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tables/table1.xml" ContentType="application/vnd.openxmlformats-officedocument.spreadsheetml.table+xml"/>
  <Override PartName="/xl/drawings/drawing4.xml" ContentType="application/vnd.openxmlformats-officedocument.drawing+xml"/>
  <Override PartName="/xl/tables/table2.xml" ContentType="application/vnd.openxmlformats-officedocument.spreadsheetml.table+xml"/>
  <Override PartName="/xl/comments3.xml" ContentType="application/vnd.openxmlformats-officedocument.spreadsheetml.comments+xml"/>
  <Override PartName="/xl/drawings/drawing5.xml" ContentType="application/vnd.openxmlformats-officedocument.drawing+xml"/>
  <Override PartName="/xl/tables/table3.xml" ContentType="application/vnd.openxmlformats-officedocument.spreadsheetml.table+xml"/>
  <Override PartName="/xl/comments4.xml" ContentType="application/vnd.openxmlformats-officedocument.spreadsheetml.comments+xml"/>
  <Override PartName="/xl/drawings/drawing6.xml" ContentType="application/vnd.openxmlformats-officedocument.drawing+xml"/>
  <Override PartName="/xl/tables/table4.xml" ContentType="application/vnd.openxmlformats-officedocument.spreadsheetml.table+xml"/>
  <Override PartName="/xl/drawings/drawing7.xml" ContentType="application/vnd.openxmlformats-officedocument.drawing+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8.xml" ContentType="application/vnd.openxmlformats-officedocument.drawingml.chartshape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9.xml" ContentType="application/vnd.openxmlformats-officedocument.drawingml.chartshap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10.xml" ContentType="application/vnd.openxmlformats-officedocument.drawing+xml"/>
  <Override PartName="/xl/ctrlProps/ctrlProp1.xml" ContentType="application/vnd.ms-excel.controlproperties+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drawings/drawing11.xml" ContentType="application/vnd.openxmlformats-officedocument.drawing+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drawings/drawing12.xml" ContentType="application/vnd.openxmlformats-officedocument.drawingml.chartshapes+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drawings/drawing13.xml" ContentType="application/vnd.openxmlformats-officedocument.drawingml.chartshapes+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drawings/drawing14.xml" ContentType="application/vnd.openxmlformats-officedocument.drawing+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drawings/drawing15.xml" ContentType="application/vnd.openxmlformats-officedocument.drawing+xml"/>
  <Override PartName="/xl/comments5.xml" ContentType="application/vnd.openxmlformats-officedocument.spreadsheetml.comments+xml"/>
  <Override PartName="/xl/drawings/drawing16.xml" ContentType="application/vnd.openxmlformats-officedocument.drawing+xml"/>
  <Override PartName="/xl/comments6.xml" ContentType="application/vnd.openxmlformats-officedocument.spreadsheetml.comments+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406" codeName="{00000000-0000-0000-0000-000000000000}"/>
  <workbookPr updateLinks="never" codeName="ThisWorkbook"/>
  <mc:AlternateContent xmlns:mc="http://schemas.openxmlformats.org/markup-compatibility/2006">
    <mc:Choice Requires="x15">
      <x15ac:absPath xmlns:x15ac="http://schemas.microsoft.com/office/spreadsheetml/2010/11/ac" url="https://choucairtesting.sharepoint.com/teams/grupogeneralista/Documentos compartidos/General/Aprendizaje Continuo/Material de estudio/Reto Metodologia/"/>
    </mc:Choice>
  </mc:AlternateContent>
  <xr:revisionPtr revIDLastSave="0" documentId="8_{756D4BD4-70D2-4519-AF0B-D4C0D6ADE3C7}" xr6:coauthVersionLast="47" xr6:coauthVersionMax="47" xr10:uidLastSave="{00000000-0000-0000-0000-000000000000}"/>
  <bookViews>
    <workbookView xWindow="-120" yWindow="-120" windowWidth="20730" windowHeight="11160" tabRatio="797" xr2:uid="{00000000-000D-0000-FFFF-FFFF00000000}"/>
  </bookViews>
  <sheets>
    <sheet name="Inf. Proyecto" sheetId="24" r:id="rId1"/>
    <sheet name="Estimación" sheetId="35" r:id="rId2"/>
    <sheet name="FactorAjuste" sheetId="29" r:id="rId3"/>
    <sheet name="Seguimiento" sheetId="5" r:id="rId4"/>
    <sheet name="Desfases" sheetId="2" r:id="rId5"/>
    <sheet name="Bugtracker" sheetId="27" r:id="rId6"/>
    <sheet name="TD" sheetId="14" state="hidden" r:id="rId7"/>
    <sheet name="Gráficas" sheetId="20" r:id="rId8"/>
    <sheet name="Inf. Avance" sheetId="12" r:id="rId9"/>
    <sheet name="Inf. Cierre" sheetId="18" r:id="rId10"/>
    <sheet name="Listas" sheetId="8" state="hidden" r:id="rId11"/>
    <sheet name="Panorama" sheetId="36" state="hidden" r:id="rId12"/>
    <sheet name="Historico Desfases" sheetId="37" state="hidden" r:id="rId13"/>
    <sheet name="Ayu. Desfases" sheetId="7" r:id="rId14"/>
    <sheet name="Ayu. Tipo_Bug" sheetId="32" r:id="rId15"/>
    <sheet name="Ayu. Estado_Bug" sheetId="31" r:id="rId16"/>
    <sheet name="Ayu. Naturaleza_Bug" sheetId="33" r:id="rId17"/>
    <sheet name="Ayu. SPI_Bug" sheetId="34" r:id="rId18"/>
  </sheets>
  <externalReferences>
    <externalReference r:id="rId19"/>
    <externalReference r:id="rId20"/>
    <externalReference r:id="rId21"/>
    <externalReference r:id="rId22"/>
    <externalReference r:id="rId23"/>
    <externalReference r:id="rId24"/>
    <externalReference r:id="rId25"/>
    <externalReference r:id="rId26"/>
    <externalReference r:id="rId27"/>
    <externalReference r:id="rId28"/>
  </externalReferences>
  <definedNames>
    <definedName name="_xlnm._FilterDatabase" localSheetId="7" hidden="1">Gráficas!$B$161:$G$201</definedName>
    <definedName name="_xlnm._FilterDatabase" localSheetId="12" hidden="1">'Historico Desfases'!$B$6:$BW$8</definedName>
    <definedName name="_xlnm._FilterDatabase" localSheetId="0" hidden="1">'Inf. Proyecto'!#REF!</definedName>
    <definedName name="_xlnm._FilterDatabase" localSheetId="11" hidden="1">Panorama!$B$6:$CL$7</definedName>
    <definedName name="_xlnm._FilterDatabase" localSheetId="3" hidden="1">Seguimiento!$B$38:$G$58</definedName>
    <definedName name="_xlnm._FilterDatabase" localSheetId="6" hidden="1">Gráficas!$B$161:$G$201</definedName>
    <definedName name="_xlcn.WorksheetConnection_01.PlantillaInformeAvanceExitoV2.xlsmBug1" hidden="1">BugE</definedName>
    <definedName name="_xlcn.WorksheetConnection_01.PlantillaInformeAvanceExitoV2.xlsmDesfasesR1" hidden="1">DesfasesR[]</definedName>
    <definedName name="_xlcn.WorksheetConnection_01.PlantillaInformeAvanceExitoV2.xlsmEtapa1" hidden="1">Etapa[]</definedName>
    <definedName name="_xlcn.WorksheetConnection_01.PlantillaInformeAvanceExitoV2.xlsmTiemposG1" hidden="1">TiemposG[]</definedName>
    <definedName name="Accion">[1]Listas!$W$5:$W$8</definedName>
    <definedName name="Acción">[2]Listas!$K$2:$K$5</definedName>
    <definedName name="Acciones">[3]Listas!$L$2:$L$6</definedName>
    <definedName name="Analista">Listas!$P$3:$P$38</definedName>
    <definedName name="Aplicativo">[3]Listas!$D$2:$D$10</definedName>
    <definedName name="Área">Listas!$R$3:$R$14</definedName>
    <definedName name="Aspecto">[4]Listas!$L$5:$L$7</definedName>
    <definedName name="CausalDesfase">[4]Listas!$W$5:$W$21</definedName>
    <definedName name="Centro_de_Costos">[3]Listas!$C$2:$C$3</definedName>
    <definedName name="CicloVida">[4]Listas!$B$5:$B$7</definedName>
    <definedName name="CicloVidaCompleto">[4]Listas!$O$5:$O$7</definedName>
    <definedName name="CicloVidaPruebas">[4]Listas!$P$5:$P$8</definedName>
    <definedName name="Cliente">[3]Listas!$A$2:$A$4</definedName>
    <definedName name="Complejidad">[4]Listas!$N$5:$N$7</definedName>
    <definedName name="Desfase">[5]Listas!$L$3:$L$41</definedName>
    <definedName name="Desfases" localSheetId="1">[6]Listas!$B$3:$B$40</definedName>
    <definedName name="Desfases">Listas!$B$3:$B$40</definedName>
    <definedName name="Desfases1">[2]Listas!$A$2:$A$40</definedName>
    <definedName name="Diseno">[4]Listas!$Y$5:$Y$6</definedName>
    <definedName name="Estado">Listas!$M$3:$M$19</definedName>
    <definedName name="Estado_Prueba" localSheetId="12">[7]Listas!$C$3:$C$8</definedName>
    <definedName name="Estado_Prueba" localSheetId="11">[7]Listas!$C$3:$C$8</definedName>
    <definedName name="Estado_prueba">[5]Listas!$E$3:$E$8</definedName>
    <definedName name="EstadoProyecto">[4]Listas!$G$5:$G$8</definedName>
    <definedName name="Etapa_Prueba" localSheetId="1">[6]Listas!$C$3:$C$6</definedName>
    <definedName name="Etapa_Prueba">Listas!$C$3:$C$6</definedName>
    <definedName name="EtapaPrueba">[8]Listas!$AA$5:$AA$10</definedName>
    <definedName name="Etapas">[5]Listas!$F$3:$F$9</definedName>
    <definedName name="FlagValues">[9]Lookups!$E$3:$E$4</definedName>
    <definedName name="Frente">[5]Listas!$B$3:$B$7</definedName>
    <definedName name="Gerencia">Listas!$Q$3:$Q$5</definedName>
    <definedName name="HNV">[4]Listas!$Z$5:$Z$6</definedName>
    <definedName name="Impacto">Listas!$I$3:$I$6</definedName>
    <definedName name="Impacto1">[4]Listas!$M$5:$M$7</definedName>
    <definedName name="ImpactoIssue">[4]Listas!$Q$5:$Q$8</definedName>
    <definedName name="Inc_Lookups">#REF!</definedName>
    <definedName name="Inc_Priority">#REF!</definedName>
    <definedName name="Inc_Severity">#REF!</definedName>
    <definedName name="Inc_Status">#REF!</definedName>
    <definedName name="Inc_Type">#REF!</definedName>
    <definedName name="IP">[3]Listas!$I$2:$I$12</definedName>
    <definedName name="ISP">[6]Listas!$H$3:$H$6</definedName>
    <definedName name="Lider_Comfama">[5]Listas!$G$3:$G$30</definedName>
    <definedName name="Líder_del_Cliente">Listas!$C$13:$C$40</definedName>
    <definedName name="Lider_Funcional">[5]Listas!$H$3:$H$59</definedName>
    <definedName name="Línea">[3]Listas!$B$2:$B$10</definedName>
    <definedName name="Marcacion">[4]Listas!$K$5:$K$6</definedName>
    <definedName name="Naturaleza">Listas!$H$3:$H$13</definedName>
    <definedName name="Nature">[6]Listas!$G$3:$G$12</definedName>
    <definedName name="Niveles">[4]Listas!$H$5:$H$6</definedName>
    <definedName name="Phase_Injection" localSheetId="1">[6]Listas!$E$3:$E$7</definedName>
    <definedName name="Phase_Injection">Listas!$E$3:$E$7</definedName>
    <definedName name="Prioridad">Listas!$K$3:$K$6</definedName>
    <definedName name="Product_Type" localSheetId="1">[6]Listas!$F$3:$F$10</definedName>
    <definedName name="Product_Type">Listas!$G$3:$G$17</definedName>
    <definedName name="Proveedor_Dllo" localSheetId="12">[7]Listas!$G$3:$G$12</definedName>
    <definedName name="Proveedor_Dllo" localSheetId="11">[7]Listas!$G$3:$G$12</definedName>
    <definedName name="Proveedor_Dllo">[5]Listas!$J$3:$J$28</definedName>
    <definedName name="Req_Importance">[9]Lookups!$C$3:$C$6</definedName>
    <definedName name="Req_Status">[9]Lookups!$A$3:$A$10</definedName>
    <definedName name="Responsible_Injection" localSheetId="1">[6]Listas!$K$3:$K$5</definedName>
    <definedName name="Responsible_Injection">Listas!$N$3:$N$5</definedName>
    <definedName name="Servicio">[5]Listas!$K$3:$K$18</definedName>
    <definedName name="Severidad">Listas!$J$3:$J$6</definedName>
    <definedName name="SiNo" localSheetId="1">[6]Listas!$D$3:$D$4</definedName>
    <definedName name="SiNo">Listas!$D$3:$D$4</definedName>
    <definedName name="SiNo1">[1]Listas!$D$5:$D$6</definedName>
    <definedName name="Soluciones">[3]Listas!$H$2:$H$25</definedName>
    <definedName name="Status">[6]Listas!$J$3:$J$14</definedName>
    <definedName name="Status_Comfama">[6]Listas!$M$3:$M$6</definedName>
    <definedName name="Sugerida">[2]Listas!$F$2:$F$4</definedName>
    <definedName name="Task_Priority">[9]Lookups!$M$3:$M$6</definedName>
    <definedName name="Task_Status">[9]Lookups!$K$3:$K$7</definedName>
    <definedName name="TestCase_Priority">[9]Lookups!$H$3:$H$6</definedName>
    <definedName name="TestCase_Type">[9]Lookups!$J$3:$J$5</definedName>
    <definedName name="TestRun_Status">[9]Lookups!$W$3:$W$8</definedName>
    <definedName name="TestSet_Status">[9]Lookups!$F$3:$F$7</definedName>
    <definedName name="Tipo_de_Prueba">Listas!$F$3:$F$12</definedName>
    <definedName name="Tipo_Ejecucion">[4]Listas!$R$5:$R$7</definedName>
    <definedName name="Tipo_Ejecucion_1">[4]Listas!$S$5:$S$7</definedName>
    <definedName name="Titulo">[4]Listas!$J$5:$J$6</definedName>
    <definedName name="Type" localSheetId="1">[6]Listas!$I$3:$I$6</definedName>
    <definedName name="Type">Listas!$L$3:$L$6</definedName>
  </definedNames>
  <calcPr calcId="191028"/>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iemposG" name="TiemposG" connection="WorksheetConnection_01.Plantilla Informe Avance - Exito - V2.xlsm!TiemposG"/>
          <x15:modelTable id="Etapa" name="Etapa" connection="WorksheetConnection_01.Plantilla Informe Avance - Exito - V2.xlsm!Etapa"/>
          <x15:modelTable id="DesfasesR" name="DesfasesR" connection="WorksheetConnection_01.Plantilla Informe Avance - Exito - V2.xlsm!DesfasesR"/>
          <x15:modelTable id="Bug" name="Bug" connection="WorksheetConnection_01.Plantilla Informe Avance - Exito - V2.xlsm!Bug"/>
        </x15:modelTables>
        <x15:modelRelationships>
          <x15:modelRelationship fromTable="Etapa" fromColumn="Etapa Prueba" toTable="TiemposG" toColumn="Etapa"/>
          <x15:modelRelationship fromTable="DesfasesR" fromColumn="Etapa" toTable="Etapa" toColumn="Etapa Prueba"/>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14" i="27" l="1"/>
  <c r="B126" i="24"/>
  <c r="B127" i="24" s="1"/>
  <c r="B128" i="24" s="1"/>
  <c r="B129" i="24" s="1"/>
  <c r="B130" i="24" s="1"/>
  <c r="B131" i="24"/>
  <c r="B132" i="24"/>
  <c r="B133" i="24"/>
  <c r="B134" i="24"/>
  <c r="B135" i="24"/>
  <c r="B136" i="24"/>
  <c r="B137" i="24"/>
  <c r="B138" i="24"/>
  <c r="B139" i="24"/>
  <c r="B140" i="24"/>
  <c r="B141" i="24"/>
  <c r="B142" i="24"/>
  <c r="B143" i="24"/>
  <c r="B144" i="24"/>
  <c r="B145" i="24"/>
  <c r="B146" i="24"/>
  <c r="B147" i="24"/>
  <c r="B148" i="24"/>
  <c r="B149" i="24"/>
  <c r="B150" i="24"/>
  <c r="B151" i="24"/>
  <c r="B152" i="24"/>
  <c r="B153" i="24"/>
  <c r="B154" i="24"/>
  <c r="B155" i="24"/>
  <c r="B156" i="24"/>
  <c r="B157" i="24"/>
  <c r="B158" i="24"/>
  <c r="B159" i="24"/>
  <c r="B160" i="24"/>
  <c r="B161" i="24"/>
  <c r="B162" i="24"/>
  <c r="B163" i="24"/>
  <c r="B164" i="24"/>
  <c r="B165" i="24"/>
  <c r="D15" i="5" l="1"/>
  <c r="F17" i="35"/>
  <c r="D21" i="5" s="1"/>
  <c r="H17" i="35"/>
  <c r="F24" i="35" l="1"/>
  <c r="D22" i="5" s="1"/>
  <c r="E19" i="29"/>
  <c r="E18" i="29"/>
  <c r="E20" i="29"/>
  <c r="E21" i="29"/>
  <c r="E22" i="29"/>
  <c r="E23" i="29"/>
  <c r="E24" i="29"/>
  <c r="E25" i="29"/>
  <c r="E26" i="29"/>
  <c r="E27" i="29"/>
  <c r="E28" i="29"/>
  <c r="E29" i="29"/>
  <c r="E30" i="29"/>
  <c r="E31" i="29"/>
  <c r="E32" i="29"/>
  <c r="E33" i="29"/>
  <c r="E34" i="29"/>
  <c r="E35" i="29"/>
  <c r="E36" i="29"/>
  <c r="E37" i="29"/>
  <c r="E38" i="29"/>
  <c r="E39" i="29"/>
  <c r="E40" i="29"/>
  <c r="E41" i="29"/>
  <c r="E42" i="29"/>
  <c r="E43" i="29"/>
  <c r="E44" i="29"/>
  <c r="E45" i="29"/>
  <c r="E46" i="29"/>
  <c r="E47" i="29"/>
  <c r="E48" i="29"/>
  <c r="E49" i="29"/>
  <c r="E50" i="29"/>
  <c r="E51" i="29"/>
  <c r="E52" i="29"/>
  <c r="E53" i="29"/>
  <c r="E54" i="29"/>
  <c r="F105" i="24"/>
  <c r="F106" i="24"/>
  <c r="F107" i="24"/>
  <c r="F108" i="24"/>
  <c r="F109" i="24"/>
  <c r="F110" i="24"/>
  <c r="F111" i="24"/>
  <c r="F112" i="24"/>
  <c r="F113" i="24"/>
  <c r="F114" i="24"/>
  <c r="F85" i="24"/>
  <c r="F86" i="24"/>
  <c r="F87" i="24"/>
  <c r="F88" i="24"/>
  <c r="F89" i="24"/>
  <c r="F90" i="24"/>
  <c r="F91" i="24"/>
  <c r="F92" i="24"/>
  <c r="F93" i="24"/>
  <c r="F94" i="24"/>
  <c r="F95" i="24"/>
  <c r="CE7" i="36" l="1"/>
  <c r="U7" i="36"/>
  <c r="AZ7" i="36"/>
  <c r="B163" i="20"/>
  <c r="E163" i="20" s="1"/>
  <c r="I163" i="20"/>
  <c r="B164" i="20"/>
  <c r="I164" i="20" s="1"/>
  <c r="B165" i="20"/>
  <c r="H165" i="20" s="1"/>
  <c r="B166" i="20"/>
  <c r="J166" i="20" s="1"/>
  <c r="B167" i="20"/>
  <c r="I167" i="20" s="1"/>
  <c r="B168" i="20"/>
  <c r="H168" i="20" s="1"/>
  <c r="B169" i="20"/>
  <c r="E169" i="20" s="1"/>
  <c r="H169" i="20"/>
  <c r="B170" i="20"/>
  <c r="E170" i="20" s="1"/>
  <c r="B171" i="20"/>
  <c r="I171" i="20" s="1"/>
  <c r="B172" i="20"/>
  <c r="I172" i="20" s="1"/>
  <c r="B173" i="20"/>
  <c r="H173" i="20" s="1"/>
  <c r="B174" i="20"/>
  <c r="J174" i="20"/>
  <c r="B175" i="20"/>
  <c r="I175" i="20" s="1"/>
  <c r="B176" i="20"/>
  <c r="E176" i="20" s="1"/>
  <c r="B177" i="20"/>
  <c r="J177" i="20" s="1"/>
  <c r="B178" i="20"/>
  <c r="E178" i="20" s="1"/>
  <c r="B179" i="20"/>
  <c r="B180" i="20"/>
  <c r="I180" i="20" s="1"/>
  <c r="B181" i="20"/>
  <c r="H181" i="20" s="1"/>
  <c r="J181" i="20"/>
  <c r="B182" i="20"/>
  <c r="J182" i="20" s="1"/>
  <c r="B183" i="20"/>
  <c r="I183" i="20" s="1"/>
  <c r="B184" i="20"/>
  <c r="J184" i="20" s="1"/>
  <c r="B185" i="20"/>
  <c r="B186" i="20"/>
  <c r="J186" i="20" s="1"/>
  <c r="B187" i="20"/>
  <c r="E187" i="20" s="1"/>
  <c r="B188" i="20"/>
  <c r="I188" i="20" s="1"/>
  <c r="J188" i="20"/>
  <c r="B189" i="20"/>
  <c r="H189" i="20" s="1"/>
  <c r="B190" i="20"/>
  <c r="J190" i="20" s="1"/>
  <c r="B191" i="20"/>
  <c r="J191" i="20" s="1"/>
  <c r="B192" i="20"/>
  <c r="I192" i="20" s="1"/>
  <c r="B193" i="20"/>
  <c r="J193" i="20" s="1"/>
  <c r="B194" i="20"/>
  <c r="E194" i="20" s="1"/>
  <c r="B195" i="20"/>
  <c r="I195" i="20" s="1"/>
  <c r="B196" i="20"/>
  <c r="I196" i="20" s="1"/>
  <c r="B197" i="20"/>
  <c r="H197" i="20" s="1"/>
  <c r="B198" i="20"/>
  <c r="B199" i="20"/>
  <c r="J199" i="20" s="1"/>
  <c r="B200" i="20"/>
  <c r="E200" i="20" s="1"/>
  <c r="J200" i="20"/>
  <c r="B201" i="20"/>
  <c r="H201" i="20" s="1"/>
  <c r="B162" i="20"/>
  <c r="E162" i="20" s="1"/>
  <c r="D69" i="14"/>
  <c r="D67" i="14"/>
  <c r="D68" i="14"/>
  <c r="F18" i="27"/>
  <c r="F17" i="27"/>
  <c r="F16" i="27"/>
  <c r="F15" i="27"/>
  <c r="D18" i="2"/>
  <c r="D19" i="2"/>
  <c r="D20" i="2"/>
  <c r="D21" i="2"/>
  <c r="D22" i="2"/>
  <c r="D23" i="2"/>
  <c r="D24" i="2"/>
  <c r="D25" i="2"/>
  <c r="D26" i="2"/>
  <c r="D27" i="2"/>
  <c r="D28" i="2"/>
  <c r="D29" i="2"/>
  <c r="F22" i="5"/>
  <c r="F23" i="5"/>
  <c r="F24" i="5"/>
  <c r="D66" i="14" s="1"/>
  <c r="F21" i="5"/>
  <c r="AF7" i="36" s="1"/>
  <c r="I176" i="20" l="1"/>
  <c r="H176" i="20"/>
  <c r="J163" i="20"/>
  <c r="I184" i="20"/>
  <c r="H184" i="20"/>
  <c r="E180" i="20"/>
  <c r="J196" i="20"/>
  <c r="E196" i="20"/>
  <c r="E193" i="20"/>
  <c r="E184" i="20"/>
  <c r="I165" i="20"/>
  <c r="J164" i="20"/>
  <c r="J165" i="20"/>
  <c r="I177" i="20"/>
  <c r="E192" i="20"/>
  <c r="J180" i="20"/>
  <c r="H177" i="20"/>
  <c r="J195" i="20"/>
  <c r="J183" i="20"/>
  <c r="J168" i="20"/>
  <c r="H162" i="20"/>
  <c r="E172" i="20"/>
  <c r="J201" i="20"/>
  <c r="I201" i="20"/>
  <c r="J197" i="20"/>
  <c r="J178" i="20"/>
  <c r="J167" i="20"/>
  <c r="E201" i="20"/>
  <c r="H175" i="20"/>
  <c r="J170" i="20"/>
  <c r="I162" i="20"/>
  <c r="E195" i="20"/>
  <c r="H185" i="20"/>
  <c r="J162" i="20"/>
  <c r="I193" i="20"/>
  <c r="J179" i="20"/>
  <c r="E177" i="20"/>
  <c r="J173" i="20"/>
  <c r="J185" i="20"/>
  <c r="I179" i="20"/>
  <c r="H193" i="20"/>
  <c r="H192" i="20"/>
  <c r="J194" i="20"/>
  <c r="J175" i="20"/>
  <c r="E171" i="20"/>
  <c r="J169" i="20"/>
  <c r="I185" i="20"/>
  <c r="I200" i="20"/>
  <c r="J198" i="20"/>
  <c r="J187" i="20"/>
  <c r="E185" i="20"/>
  <c r="H200" i="20"/>
  <c r="J189" i="20"/>
  <c r="I187" i="20"/>
  <c r="E186" i="20"/>
  <c r="E179" i="20"/>
  <c r="J176" i="20"/>
  <c r="J172" i="20"/>
  <c r="I169" i="20"/>
  <c r="I168" i="20"/>
  <c r="J192" i="20"/>
  <c r="E188" i="20"/>
  <c r="J171" i="20"/>
  <c r="H191" i="20"/>
  <c r="I190" i="20"/>
  <c r="I174" i="20"/>
  <c r="H182" i="20"/>
  <c r="I181" i="20"/>
  <c r="E183" i="20"/>
  <c r="H180" i="20"/>
  <c r="I191" i="20"/>
  <c r="E199" i="20"/>
  <c r="H196" i="20"/>
  <c r="H164" i="20"/>
  <c r="E198" i="20"/>
  <c r="H195" i="20"/>
  <c r="I194" i="20"/>
  <c r="E190" i="20"/>
  <c r="H187" i="20"/>
  <c r="I186" i="20"/>
  <c r="E182" i="20"/>
  <c r="H179" i="20"/>
  <c r="I178" i="20"/>
  <c r="E174" i="20"/>
  <c r="H171" i="20"/>
  <c r="I170" i="20"/>
  <c r="H163" i="20"/>
  <c r="E191" i="20"/>
  <c r="H188" i="20"/>
  <c r="E175" i="20"/>
  <c r="H172" i="20"/>
  <c r="E197" i="20"/>
  <c r="H194" i="20"/>
  <c r="E189" i="20"/>
  <c r="H186" i="20"/>
  <c r="E181" i="20"/>
  <c r="H178" i="20"/>
  <c r="E173" i="20"/>
  <c r="H170" i="20"/>
  <c r="I199" i="20"/>
  <c r="H167" i="20"/>
  <c r="I166" i="20"/>
  <c r="H199" i="20"/>
  <c r="I198" i="20"/>
  <c r="H183" i="20"/>
  <c r="I182" i="20"/>
  <c r="H190" i="20"/>
  <c r="I189" i="20"/>
  <c r="H174" i="20"/>
  <c r="I173" i="20"/>
  <c r="H198" i="20"/>
  <c r="I197" i="20"/>
  <c r="H166" i="20"/>
  <c r="F25" i="5"/>
  <c r="G7" i="36"/>
  <c r="F7" i="36"/>
  <c r="M7" i="36"/>
  <c r="N7" i="36"/>
  <c r="A24" i="24" l="1"/>
  <c r="BU7" i="36"/>
  <c r="BT7" i="36"/>
  <c r="BS7" i="36"/>
  <c r="BR7" i="36"/>
  <c r="BQ7" i="36"/>
  <c r="K30" i="5" l="1"/>
  <c r="C31" i="20" l="1"/>
  <c r="AV7" i="36"/>
  <c r="AU7" i="36"/>
  <c r="AT7" i="36"/>
  <c r="AS7" i="36"/>
  <c r="AR7" i="36"/>
  <c r="AP7" i="36" l="1"/>
  <c r="AQ7" i="36"/>
  <c r="AN7" i="36"/>
  <c r="AM7" i="36"/>
  <c r="AL7" i="36" l="1"/>
  <c r="AH7" i="36"/>
  <c r="V7" i="36"/>
  <c r="CL7" i="36" s="1"/>
  <c r="T7" i="36"/>
  <c r="H7" i="36"/>
  <c r="B7" i="36" s="1"/>
  <c r="I7" i="36"/>
  <c r="CI7" i="36"/>
  <c r="B7" i="37" l="1"/>
  <c r="E7" i="36"/>
  <c r="D7" i="36"/>
  <c r="C7" i="36"/>
  <c r="F7" i="37" l="1"/>
  <c r="G7" i="37"/>
  <c r="C7" i="37"/>
  <c r="D7" i="37" s="1"/>
  <c r="E7" i="37"/>
  <c r="J7" i="37"/>
  <c r="I7" i="37"/>
  <c r="H7" i="37"/>
  <c r="AW7" i="36"/>
  <c r="D30" i="5" l="1"/>
  <c r="AO7" i="36" s="1"/>
  <c r="K25" i="5" l="1"/>
  <c r="J25" i="5"/>
  <c r="H43" i="35" l="1"/>
  <c r="F43" i="35"/>
  <c r="D24" i="5" s="1"/>
  <c r="H34" i="35"/>
  <c r="F34" i="35"/>
  <c r="D23" i="5" s="1"/>
  <c r="H24" i="35"/>
  <c r="H55" i="35" l="1"/>
  <c r="F55" i="35"/>
  <c r="E161" i="20"/>
  <c r="F161" i="20"/>
  <c r="G161" i="20"/>
  <c r="H21" i="5"/>
  <c r="E168" i="20" l="1"/>
  <c r="E164" i="20"/>
  <c r="E165" i="20"/>
  <c r="E166" i="20"/>
  <c r="E167" i="20"/>
  <c r="B118" i="20"/>
  <c r="C118" i="20" s="1"/>
  <c r="BW7" i="36" s="1"/>
  <c r="B119" i="20"/>
  <c r="C119" i="20" s="1"/>
  <c r="BX7" i="36" s="1"/>
  <c r="B120" i="20"/>
  <c r="C120" i="20" s="1"/>
  <c r="BY7" i="36" s="1"/>
  <c r="B121" i="20"/>
  <c r="C121" i="20" s="1"/>
  <c r="BZ7" i="36" s="1"/>
  <c r="B122" i="20"/>
  <c r="C122" i="20" s="1"/>
  <c r="CA7" i="36" s="1"/>
  <c r="B123" i="20"/>
  <c r="C123" i="20" s="1"/>
  <c r="CB7" i="36" s="1"/>
  <c r="B124" i="20"/>
  <c r="C124" i="20" s="1"/>
  <c r="CC7" i="36" s="1"/>
  <c r="B125" i="20"/>
  <c r="C125" i="20" s="1"/>
  <c r="CD7" i="36" s="1"/>
  <c r="B117" i="20"/>
  <c r="K31" i="5"/>
  <c r="C117" i="20" l="1"/>
  <c r="BV7" i="36" s="1"/>
  <c r="H22" i="5"/>
  <c r="H23" i="5"/>
  <c r="H24" i="5"/>
  <c r="H25" i="5" l="1"/>
  <c r="R7" i="36" l="1"/>
  <c r="D128" i="14"/>
  <c r="D129" i="14"/>
  <c r="D130" i="14"/>
  <c r="D131" i="14"/>
  <c r="J81" i="5" l="1"/>
  <c r="G147" i="14" l="1"/>
  <c r="G148" i="14"/>
  <c r="G149" i="14"/>
  <c r="G146" i="14"/>
  <c r="F147" i="14"/>
  <c r="F148" i="14"/>
  <c r="F149" i="14"/>
  <c r="F146" i="14"/>
  <c r="E147" i="14"/>
  <c r="E148" i="14"/>
  <c r="E149" i="14"/>
  <c r="E146" i="14"/>
  <c r="D147" i="14"/>
  <c r="D148" i="14"/>
  <c r="D149" i="14"/>
  <c r="D146" i="14"/>
  <c r="C147" i="14"/>
  <c r="C148" i="14"/>
  <c r="C149" i="14"/>
  <c r="C146" i="14"/>
  <c r="C86" i="14"/>
  <c r="BA7" i="36" s="1"/>
  <c r="C87" i="14"/>
  <c r="BB7" i="36" s="1"/>
  <c r="C88" i="14"/>
  <c r="BC7" i="36" s="1"/>
  <c r="C89" i="14"/>
  <c r="BD7" i="36" s="1"/>
  <c r="C105" i="14"/>
  <c r="BE7" i="36" s="1"/>
  <c r="C106" i="14"/>
  <c r="BF7" i="36" s="1"/>
  <c r="C107" i="14"/>
  <c r="BG7" i="36" s="1"/>
  <c r="C108" i="14"/>
  <c r="BH7" i="36" s="1"/>
  <c r="C128" i="14"/>
  <c r="C129" i="14"/>
  <c r="C130" i="14"/>
  <c r="C131" i="14"/>
  <c r="G39" i="5"/>
  <c r="G40" i="5"/>
  <c r="D25" i="5"/>
  <c r="B24" i="5" s="1"/>
  <c r="H26" i="5"/>
  <c r="F96" i="24"/>
  <c r="F97" i="24"/>
  <c r="F98" i="24"/>
  <c r="F99" i="24"/>
  <c r="F115" i="24"/>
  <c r="F116" i="24"/>
  <c r="F117" i="24"/>
  <c r="F118" i="24"/>
  <c r="B22" i="5" l="1"/>
  <c r="B23" i="5"/>
  <c r="Y7" i="36"/>
  <c r="AX7" i="36"/>
  <c r="AY7" i="36" s="1"/>
  <c r="D11" i="29"/>
  <c r="E17" i="29" s="1"/>
  <c r="B21" i="5"/>
  <c r="F33" i="27"/>
  <c r="F34" i="27"/>
  <c r="F35" i="27"/>
  <c r="F36" i="27"/>
  <c r="F37" i="27"/>
  <c r="F38" i="27"/>
  <c r="F39" i="27"/>
  <c r="F40" i="27"/>
  <c r="F41" i="27"/>
  <c r="F42" i="27"/>
  <c r="F43" i="27"/>
  <c r="F44" i="27"/>
  <c r="F45" i="27"/>
  <c r="F46" i="27"/>
  <c r="F47" i="27"/>
  <c r="F48" i="27"/>
  <c r="F49" i="27"/>
  <c r="F50" i="27"/>
  <c r="F51" i="27"/>
  <c r="F52" i="27"/>
  <c r="F53" i="27"/>
  <c r="F54" i="27"/>
  <c r="F55" i="27"/>
  <c r="F56" i="27"/>
  <c r="F57" i="27"/>
  <c r="F58" i="27"/>
  <c r="F59" i="27"/>
  <c r="F60" i="27"/>
  <c r="F61" i="27"/>
  <c r="F62" i="27"/>
  <c r="F63" i="27"/>
  <c r="F64" i="27"/>
  <c r="F65" i="27"/>
  <c r="F66" i="27"/>
  <c r="F67" i="27"/>
  <c r="F68" i="27"/>
  <c r="F69" i="27"/>
  <c r="F70" i="27"/>
  <c r="F71" i="27"/>
  <c r="F72" i="27"/>
  <c r="F73" i="27"/>
  <c r="F74" i="27"/>
  <c r="F75" i="27"/>
  <c r="F76" i="27"/>
  <c r="F77" i="27"/>
  <c r="F78" i="27"/>
  <c r="F79" i="27"/>
  <c r="F80" i="27"/>
  <c r="F81" i="27"/>
  <c r="F82" i="27"/>
  <c r="F83" i="27"/>
  <c r="F84" i="27"/>
  <c r="F85" i="27"/>
  <c r="F86" i="27"/>
  <c r="F87" i="27"/>
  <c r="F88" i="27"/>
  <c r="F89" i="27"/>
  <c r="F90" i="27"/>
  <c r="F91" i="27"/>
  <c r="F92" i="27"/>
  <c r="F93" i="27"/>
  <c r="F94" i="27"/>
  <c r="F95" i="27"/>
  <c r="F96" i="27"/>
  <c r="F97" i="27"/>
  <c r="F98" i="27"/>
  <c r="F99" i="27"/>
  <c r="F100" i="27"/>
  <c r="F101" i="27"/>
  <c r="F102" i="27"/>
  <c r="F103" i="27"/>
  <c r="F104" i="27"/>
  <c r="F105" i="27"/>
  <c r="F106" i="27"/>
  <c r="F107" i="27"/>
  <c r="F108" i="27"/>
  <c r="F109" i="27"/>
  <c r="F110" i="27"/>
  <c r="F111" i="27"/>
  <c r="F112" i="27"/>
  <c r="F113" i="27"/>
  <c r="F114" i="27"/>
  <c r="F115" i="27"/>
  <c r="F116" i="27"/>
  <c r="F117" i="27"/>
  <c r="F118" i="27"/>
  <c r="F119" i="27"/>
  <c r="F120" i="27"/>
  <c r="F121" i="27"/>
  <c r="F122" i="27"/>
  <c r="F123" i="27"/>
  <c r="F124" i="27"/>
  <c r="F125" i="27"/>
  <c r="F126" i="27"/>
  <c r="F127" i="27"/>
  <c r="F128" i="27"/>
  <c r="F129" i="27"/>
  <c r="F130" i="27"/>
  <c r="F131" i="27"/>
  <c r="F132" i="27"/>
  <c r="F133" i="27"/>
  <c r="F134" i="27"/>
  <c r="F135" i="27"/>
  <c r="F136" i="27"/>
  <c r="F137" i="27"/>
  <c r="F138" i="27"/>
  <c r="F139" i="27"/>
  <c r="F140" i="27"/>
  <c r="F141" i="27"/>
  <c r="F142" i="27"/>
  <c r="F143" i="27"/>
  <c r="F144" i="27"/>
  <c r="F145" i="27"/>
  <c r="F146" i="27"/>
  <c r="F147" i="27"/>
  <c r="F148" i="27"/>
  <c r="F149" i="27"/>
  <c r="F150" i="27"/>
  <c r="F151" i="27"/>
  <c r="F152" i="27"/>
  <c r="F153" i="27"/>
  <c r="F154" i="27"/>
  <c r="F155" i="27"/>
  <c r="F156" i="27"/>
  <c r="F157" i="27"/>
  <c r="F158" i="27"/>
  <c r="F159" i="27"/>
  <c r="F160" i="27"/>
  <c r="F161" i="27"/>
  <c r="F162" i="27"/>
  <c r="F163" i="27"/>
  <c r="F164" i="27"/>
  <c r="F165" i="27"/>
  <c r="F166" i="27"/>
  <c r="F167" i="27"/>
  <c r="F168" i="27"/>
  <c r="F169" i="27"/>
  <c r="F170" i="27"/>
  <c r="F171" i="27"/>
  <c r="F172" i="27"/>
  <c r="F173" i="27"/>
  <c r="F174" i="27"/>
  <c r="F175" i="27"/>
  <c r="F176" i="27"/>
  <c r="F177" i="27"/>
  <c r="F178" i="27"/>
  <c r="F179" i="27"/>
  <c r="F180" i="27"/>
  <c r="F181" i="27"/>
  <c r="F182" i="27"/>
  <c r="F183" i="27"/>
  <c r="F184" i="27"/>
  <c r="F185" i="27"/>
  <c r="F186" i="27"/>
  <c r="F187" i="27"/>
  <c r="F188" i="27"/>
  <c r="F189" i="27"/>
  <c r="F190" i="27"/>
  <c r="F191" i="27"/>
  <c r="F192" i="27"/>
  <c r="F193" i="27"/>
  <c r="F194" i="27"/>
  <c r="F195" i="27"/>
  <c r="F196" i="27"/>
  <c r="F197" i="27"/>
  <c r="F198" i="27"/>
  <c r="F199" i="27"/>
  <c r="F200" i="27"/>
  <c r="F201" i="27"/>
  <c r="F202" i="27"/>
  <c r="F203" i="27"/>
  <c r="F204" i="27"/>
  <c r="F205" i="27"/>
  <c r="F206" i="27"/>
  <c r="F207" i="27"/>
  <c r="F208" i="27"/>
  <c r="F209" i="27"/>
  <c r="F210" i="27"/>
  <c r="F211" i="27"/>
  <c r="F212" i="27"/>
  <c r="F213" i="27"/>
  <c r="F214" i="27"/>
  <c r="F215" i="27"/>
  <c r="F216" i="27"/>
  <c r="F217" i="27"/>
  <c r="F218" i="27"/>
  <c r="F219" i="27"/>
  <c r="F220" i="27"/>
  <c r="F221" i="27"/>
  <c r="F222" i="27"/>
  <c r="F223" i="27"/>
  <c r="F224" i="27"/>
  <c r="F225" i="27"/>
  <c r="F226" i="27"/>
  <c r="F227" i="27"/>
  <c r="F228" i="27"/>
  <c r="F229" i="27"/>
  <c r="F230" i="27"/>
  <c r="F231" i="27"/>
  <c r="F232" i="27"/>
  <c r="F233" i="27"/>
  <c r="F234" i="27"/>
  <c r="F235" i="27"/>
  <c r="F236" i="27"/>
  <c r="F237" i="27"/>
  <c r="F238" i="27"/>
  <c r="F239" i="27"/>
  <c r="F240" i="27"/>
  <c r="F241" i="27"/>
  <c r="F242" i="27"/>
  <c r="F243" i="27"/>
  <c r="F244" i="27"/>
  <c r="F245" i="27"/>
  <c r="F246" i="27"/>
  <c r="F247" i="27"/>
  <c r="F248" i="27"/>
  <c r="F249" i="27"/>
  <c r="F250" i="27"/>
  <c r="F251" i="27"/>
  <c r="F252" i="27"/>
  <c r="F253" i="27"/>
  <c r="F254" i="27"/>
  <c r="F255" i="27"/>
  <c r="F256" i="27"/>
  <c r="F257" i="27"/>
  <c r="F258" i="27"/>
  <c r="F259" i="27"/>
  <c r="F260" i="27"/>
  <c r="F261" i="27"/>
  <c r="F262" i="27"/>
  <c r="F263" i="27"/>
  <c r="F264" i="27"/>
  <c r="F265" i="27"/>
  <c r="F266" i="27"/>
  <c r="F267" i="27"/>
  <c r="F268" i="27"/>
  <c r="F269" i="27"/>
  <c r="F270" i="27"/>
  <c r="F271" i="27"/>
  <c r="F272" i="27"/>
  <c r="F273" i="27"/>
  <c r="F274" i="27"/>
  <c r="F275" i="27"/>
  <c r="F276" i="27"/>
  <c r="F277" i="27"/>
  <c r="F278" i="27"/>
  <c r="F279" i="27"/>
  <c r="F280" i="27"/>
  <c r="F281" i="27"/>
  <c r="F282" i="27"/>
  <c r="F283" i="27"/>
  <c r="F284" i="27"/>
  <c r="F285" i="27"/>
  <c r="F286" i="27"/>
  <c r="F287" i="27"/>
  <c r="F288" i="27"/>
  <c r="F289" i="27"/>
  <c r="F290" i="27"/>
  <c r="F291" i="27"/>
  <c r="F292" i="27"/>
  <c r="F293" i="27"/>
  <c r="F294" i="27"/>
  <c r="F295" i="27"/>
  <c r="F296" i="27"/>
  <c r="F297" i="27"/>
  <c r="F298" i="27"/>
  <c r="F299" i="27"/>
  <c r="F300" i="27"/>
  <c r="F301" i="27"/>
  <c r="F302" i="27"/>
  <c r="F303" i="27"/>
  <c r="F304" i="27"/>
  <c r="F305" i="27"/>
  <c r="F306" i="27"/>
  <c r="F307" i="27"/>
  <c r="F308" i="27"/>
  <c r="F309" i="27"/>
  <c r="F310" i="27"/>
  <c r="F311" i="27"/>
  <c r="F312" i="27"/>
  <c r="F313" i="27"/>
  <c r="F314" i="27"/>
  <c r="F315" i="27"/>
  <c r="F316" i="27"/>
  <c r="C87" i="20"/>
  <c r="C88" i="20"/>
  <c r="C89" i="20"/>
  <c r="C90" i="20"/>
  <c r="C91" i="20"/>
  <c r="BI7" i="36" s="1"/>
  <c r="C92" i="20"/>
  <c r="BM7" i="36" s="1"/>
  <c r="C93" i="20"/>
  <c r="BJ7" i="36" s="1"/>
  <c r="C94" i="20"/>
  <c r="BK7" i="36" s="1"/>
  <c r="C95" i="20"/>
  <c r="BL7" i="36" s="1"/>
  <c r="C96" i="20"/>
  <c r="BN7" i="36" s="1"/>
  <c r="C97" i="20"/>
  <c r="BO7" i="36" s="1"/>
  <c r="C98" i="20"/>
  <c r="C86" i="20"/>
  <c r="C28" i="20"/>
  <c r="P7" i="37" s="1"/>
  <c r="C29" i="20"/>
  <c r="Q7" i="37" s="1"/>
  <c r="C30" i="20"/>
  <c r="R7" i="37" s="1"/>
  <c r="S7" i="37"/>
  <c r="C32" i="20"/>
  <c r="T7" i="37" s="1"/>
  <c r="C33" i="20"/>
  <c r="U7" i="37" s="1"/>
  <c r="C34" i="20"/>
  <c r="V7" i="37" s="1"/>
  <c r="C35" i="20"/>
  <c r="W7" i="37" s="1"/>
  <c r="C36" i="20"/>
  <c r="X7" i="37" s="1"/>
  <c r="C37" i="20"/>
  <c r="Y7" i="37" s="1"/>
  <c r="C38" i="20"/>
  <c r="Z7" i="37" s="1"/>
  <c r="C39" i="20"/>
  <c r="AA7" i="37" s="1"/>
  <c r="C40" i="20"/>
  <c r="AB7" i="37" s="1"/>
  <c r="C41" i="20"/>
  <c r="AC7" i="37" s="1"/>
  <c r="C42" i="20"/>
  <c r="AD7" i="37" s="1"/>
  <c r="C43" i="20"/>
  <c r="AE7" i="37" s="1"/>
  <c r="C44" i="20"/>
  <c r="AF7" i="37" s="1"/>
  <c r="C45" i="20"/>
  <c r="AG7" i="37" s="1"/>
  <c r="C46" i="20"/>
  <c r="AH7" i="37" s="1"/>
  <c r="C47" i="20"/>
  <c r="AI7" i="37" s="1"/>
  <c r="C48" i="20"/>
  <c r="AJ7" i="37" s="1"/>
  <c r="C49" i="20"/>
  <c r="AK7" i="37" s="1"/>
  <c r="C50" i="20"/>
  <c r="AL7" i="37" s="1"/>
  <c r="C51" i="20"/>
  <c r="AM7" i="37" s="1"/>
  <c r="C52" i="20"/>
  <c r="AN7" i="37" s="1"/>
  <c r="C53" i="20"/>
  <c r="AO7" i="37" s="1"/>
  <c r="C54" i="20"/>
  <c r="AP7" i="37" s="1"/>
  <c r="C55" i="20"/>
  <c r="AQ7" i="37" s="1"/>
  <c r="C56" i="20"/>
  <c r="AR7" i="37" s="1"/>
  <c r="C57" i="20"/>
  <c r="AS7" i="37" s="1"/>
  <c r="C58" i="20"/>
  <c r="AT7" i="37" s="1"/>
  <c r="C59" i="20"/>
  <c r="AU7" i="37" s="1"/>
  <c r="C60" i="20"/>
  <c r="AV7" i="37" s="1"/>
  <c r="C61" i="20"/>
  <c r="AW7" i="37" s="1"/>
  <c r="C62" i="20"/>
  <c r="C63" i="20"/>
  <c r="C64" i="20"/>
  <c r="AZ7" i="37" s="1"/>
  <c r="C65" i="20"/>
  <c r="BA7" i="37" s="1"/>
  <c r="AY7" i="37" l="1"/>
  <c r="AX7" i="37"/>
  <c r="BP7" i="36"/>
  <c r="B25" i="5"/>
  <c r="C132" i="14"/>
  <c r="D12" i="29"/>
  <c r="F22" i="29"/>
  <c r="F49" i="29"/>
  <c r="F35" i="29"/>
  <c r="F18" i="29"/>
  <c r="F19" i="29"/>
  <c r="F27" i="29"/>
  <c r="F21" i="29"/>
  <c r="F47" i="29"/>
  <c r="F33" i="29"/>
  <c r="F25" i="29"/>
  <c r="F54" i="29"/>
  <c r="F40" i="29"/>
  <c r="F48" i="29"/>
  <c r="F34" i="29"/>
  <c r="F46" i="29"/>
  <c r="F32" i="29"/>
  <c r="F51" i="29"/>
  <c r="F37" i="29"/>
  <c r="F17" i="29"/>
  <c r="F41" i="29"/>
  <c r="F26" i="29"/>
  <c r="F24" i="29"/>
  <c r="F52" i="29"/>
  <c r="F38" i="29"/>
  <c r="F20" i="29"/>
  <c r="F45" i="29"/>
  <c r="F31" i="29"/>
  <c r="F42" i="29"/>
  <c r="F28" i="29"/>
  <c r="F43" i="29"/>
  <c r="F29" i="29"/>
  <c r="F23" i="29"/>
  <c r="F50" i="29"/>
  <c r="F36" i="29"/>
  <c r="F44" i="29"/>
  <c r="F30" i="29"/>
  <c r="F53" i="29"/>
  <c r="F39" i="29"/>
  <c r="D12" i="35" l="1"/>
  <c r="G19" i="35" s="1"/>
  <c r="AA7" i="36"/>
  <c r="O7" i="37"/>
  <c r="O224" i="14"/>
  <c r="O225" i="14" s="1"/>
  <c r="F13" i="29"/>
  <c r="G48" i="35" l="1"/>
  <c r="G49" i="35"/>
  <c r="G51" i="35"/>
  <c r="G50" i="35"/>
  <c r="G52" i="35"/>
  <c r="G53" i="35"/>
  <c r="G54" i="35"/>
  <c r="I54" i="35" s="1"/>
  <c r="I18" i="35"/>
  <c r="G38" i="35"/>
  <c r="I38" i="35" s="1"/>
  <c r="G30" i="35"/>
  <c r="I30" i="35" s="1"/>
  <c r="G42" i="35"/>
  <c r="I42" i="35" s="1"/>
  <c r="G25" i="35"/>
  <c r="G26" i="35"/>
  <c r="I26" i="35" s="1"/>
  <c r="G31" i="35"/>
  <c r="I31" i="35" s="1"/>
  <c r="G41" i="35"/>
  <c r="I41" i="35" s="1"/>
  <c r="G20" i="35"/>
  <c r="I20" i="35" s="1"/>
  <c r="G46" i="35"/>
  <c r="I46" i="35" s="1"/>
  <c r="G44" i="35"/>
  <c r="I44" i="35" s="1"/>
  <c r="G28" i="35"/>
  <c r="I28" i="35" s="1"/>
  <c r="G47" i="35"/>
  <c r="I47" i="35" s="1"/>
  <c r="G22" i="35"/>
  <c r="I22" i="35" s="1"/>
  <c r="G27" i="35"/>
  <c r="I27" i="35" s="1"/>
  <c r="G32" i="35"/>
  <c r="I32" i="35" s="1"/>
  <c r="G45" i="35"/>
  <c r="I45" i="35" s="1"/>
  <c r="G37" i="35"/>
  <c r="I37" i="35" s="1"/>
  <c r="G40" i="35"/>
  <c r="I40" i="35" s="1"/>
  <c r="G36" i="35"/>
  <c r="I36" i="35" s="1"/>
  <c r="G33" i="35"/>
  <c r="I33" i="35" s="1"/>
  <c r="G29" i="35"/>
  <c r="I29" i="35" s="1"/>
  <c r="G39" i="35"/>
  <c r="I39" i="35" s="1"/>
  <c r="G23" i="35"/>
  <c r="I23" i="35" s="1"/>
  <c r="G35" i="35"/>
  <c r="I35" i="35" s="1"/>
  <c r="G21" i="35"/>
  <c r="I21" i="35" s="1"/>
  <c r="C99" i="20"/>
  <c r="I25" i="35" l="1"/>
  <c r="I24" i="35" s="1"/>
  <c r="I19" i="35"/>
  <c r="I17" i="35" s="1"/>
  <c r="G17" i="35"/>
  <c r="E21" i="5" s="1"/>
  <c r="AE7" i="36" s="1"/>
  <c r="I43" i="35"/>
  <c r="G34" i="35"/>
  <c r="E23" i="5" s="1"/>
  <c r="I34" i="35"/>
  <c r="G24" i="35"/>
  <c r="E22" i="5" s="1"/>
  <c r="G43" i="35"/>
  <c r="E24" i="5" s="1"/>
  <c r="F100" i="24"/>
  <c r="F119" i="24"/>
  <c r="J7" i="36" l="1"/>
  <c r="I55" i="35"/>
  <c r="W7" i="36" s="1"/>
  <c r="G55" i="35"/>
  <c r="AK7" i="36"/>
  <c r="E25" i="5"/>
  <c r="AG7" i="36"/>
  <c r="AI7" i="36"/>
  <c r="J159" i="20"/>
  <c r="E159" i="20"/>
  <c r="H159" i="20"/>
  <c r="I159" i="20"/>
  <c r="A22" i="24"/>
  <c r="Z7" i="36" l="1"/>
  <c r="I25" i="5"/>
  <c r="K7" i="37"/>
  <c r="C224" i="14"/>
  <c r="D224" i="14"/>
  <c r="H224" i="14"/>
  <c r="L224" i="14" s="1"/>
  <c r="I224" i="14"/>
  <c r="M224" i="14" s="1"/>
  <c r="J224" i="14"/>
  <c r="K224" i="14"/>
  <c r="N224" i="14"/>
  <c r="N225" i="14" s="1"/>
  <c r="C225" i="14"/>
  <c r="D225" i="14"/>
  <c r="H225" i="14"/>
  <c r="L225" i="14" s="1"/>
  <c r="I225" i="14"/>
  <c r="M225" i="14" s="1"/>
  <c r="J225" i="14"/>
  <c r="K225" i="14"/>
  <c r="C226" i="14"/>
  <c r="D226" i="14"/>
  <c r="H226" i="14"/>
  <c r="L226" i="14" s="1"/>
  <c r="I226" i="14"/>
  <c r="M226" i="14" s="1"/>
  <c r="J226" i="14"/>
  <c r="K226" i="14"/>
  <c r="C227" i="14"/>
  <c r="D227" i="14"/>
  <c r="H227" i="14"/>
  <c r="L227" i="14" s="1"/>
  <c r="I227" i="14"/>
  <c r="M227" i="14" s="1"/>
  <c r="J227" i="14"/>
  <c r="K227" i="14"/>
  <c r="C228" i="14"/>
  <c r="C33" i="27"/>
  <c r="C34" i="27"/>
  <c r="C35" i="27"/>
  <c r="C36" i="27"/>
  <c r="C37" i="27"/>
  <c r="C38" i="27"/>
  <c r="C39" i="27"/>
  <c r="C40" i="27"/>
  <c r="C41" i="27"/>
  <c r="C42" i="27"/>
  <c r="C43" i="27"/>
  <c r="C44" i="27"/>
  <c r="C45" i="27"/>
  <c r="C46" i="27"/>
  <c r="C47" i="27"/>
  <c r="C48" i="27"/>
  <c r="C49" i="27"/>
  <c r="C50" i="27"/>
  <c r="C51" i="27"/>
  <c r="C52" i="27"/>
  <c r="C53" i="27"/>
  <c r="C54" i="27"/>
  <c r="C55" i="27"/>
  <c r="C56" i="27"/>
  <c r="C57" i="27"/>
  <c r="C58" i="27"/>
  <c r="C59" i="27"/>
  <c r="C60" i="27"/>
  <c r="C61" i="27"/>
  <c r="C62" i="27"/>
  <c r="C63" i="27"/>
  <c r="C64" i="27"/>
  <c r="C65" i="27"/>
  <c r="C66" i="27"/>
  <c r="C67" i="27"/>
  <c r="C68" i="27"/>
  <c r="C69" i="27"/>
  <c r="C70" i="27"/>
  <c r="C71" i="27"/>
  <c r="C72" i="27"/>
  <c r="C73" i="27"/>
  <c r="C74" i="27"/>
  <c r="C75" i="27"/>
  <c r="C76" i="27"/>
  <c r="C77" i="27"/>
  <c r="C78" i="27"/>
  <c r="C79" i="27"/>
  <c r="C80" i="27"/>
  <c r="C81" i="27"/>
  <c r="C82" i="27"/>
  <c r="C83" i="27"/>
  <c r="C84" i="27"/>
  <c r="C85" i="27"/>
  <c r="C86" i="27"/>
  <c r="C87" i="27"/>
  <c r="C88" i="27"/>
  <c r="C89" i="27"/>
  <c r="C90" i="27"/>
  <c r="C91" i="27"/>
  <c r="C92" i="27"/>
  <c r="C93" i="27"/>
  <c r="C94" i="27"/>
  <c r="C95" i="27"/>
  <c r="C96" i="27"/>
  <c r="C97" i="27"/>
  <c r="C98" i="27"/>
  <c r="C99" i="27"/>
  <c r="C100" i="27"/>
  <c r="C101" i="27"/>
  <c r="C102" i="27"/>
  <c r="C103" i="27"/>
  <c r="C104" i="27"/>
  <c r="C105" i="27"/>
  <c r="C106" i="27"/>
  <c r="C107" i="27"/>
  <c r="C108" i="27"/>
  <c r="C109" i="27"/>
  <c r="C110" i="27"/>
  <c r="C111" i="27"/>
  <c r="C112" i="27"/>
  <c r="C113" i="27"/>
  <c r="C114" i="27"/>
  <c r="C115" i="27"/>
  <c r="C116" i="27"/>
  <c r="C117" i="27"/>
  <c r="C118" i="27"/>
  <c r="C119" i="27"/>
  <c r="C120" i="27"/>
  <c r="C121" i="27"/>
  <c r="C122" i="27"/>
  <c r="C123" i="27"/>
  <c r="C124" i="27"/>
  <c r="C125" i="27"/>
  <c r="C126" i="27"/>
  <c r="C127" i="27"/>
  <c r="C128" i="27"/>
  <c r="C129" i="27"/>
  <c r="C130" i="27"/>
  <c r="C131" i="27"/>
  <c r="C132" i="27"/>
  <c r="C133" i="27"/>
  <c r="C134" i="27"/>
  <c r="C135" i="27"/>
  <c r="C136" i="27"/>
  <c r="C137" i="27"/>
  <c r="C138" i="27"/>
  <c r="C139" i="27"/>
  <c r="C140" i="27"/>
  <c r="C141" i="27"/>
  <c r="C142" i="27"/>
  <c r="C143" i="27"/>
  <c r="C144" i="27"/>
  <c r="C145" i="27"/>
  <c r="C146" i="27"/>
  <c r="C147" i="27"/>
  <c r="C148" i="27"/>
  <c r="C149" i="27"/>
  <c r="C150" i="27"/>
  <c r="C151" i="27"/>
  <c r="C152" i="27"/>
  <c r="C153" i="27"/>
  <c r="C154" i="27"/>
  <c r="C155" i="27"/>
  <c r="C156" i="27"/>
  <c r="C157" i="27"/>
  <c r="C158" i="27"/>
  <c r="C159" i="27"/>
  <c r="C160" i="27"/>
  <c r="C161" i="27"/>
  <c r="C162" i="27"/>
  <c r="C163" i="27"/>
  <c r="C164" i="27"/>
  <c r="C165" i="27"/>
  <c r="C166" i="27"/>
  <c r="C167" i="27"/>
  <c r="C168" i="27"/>
  <c r="C169" i="27"/>
  <c r="C170" i="27"/>
  <c r="C171" i="27"/>
  <c r="C172" i="27"/>
  <c r="C173" i="27"/>
  <c r="C174" i="27"/>
  <c r="C175" i="27"/>
  <c r="C176" i="27"/>
  <c r="C177" i="27"/>
  <c r="C178" i="27"/>
  <c r="C179" i="27"/>
  <c r="C180" i="27"/>
  <c r="C181" i="27"/>
  <c r="C182" i="27"/>
  <c r="C183" i="27"/>
  <c r="C184" i="27"/>
  <c r="C185" i="27"/>
  <c r="C186" i="27"/>
  <c r="C187" i="27"/>
  <c r="C188" i="27"/>
  <c r="C189" i="27"/>
  <c r="C190" i="27"/>
  <c r="C191" i="27"/>
  <c r="C192" i="27"/>
  <c r="C193" i="27"/>
  <c r="C194" i="27"/>
  <c r="C195" i="27"/>
  <c r="C196" i="27"/>
  <c r="C197" i="27"/>
  <c r="C198" i="27"/>
  <c r="C199" i="27"/>
  <c r="C200" i="27"/>
  <c r="C201" i="27"/>
  <c r="C202" i="27"/>
  <c r="C203" i="27"/>
  <c r="C204" i="27"/>
  <c r="C205" i="27"/>
  <c r="C206" i="27"/>
  <c r="C207" i="27"/>
  <c r="C208" i="27"/>
  <c r="C209" i="27"/>
  <c r="C210" i="27"/>
  <c r="C211" i="27"/>
  <c r="C212" i="27"/>
  <c r="C213" i="27"/>
  <c r="C214" i="27"/>
  <c r="C215" i="27"/>
  <c r="C216" i="27"/>
  <c r="C217" i="27"/>
  <c r="C218" i="27"/>
  <c r="C219" i="27"/>
  <c r="C220" i="27"/>
  <c r="C221" i="27"/>
  <c r="C222" i="27"/>
  <c r="C223" i="27"/>
  <c r="C224" i="27"/>
  <c r="C225" i="27"/>
  <c r="C226" i="27"/>
  <c r="C227" i="27"/>
  <c r="C228" i="27"/>
  <c r="C229" i="27"/>
  <c r="C230" i="27"/>
  <c r="C231" i="27"/>
  <c r="C232" i="27"/>
  <c r="C233" i="27"/>
  <c r="C234" i="27"/>
  <c r="C235" i="27"/>
  <c r="C236" i="27"/>
  <c r="C237" i="27"/>
  <c r="C238" i="27"/>
  <c r="C239" i="27"/>
  <c r="C240" i="27"/>
  <c r="C241" i="27"/>
  <c r="C242" i="27"/>
  <c r="C243" i="27"/>
  <c r="C244" i="27"/>
  <c r="C245" i="27"/>
  <c r="C246" i="27"/>
  <c r="C247" i="27"/>
  <c r="C248" i="27"/>
  <c r="C249" i="27"/>
  <c r="C250" i="27"/>
  <c r="C251" i="27"/>
  <c r="C252" i="27"/>
  <c r="C253" i="27"/>
  <c r="C254" i="27"/>
  <c r="C255" i="27"/>
  <c r="C256" i="27"/>
  <c r="C257" i="27"/>
  <c r="C258" i="27"/>
  <c r="C259" i="27"/>
  <c r="C260" i="27"/>
  <c r="C261" i="27"/>
  <c r="C262" i="27"/>
  <c r="C263" i="27"/>
  <c r="C264" i="27"/>
  <c r="C265" i="27"/>
  <c r="C266" i="27"/>
  <c r="C267" i="27"/>
  <c r="C268" i="27"/>
  <c r="C269" i="27"/>
  <c r="C270" i="27"/>
  <c r="C271" i="27"/>
  <c r="C272" i="27"/>
  <c r="C273" i="27"/>
  <c r="C274" i="27"/>
  <c r="C275" i="27"/>
  <c r="C276" i="27"/>
  <c r="C277" i="27"/>
  <c r="C278" i="27"/>
  <c r="C279" i="27"/>
  <c r="C280" i="27"/>
  <c r="C281" i="27"/>
  <c r="C282" i="27"/>
  <c r="C283" i="27"/>
  <c r="C284" i="27"/>
  <c r="C285" i="27"/>
  <c r="C286" i="27"/>
  <c r="C287" i="27"/>
  <c r="C288" i="27"/>
  <c r="C289" i="27"/>
  <c r="C290" i="27"/>
  <c r="C291" i="27"/>
  <c r="C292" i="27"/>
  <c r="C293" i="27"/>
  <c r="C294" i="27"/>
  <c r="C295" i="27"/>
  <c r="C296" i="27"/>
  <c r="C297" i="27"/>
  <c r="C298" i="27"/>
  <c r="C299" i="27"/>
  <c r="C300" i="27"/>
  <c r="C301" i="27"/>
  <c r="C302" i="27"/>
  <c r="C303" i="27"/>
  <c r="C304" i="27"/>
  <c r="C305" i="27"/>
  <c r="C306" i="27"/>
  <c r="C307" i="27"/>
  <c r="C308" i="27"/>
  <c r="C309" i="27"/>
  <c r="C310" i="27"/>
  <c r="C311" i="27"/>
  <c r="C312" i="27"/>
  <c r="C313" i="27"/>
  <c r="C314" i="27"/>
  <c r="C315" i="27"/>
  <c r="C316" i="27"/>
  <c r="L7" i="37" l="1"/>
  <c r="F162" i="20"/>
  <c r="G200" i="20"/>
  <c r="G201" i="20"/>
  <c r="F178" i="20"/>
  <c r="G166" i="20"/>
  <c r="C169" i="20"/>
  <c r="C197" i="20"/>
  <c r="F171" i="20"/>
  <c r="G195" i="20"/>
  <c r="C181" i="20"/>
  <c r="C193" i="20"/>
  <c r="F186" i="20"/>
  <c r="F167" i="20"/>
  <c r="G176" i="20"/>
  <c r="C201" i="20"/>
  <c r="F170" i="20"/>
  <c r="F181" i="20"/>
  <c r="C174" i="20"/>
  <c r="G199" i="20"/>
  <c r="F180" i="20"/>
  <c r="C195" i="20"/>
  <c r="F183" i="20"/>
  <c r="C188" i="20"/>
  <c r="C168" i="20"/>
  <c r="F199" i="20"/>
  <c r="C170" i="20"/>
  <c r="F179" i="20"/>
  <c r="C184" i="20"/>
  <c r="G170" i="20"/>
  <c r="F198" i="20"/>
  <c r="G180" i="20"/>
  <c r="C191" i="20"/>
  <c r="C175" i="20"/>
  <c r="C166" i="20"/>
  <c r="G167" i="20"/>
  <c r="C194" i="20"/>
  <c r="C163" i="20"/>
  <c r="G185" i="20"/>
  <c r="G198" i="20"/>
  <c r="F185" i="20"/>
  <c r="G165" i="20"/>
  <c r="C178" i="20"/>
  <c r="C190" i="20"/>
  <c r="G163" i="20"/>
  <c r="F169" i="20"/>
  <c r="F191" i="20"/>
  <c r="F182" i="20"/>
  <c r="G197" i="20"/>
  <c r="F165" i="20"/>
  <c r="F174" i="20"/>
  <c r="G191" i="20"/>
  <c r="F172" i="20"/>
  <c r="C182" i="20"/>
  <c r="C185" i="20"/>
  <c r="C200" i="20"/>
  <c r="G184" i="20"/>
  <c r="C179" i="20"/>
  <c r="F184" i="20"/>
  <c r="F163" i="20"/>
  <c r="C162" i="20"/>
  <c r="G186" i="20"/>
  <c r="C198" i="20"/>
  <c r="F194" i="20"/>
  <c r="F168" i="20"/>
  <c r="G181" i="20"/>
  <c r="F189" i="20"/>
  <c r="G164" i="20"/>
  <c r="G173" i="20"/>
  <c r="F188" i="20"/>
  <c r="C187" i="20"/>
  <c r="G189" i="20"/>
  <c r="F177" i="20"/>
  <c r="G182" i="20"/>
  <c r="G171" i="20"/>
  <c r="F187" i="20"/>
  <c r="C196" i="20"/>
  <c r="F193" i="20"/>
  <c r="C172" i="20"/>
  <c r="C189" i="20"/>
  <c r="G178" i="20"/>
  <c r="G188" i="20"/>
  <c r="C183" i="20"/>
  <c r="C164" i="20"/>
  <c r="F164" i="20"/>
  <c r="C173" i="20"/>
  <c r="G177" i="20"/>
  <c r="G194" i="20"/>
  <c r="G187" i="20"/>
  <c r="F201" i="20"/>
  <c r="C177" i="20"/>
  <c r="C192" i="20"/>
  <c r="F192" i="20"/>
  <c r="C171" i="20"/>
  <c r="F195" i="20"/>
  <c r="F200" i="20"/>
  <c r="F176" i="20"/>
  <c r="F173" i="20"/>
  <c r="C199" i="20"/>
  <c r="C167" i="20"/>
  <c r="G175" i="20"/>
  <c r="G179" i="20"/>
  <c r="G192" i="20"/>
  <c r="G196" i="20"/>
  <c r="G162" i="20"/>
  <c r="C176" i="20"/>
  <c r="G168" i="20"/>
  <c r="G193" i="20"/>
  <c r="C165" i="20"/>
  <c r="G190" i="20"/>
  <c r="C180" i="20"/>
  <c r="F175" i="20"/>
  <c r="G174" i="20"/>
  <c r="G183" i="20"/>
  <c r="F166" i="20"/>
  <c r="F197" i="20"/>
  <c r="G172" i="20"/>
  <c r="F190" i="20"/>
  <c r="G169" i="20"/>
  <c r="C186" i="20"/>
  <c r="F196" i="20"/>
  <c r="I26" i="5"/>
  <c r="S7" i="36"/>
  <c r="A23" i="24"/>
  <c r="D200" i="20" l="1"/>
  <c r="D165" i="20"/>
  <c r="D201" i="20"/>
  <c r="D195" i="20"/>
  <c r="D190" i="20"/>
  <c r="D176" i="20"/>
  <c r="D166" i="20"/>
  <c r="D164" i="20"/>
  <c r="D175" i="20"/>
  <c r="D191" i="20"/>
  <c r="D163" i="20"/>
  <c r="D197" i="20"/>
  <c r="D173" i="20"/>
  <c r="D199" i="20"/>
  <c r="D184" i="20"/>
  <c r="D196" i="20"/>
  <c r="D177" i="20"/>
  <c r="D168" i="20"/>
  <c r="D185" i="20"/>
  <c r="D170" i="20"/>
  <c r="D171" i="20"/>
  <c r="D194" i="20"/>
  <c r="D182" i="20"/>
  <c r="D198" i="20"/>
  <c r="D183" i="20"/>
  <c r="D193" i="20"/>
  <c r="D188" i="20"/>
  <c r="D169" i="20"/>
  <c r="D167" i="20"/>
  <c r="D192" i="20"/>
  <c r="D172" i="20"/>
  <c r="D180" i="20"/>
  <c r="D186" i="20"/>
  <c r="D178" i="20"/>
  <c r="D187" i="20"/>
  <c r="D179" i="20"/>
  <c r="D189" i="20"/>
  <c r="D174" i="20"/>
  <c r="D181" i="20"/>
  <c r="D162" i="20"/>
  <c r="C160" i="20"/>
  <c r="F159" i="20"/>
  <c r="G159" i="20"/>
  <c r="C159" i="20"/>
  <c r="C126" i="20"/>
  <c r="D160" i="20" l="1"/>
  <c r="D159" i="20"/>
  <c r="J228" i="14" l="1"/>
  <c r="C109" i="14" l="1"/>
  <c r="D228" i="14" l="1"/>
  <c r="C66" i="20"/>
  <c r="C90" i="14"/>
  <c r="F12" i="29" l="1"/>
  <c r="P224" i="14" s="1"/>
  <c r="P225" i="14" s="1"/>
  <c r="D33" i="2"/>
  <c r="D34" i="2"/>
  <c r="D35" i="2"/>
  <c r="D36" i="2"/>
  <c r="D37" i="2"/>
  <c r="D38" i="2"/>
  <c r="D39" i="2"/>
  <c r="D40" i="2"/>
  <c r="D41" i="2"/>
  <c r="D42" i="2"/>
  <c r="D43" i="2"/>
  <c r="D44" i="2"/>
  <c r="D45" i="2"/>
  <c r="D46" i="2"/>
  <c r="D47" i="2"/>
  <c r="D48" i="2"/>
  <c r="D49" i="2"/>
  <c r="D13" i="29" l="1"/>
  <c r="H228" i="14"/>
  <c r="H229" i="14" s="1"/>
  <c r="C66" i="14"/>
  <c r="D48" i="14"/>
  <c r="D47" i="14"/>
  <c r="D46" i="14"/>
  <c r="D45" i="14"/>
  <c r="C46" i="14"/>
  <c r="C45" i="14"/>
  <c r="C48" i="14"/>
  <c r="C47" i="14"/>
  <c r="C68" i="14" l="1"/>
  <c r="C67" i="14"/>
  <c r="C69" i="14"/>
  <c r="C16" i="14"/>
  <c r="C17" i="14"/>
  <c r="C18" i="14"/>
  <c r="C19" i="14"/>
  <c r="D31" i="2" l="1"/>
  <c r="D32" i="2"/>
  <c r="D30" i="2" l="1"/>
  <c r="C203" i="14" l="1"/>
  <c r="C205" i="14"/>
  <c r="C204" i="14"/>
  <c r="I228" i="14"/>
  <c r="I229" i="14" s="1"/>
  <c r="G22" i="5"/>
  <c r="G225" i="14" s="1"/>
  <c r="G23" i="5"/>
  <c r="G226" i="14" s="1"/>
  <c r="G24" i="5"/>
  <c r="G227" i="14" s="1"/>
  <c r="G21" i="5"/>
  <c r="G25" i="5" l="1"/>
  <c r="G224" i="14"/>
  <c r="C206" i="14"/>
  <c r="C171" i="14"/>
  <c r="E16" i="14"/>
  <c r="C174" i="14"/>
  <c r="E19" i="14"/>
  <c r="C173" i="14"/>
  <c r="E18" i="14"/>
  <c r="C172" i="14"/>
  <c r="E17" i="14"/>
  <c r="G228" i="14" l="1"/>
  <c r="AC7" i="36"/>
  <c r="N7" i="37" s="1"/>
  <c r="C175" i="14"/>
  <c r="E20" i="14"/>
  <c r="G53" i="5"/>
  <c r="E227" i="14"/>
  <c r="G41" i="5"/>
  <c r="G42" i="5"/>
  <c r="G43" i="5"/>
  <c r="G44" i="5"/>
  <c r="G45" i="5"/>
  <c r="G46" i="5"/>
  <c r="G47" i="5"/>
  <c r="G48" i="5"/>
  <c r="G49" i="5"/>
  <c r="G50" i="5"/>
  <c r="G51" i="5"/>
  <c r="G52" i="5"/>
  <c r="G54" i="5"/>
  <c r="G55" i="5"/>
  <c r="G56" i="5"/>
  <c r="G57" i="5"/>
  <c r="G58" i="5"/>
  <c r="G59" i="5"/>
  <c r="G60" i="5"/>
  <c r="G61" i="5"/>
  <c r="G62" i="5"/>
  <c r="G63" i="5"/>
  <c r="G64" i="5"/>
  <c r="K228" i="14"/>
  <c r="F227" i="14"/>
  <c r="F225" i="14"/>
  <c r="F226" i="14" l="1"/>
  <c r="AJ7" i="36"/>
  <c r="AB7" i="36" s="1"/>
  <c r="M7" i="37" s="1"/>
  <c r="F224" i="14"/>
  <c r="E226" i="14"/>
  <c r="D16" i="14"/>
  <c r="D17" i="14"/>
  <c r="D19" i="14"/>
  <c r="D18" i="14"/>
  <c r="E224" i="14"/>
  <c r="E225" i="14"/>
  <c r="F228" i="14" l="1"/>
  <c r="F11" i="29"/>
  <c r="D20" i="14"/>
  <c r="C20" i="14" l="1"/>
  <c r="B226" i="14"/>
  <c r="B224" i="14"/>
  <c r="B227" i="14"/>
  <c r="B225" i="14"/>
  <c r="E228" i="14"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Diana Maria Moreno Ocampo</author>
  </authors>
  <commentList>
    <comment ref="B82" authorId="0" shapeId="0" xr:uid="{00000000-0006-0000-0000-000001000000}">
      <text>
        <r>
          <rPr>
            <b/>
            <sz val="9"/>
            <color indexed="81"/>
            <rFont val="Tahoma"/>
            <family val="2"/>
          </rPr>
          <t xml:space="preserve">Recuerde: </t>
        </r>
        <r>
          <rPr>
            <sz val="9"/>
            <color indexed="81"/>
            <rFont val="Tahoma"/>
            <family val="2"/>
          </rPr>
          <t>Son los riesgos que afectan la calendarización o los recursos del proyecto.</t>
        </r>
      </text>
    </comment>
    <comment ref="B102" authorId="0" shapeId="0" xr:uid="{00000000-0006-0000-0000-000002000000}">
      <text>
        <r>
          <rPr>
            <b/>
            <sz val="9"/>
            <color indexed="81"/>
            <rFont val="Tahoma"/>
            <family val="2"/>
          </rPr>
          <t xml:space="preserve">Recuerde: </t>
        </r>
        <r>
          <rPr>
            <sz val="9"/>
            <color indexed="81"/>
            <rFont val="Tahoma"/>
            <family val="2"/>
          </rPr>
          <t>Son los riesgos que afectan directamente la calidad o desempeño del software que se está desarrollando.</t>
        </r>
      </text>
    </comment>
    <comment ref="B104" authorId="0" shapeId="0" xr:uid="{00000000-0006-0000-0000-000003000000}">
      <text>
        <r>
          <rPr>
            <b/>
            <sz val="9"/>
            <color indexed="81"/>
            <rFont val="Tahoma"/>
            <family val="2"/>
          </rPr>
          <t>* Aspectos Funcionales 
* Aspectos no Funcionales
* Otros tipos de productos de Choucair</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Mauricio Eduardo Zapata</author>
  </authors>
  <commentList>
    <comment ref="I16" authorId="0" shapeId="0" xr:uid="{00000000-0006-0000-0100-000001000000}">
      <text>
        <r>
          <rPr>
            <sz val="9"/>
            <color indexed="81"/>
            <rFont val="Tahoma"/>
            <family val="2"/>
          </rPr>
          <t xml:space="preserve">Número de días teniendo presente una ejecución de actividades en serie (sin superposiciones) </t>
        </r>
      </text>
    </comment>
    <comment ref="H17" authorId="0" shapeId="0" xr:uid="{00000000-0006-0000-0100-000002000000}">
      <text>
        <r>
          <rPr>
            <sz val="9"/>
            <color indexed="81"/>
            <rFont val="Tahoma"/>
            <family val="2"/>
          </rPr>
          <t>Se toma el máximo de recursos empleados en cualquier actividad por etapa</t>
        </r>
      </text>
    </comment>
    <comment ref="H24" authorId="0" shapeId="0" xr:uid="{00000000-0006-0000-0100-000003000000}">
      <text>
        <r>
          <rPr>
            <sz val="9"/>
            <color indexed="81"/>
            <rFont val="Tahoma"/>
            <family val="2"/>
          </rPr>
          <t>Se toma el máximo de recursos empleados en cualquier actividad por etapa</t>
        </r>
      </text>
    </comment>
    <comment ref="H34" authorId="0" shapeId="0" xr:uid="{00000000-0006-0000-0100-000004000000}">
      <text>
        <r>
          <rPr>
            <sz val="9"/>
            <color indexed="81"/>
            <rFont val="Tahoma"/>
            <family val="2"/>
          </rPr>
          <t>Se toma el máximo de recursos empleados en cualquier actividad por etapa</t>
        </r>
      </text>
    </comment>
    <comment ref="H43" authorId="0" shapeId="0" xr:uid="{00000000-0006-0000-0100-000005000000}">
      <text>
        <r>
          <rPr>
            <sz val="9"/>
            <color indexed="81"/>
            <rFont val="Tahoma"/>
            <family val="2"/>
          </rPr>
          <t>Se toma el máximo de recursos empleados en cualquier actividad por etapa</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Diana Maria Moreno Ocampo</author>
  </authors>
  <commentList>
    <comment ref="B20" authorId="0" shapeId="0" xr:uid="{00000000-0006-0000-0300-000001000000}">
      <text>
        <r>
          <rPr>
            <b/>
            <sz val="9"/>
            <color indexed="81"/>
            <rFont val="Tahoma"/>
            <family val="2"/>
          </rPr>
          <t>Esta columna es informativa, para saber el porcentaje que corresponde a cada etapa del proyecto, para lograr su totalidad al 100%.</t>
        </r>
      </text>
    </comment>
    <comment ref="C29" authorId="0" shapeId="0" xr:uid="{00000000-0006-0000-0300-000002000000}">
      <text>
        <r>
          <rPr>
            <sz val="9"/>
            <color indexed="81"/>
            <rFont val="Tahoma"/>
            <family val="2"/>
          </rPr>
          <t xml:space="preserve">Son los casos que se utilizarón nuevamente de un proyecto o sprint anterior y que aplicaron total o parcialmente a este proyecto
</t>
        </r>
      </text>
    </comment>
    <comment ref="D29" authorId="0" shapeId="0" xr:uid="{00000000-0006-0000-0300-000003000000}">
      <text>
        <r>
          <rPr>
            <sz val="9"/>
            <color indexed="81"/>
            <rFont val="Tahoma"/>
            <family val="2"/>
          </rPr>
          <t>Este total de casos no puede superar los diseñados</t>
        </r>
      </text>
    </comment>
    <comment ref="E29" authorId="0" shapeId="0" xr:uid="{00000000-0006-0000-0300-000004000000}">
      <text>
        <r>
          <rPr>
            <sz val="9"/>
            <color indexed="81"/>
            <rFont val="Tahoma"/>
            <family val="2"/>
          </rPr>
          <t>Son los casos de prueba que por bug y verificaciones del proceso debieron ser ejecutados en corridas posteriores a la primera corrida o ciclo</t>
        </r>
      </text>
    </comment>
    <comment ref="G29" authorId="0" shapeId="0" xr:uid="{00000000-0006-0000-0300-000005000000}">
      <text>
        <r>
          <rPr>
            <sz val="9"/>
            <color indexed="81"/>
            <rFont val="Tahoma"/>
            <family val="2"/>
          </rPr>
          <t xml:space="preserve">Son los casos de prueba que presentaron bug (Error, Sugerencia, Hallazgo, Consideración) en la ejecución
</t>
        </r>
      </text>
    </comment>
    <comment ref="H29" authorId="0" shapeId="0" xr:uid="{00000000-0006-0000-0300-000006000000}">
      <text>
        <r>
          <rPr>
            <sz val="9"/>
            <color indexed="81"/>
            <rFont val="Tahoma"/>
            <family val="2"/>
          </rPr>
          <t>Son los casos de prueba que no se han ejecutado por primera vez</t>
        </r>
      </text>
    </comment>
    <comment ref="I29" authorId="0" shapeId="0" xr:uid="{00000000-0006-0000-0300-000007000000}">
      <text>
        <r>
          <rPr>
            <sz val="9"/>
            <color indexed="81"/>
            <rFont val="Tahoma"/>
            <family val="2"/>
          </rPr>
          <t>Son los caso de prueba que no se puedieron ejecutar en alguna corrida o ciclo por errores de otro(s) caso(s)</t>
        </r>
      </text>
    </comment>
    <comment ref="J29" authorId="0" shapeId="0" xr:uid="{00000000-0006-0000-0300-000008000000}">
      <text>
        <r>
          <rPr>
            <sz val="9"/>
            <color indexed="81"/>
            <rFont val="Tahoma"/>
            <family val="2"/>
          </rPr>
          <t>Son los casos de prueba que  no se incluyen en el alcance de la prueba, por solicitud del cliente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Diana Maria Moreno Ocampo</author>
  </authors>
  <commentList>
    <comment ref="C12" authorId="0" shapeId="0" xr:uid="{00000000-0006-0000-0400-000001000000}">
      <text>
        <r>
          <rPr>
            <sz val="9"/>
            <color indexed="81"/>
            <rFont val="Tahoma"/>
            <family val="2"/>
          </rPr>
          <t>Causal que genero la desviación en horas estimadas</t>
        </r>
      </text>
    </comment>
    <comment ref="D12" authorId="0" shapeId="0" xr:uid="{00000000-0006-0000-0400-000002000000}">
      <text>
        <r>
          <rPr>
            <sz val="9"/>
            <color indexed="81"/>
            <rFont val="Tahoma"/>
            <family val="2"/>
          </rPr>
          <t>Responsable de la ocurrencia desfase</t>
        </r>
      </text>
    </comment>
    <comment ref="E12" authorId="0" shapeId="0" xr:uid="{00000000-0006-0000-0400-000003000000}">
      <text>
        <r>
          <rPr>
            <sz val="9"/>
            <color indexed="81"/>
            <rFont val="Tahoma"/>
            <family val="2"/>
          </rPr>
          <t>Etapa en que se presenta el defase</t>
        </r>
      </text>
    </comment>
    <comment ref="F12" authorId="0" shapeId="0" xr:uid="{00000000-0006-0000-0400-000004000000}">
      <text>
        <r>
          <rPr>
            <sz val="9"/>
            <color indexed="81"/>
            <rFont val="Tahoma"/>
            <family val="2"/>
          </rPr>
          <t>Total de horas por día de la causal de desfase</t>
        </r>
        <r>
          <rPr>
            <b/>
            <sz val="9"/>
            <color indexed="81"/>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Mario Andres Vela Leon</author>
    <author>Autor</author>
    <author>Diana Maria Moreno Ocampo</author>
  </authors>
  <commentList>
    <comment ref="K6" authorId="0" shapeId="0" xr:uid="{00000000-0006-0000-0B00-000001000000}">
      <text>
        <r>
          <rPr>
            <b/>
            <sz val="9"/>
            <color indexed="81"/>
            <rFont val="Tahoma"/>
            <family val="2"/>
          </rPr>
          <t>Total de hu o requerimientos
retiradas en el alcance de la prueba.</t>
        </r>
      </text>
    </comment>
    <comment ref="R6" authorId="1" shapeId="0" xr:uid="{00000000-0006-0000-0B00-000002000000}">
      <text>
        <r>
          <rPr>
            <b/>
            <sz val="9"/>
            <color indexed="81"/>
            <rFont val="Tahoma"/>
            <family val="2"/>
          </rPr>
          <t>Porcentaje de avance que debe se debe tener a la fecha según cronograma.</t>
        </r>
        <r>
          <rPr>
            <sz val="9"/>
            <color indexed="81"/>
            <rFont val="Tahoma"/>
            <family val="2"/>
          </rPr>
          <t xml:space="preserve">
</t>
        </r>
      </text>
    </comment>
    <comment ref="S6" authorId="1" shapeId="0" xr:uid="{00000000-0006-0000-0B00-000003000000}">
      <text>
        <r>
          <rPr>
            <b/>
            <sz val="9"/>
            <color indexed="81"/>
            <rFont val="Tahoma"/>
            <family val="2"/>
          </rPr>
          <t>Porcentaje de avance real del royecto a la fecha actual.</t>
        </r>
      </text>
    </comment>
    <comment ref="AP6" authorId="2" shapeId="0" xr:uid="{00000000-0006-0000-0B00-000004000000}">
      <text>
        <r>
          <rPr>
            <sz val="9"/>
            <color indexed="81"/>
            <rFont val="Tahoma"/>
            <family val="2"/>
          </rPr>
          <t>Son los casos de prueba que por bug y verificaciones del proceso debieron ser ejecutados en corridas posteriores a la primera corrida o ciclo</t>
        </r>
      </text>
    </comment>
    <comment ref="AS6" authorId="2" shapeId="0" xr:uid="{00000000-0006-0000-0B00-000005000000}">
      <text>
        <r>
          <rPr>
            <b/>
            <sz val="9"/>
            <color indexed="81"/>
            <rFont val="Tahoma"/>
            <family val="2"/>
          </rPr>
          <t>Son los casos de prueba que no se han ejecutado por primera vez</t>
        </r>
        <r>
          <rPr>
            <sz val="9"/>
            <color indexed="81"/>
            <rFont val="Tahoma"/>
            <family val="2"/>
          </rPr>
          <t xml:space="preserve">
</t>
        </r>
      </text>
    </comment>
    <comment ref="AT6" authorId="2" shapeId="0" xr:uid="{00000000-0006-0000-0B00-000006000000}">
      <text>
        <r>
          <rPr>
            <b/>
            <sz val="9"/>
            <color indexed="81"/>
            <rFont val="Tahoma"/>
            <family val="2"/>
          </rPr>
          <t>Son los caso de prueba que no se puedieron ejecutar en alguna corrida o ciclo por errores de otro(s) caso(s)</t>
        </r>
      </text>
    </comment>
    <comment ref="AX6" authorId="1" shapeId="0" xr:uid="{00000000-0006-0000-0B00-000007000000}">
      <text>
        <r>
          <rPr>
            <b/>
            <sz val="9"/>
            <color indexed="81"/>
            <rFont val="Tahoma"/>
            <family val="2"/>
          </rPr>
          <t xml:space="preserve">Total de reportes generados a la fecha </t>
        </r>
        <r>
          <rPr>
            <sz val="9"/>
            <color indexed="81"/>
            <rFont val="Tahoma"/>
            <family val="2"/>
          </rPr>
          <t xml:space="preserve">
</t>
        </r>
      </text>
    </comment>
    <comment ref="AY6" authorId="1" shapeId="0" xr:uid="{00000000-0006-0000-0B00-000008000000}">
      <text>
        <r>
          <rPr>
            <b/>
            <sz val="9"/>
            <color indexed="81"/>
            <rFont val="Tahoma"/>
            <family val="2"/>
          </rPr>
          <t xml:space="preserve">Total de reportes cerrados a la fecha </t>
        </r>
        <r>
          <rPr>
            <sz val="9"/>
            <color indexed="81"/>
            <rFont val="Tahoma"/>
            <family val="2"/>
          </rPr>
          <t xml:space="preserve">
</t>
        </r>
      </text>
    </comment>
    <comment ref="AZ6" authorId="1" shapeId="0" xr:uid="{00000000-0006-0000-0B00-000009000000}">
      <text>
        <r>
          <rPr>
            <b/>
            <sz val="9"/>
            <color indexed="81"/>
            <rFont val="Tahoma"/>
            <family val="2"/>
          </rPr>
          <t>Total de reportes por solucionados a la fecha</t>
        </r>
        <r>
          <rPr>
            <sz val="9"/>
            <color indexed="81"/>
            <rFont val="Tahoma"/>
            <family val="2"/>
          </rPr>
          <t xml:space="preserve">
</t>
        </r>
      </text>
    </comment>
    <comment ref="CF6" authorId="0" shapeId="0" xr:uid="{00000000-0006-0000-0B00-00000A000000}">
      <text>
        <r>
          <rPr>
            <b/>
            <sz val="9"/>
            <color indexed="81"/>
            <rFont val="Tahoma"/>
            <family val="2"/>
          </rPr>
          <t>Alimentación del suit de pruebas, rea actualizó los diseños?.</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Autor</author>
  </authors>
  <commentList>
    <comment ref="O6" authorId="0" shapeId="0" xr:uid="{00000000-0006-0000-0C00-000001000000}">
      <text>
        <r>
          <rPr>
            <sz val="9"/>
            <color indexed="81"/>
            <rFont val="Tahoma"/>
            <family val="2"/>
          </rPr>
          <t xml:space="preserve">Este campo debe dar el mismo valor que el campo </t>
        </r>
        <r>
          <rPr>
            <b/>
            <sz val="9"/>
            <color indexed="81"/>
            <rFont val="Tahoma"/>
            <family val="2"/>
          </rPr>
          <t>Horas de desfases</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ThisWorkbookDataModel" description="Modelo de datos" type="5" refreshedVersion="8" minRefreshableVersion="5">
    <dbPr connection="Data Model Connection" command="Model" commandType="1"/>
    <olapPr sendLocale="1" rowDrillCount="1000"/>
    <extLst>
      <ext xmlns:x15="http://schemas.microsoft.com/office/spreadsheetml/2010/11/main" uri="{DE250136-89BD-433C-8126-D09CA5730AF9}">
        <x15:connection id="" model="1"/>
      </ext>
    </extLst>
  </connection>
  <connection id="2" xr16:uid="{00000000-0015-0000-FFFF-FFFF01000000}" name="WorksheetConnection_01.Plantilla Informe Avance - Exito - V2.xlsm!Bug" type="102" refreshedVersion="8" minRefreshableVersion="5">
    <extLst>
      <ext xmlns:x15="http://schemas.microsoft.com/office/spreadsheetml/2010/11/main" uri="{DE250136-89BD-433C-8126-D09CA5730AF9}">
        <x15:connection id="Bug">
          <x15:rangePr sourceName="_xlcn.WorksheetConnection_01.PlantillaInformeAvanceExitoV2.xlsmBug1"/>
        </x15:connection>
      </ext>
    </extLst>
  </connection>
  <connection id="3" xr16:uid="{00000000-0015-0000-FFFF-FFFF02000000}" name="WorksheetConnection_01.Plantilla Informe Avance - Exito - V2.xlsm!DesfasesR" type="102" refreshedVersion="8" minRefreshableVersion="5">
    <extLst>
      <ext xmlns:x15="http://schemas.microsoft.com/office/spreadsheetml/2010/11/main" uri="{DE250136-89BD-433C-8126-D09CA5730AF9}">
        <x15:connection id="DesfasesR" autoDelete="1">
          <x15:rangePr sourceName="_xlcn.WorksheetConnection_01.PlantillaInformeAvanceExitoV2.xlsmDesfasesR1"/>
        </x15:connection>
      </ext>
    </extLst>
  </connection>
  <connection id="4" xr16:uid="{00000000-0015-0000-FFFF-FFFF03000000}" name="WorksheetConnection_01.Plantilla Informe Avance - Exito - V2.xlsm!Etapa" type="102" refreshedVersion="8" minRefreshableVersion="5">
    <extLst>
      <ext xmlns:x15="http://schemas.microsoft.com/office/spreadsheetml/2010/11/main" uri="{DE250136-89BD-433C-8126-D09CA5730AF9}">
        <x15:connection id="Etapa">
          <x15:rangePr sourceName="_xlcn.WorksheetConnection_01.PlantillaInformeAvanceExitoV2.xlsmEtapa1"/>
        </x15:connection>
      </ext>
    </extLst>
  </connection>
  <connection id="5" xr16:uid="{00000000-0015-0000-FFFF-FFFF04000000}" name="WorksheetConnection_01.Plantilla Informe Avance - Exito - V2.xlsm!TiemposG" type="102" refreshedVersion="8" minRefreshableVersion="5">
    <extLst>
      <ext xmlns:x15="http://schemas.microsoft.com/office/spreadsheetml/2010/11/main" uri="{DE250136-89BD-433C-8126-D09CA5730AF9}">
        <x15:connection id="TiemposG">
          <x15:rangePr sourceName="_xlcn.WorksheetConnection_01.PlantillaInformeAvanceExitoV2.xlsmTiemposG1"/>
        </x15:connection>
      </ext>
    </extLst>
  </connection>
</connections>
</file>

<file path=xl/sharedStrings.xml><?xml version="1.0" encoding="utf-8"?>
<sst xmlns="http://schemas.openxmlformats.org/spreadsheetml/2006/main" count="1123" uniqueCount="676">
  <si>
    <t>Información General</t>
  </si>
  <si>
    <t>Gerencia</t>
  </si>
  <si>
    <t>Tecnología Digital</t>
  </si>
  <si>
    <t>Área</t>
  </si>
  <si>
    <t>Comercial</t>
  </si>
  <si>
    <t>Nombre Proyecto</t>
  </si>
  <si>
    <t>Aplicacion de gestion de clases</t>
  </si>
  <si>
    <t>Aplicativo</t>
  </si>
  <si>
    <t>Movil</t>
  </si>
  <si>
    <t>Sprint o Fase</t>
  </si>
  <si>
    <t>Fecha Inicio Sprint (dd-mm-aaaa)</t>
  </si>
  <si>
    <t>Fecha Fin Sprint (dd-mm-aaaa)</t>
  </si>
  <si>
    <t>Product Owner</t>
  </si>
  <si>
    <t>Scrum Master</t>
  </si>
  <si>
    <t>Vivian Carolina Mendoza Baron</t>
  </si>
  <si>
    <t>Tester</t>
  </si>
  <si>
    <t>N° Recursos Asignados</t>
  </si>
  <si>
    <t>Alcance</t>
  </si>
  <si>
    <t>Se probara el modulo de inicio de sesion donde se haran pruebas al nombre de usuario aceptado en el login, valores de contraseña y autentificacion para iniciar sesion por medio de correo electronico o celular</t>
  </si>
  <si>
    <t>Fuera de alcance</t>
  </si>
  <si>
    <t xml:space="preserve">Estara fuera el alcance pruebas sobre funcionalidades como escuelas, solicitudes, cronogramas y creacion de contenidos, tambien funcionalidades del interesado como registro a la aplicacion, escuelas, clases, acceso a los contenidos </t>
  </si>
  <si>
    <t xml:space="preserve">Estrategia </t>
  </si>
  <si>
    <t xml:space="preserve">Para el proyecto XXXXX se empezará con un Smock Test para validar la funcionalidad mínima del login HU 001, para posteriormente validar las siguientes características de calidad; Seguridad, Funcionalidad, fiabilidad. después de esto se realizarán pruebas funcionales al login para certificar que los criterios de aceptación definidos por el negocio se cumplan, los cuales son: 
· Se debe tener un usuario que solo contenga caracteres alfabéticos,  
· La contraseña debe tener mínimo 10 caracteres  
· Los caracteres de la contraseña deben ser alfanuméricos  
· Al dar clic en “Iniciar Sesión” se debe generar la opción de la doble autenticación con el número de celular o correo electrónico - seguridad 
Para estas pruebas se usarán los métodos de tablas de decisión, valores limites y diagrama de transicion por medio de estas pruebas básicas ayudaremos a certificar la funcionalidad mínima de seguridad que se requiere para iniciar sesión en el aplicativo, finalmente se hará una regresión para validar el funcionamiento después de las modificaciones realizadas por las pruebas. </t>
  </si>
  <si>
    <t>Supuestos</t>
  </si>
  <si>
    <t>Impacto</t>
  </si>
  <si>
    <t>¿Cuál sería el impacto en el usuario si una funcionalidad con su respectivo atributo falla en operar correctamente?
Valores permitidos: 1, 2 ó 3. Donde 3 representa el impacto mayor y 1 representa el impacto menor</t>
  </si>
  <si>
    <t>Posibilidad de Ocurrencia</t>
  </si>
  <si>
    <t>¿Cuál es la posibilidad de que la funcionalidad con su respectivo atributo vaya a fallar u opere incorrectamente? 
Valores permitidos: 1, 2 ó 3. Donde 3 representa la probabilidad mayor y 1 representa la probabilidad menor</t>
  </si>
  <si>
    <r>
      <t xml:space="preserve">Análisis Riesgo </t>
    </r>
    <r>
      <rPr>
        <b/>
        <sz val="11"/>
        <color rgb="FFFF0000"/>
        <rFont val="Arial"/>
        <family val="2"/>
      </rPr>
      <t>Proyecto</t>
    </r>
  </si>
  <si>
    <t>Descripción del Riesgos</t>
  </si>
  <si>
    <t>Riesgo</t>
  </si>
  <si>
    <t>Acción propuesta</t>
  </si>
  <si>
    <t>Disponibilidad Ambiente de Prueba</t>
  </si>
  <si>
    <t>Definir un cronograma de pruebas y separar el ambiente</t>
  </si>
  <si>
    <t>Capacitacion en herramientas</t>
  </si>
  <si>
    <t>Sesiones de capacitacion y autocapacitacion</t>
  </si>
  <si>
    <t>Cambio en los requisitos</t>
  </si>
  <si>
    <t>Modificar la estimacion</t>
  </si>
  <si>
    <t>Documentacion</t>
  </si>
  <si>
    <t>Reuniones de Contextualizacion y/o transferencia de conocimiento</t>
  </si>
  <si>
    <t>Capacidad</t>
  </si>
  <si>
    <t>Error Ambiente de pruebas</t>
  </si>
  <si>
    <t>Reportar y modificar la estimacion</t>
  </si>
  <si>
    <t>Incumplimiento de entregas por DEV</t>
  </si>
  <si>
    <t>Disponibilidad del PO</t>
  </si>
  <si>
    <t>Contactar con algun otro miembro que tenga el contexto</t>
  </si>
  <si>
    <t xml:space="preserve">Promedio </t>
  </si>
  <si>
    <r>
      <t xml:space="preserve">Análisis Riesgo </t>
    </r>
    <r>
      <rPr>
        <b/>
        <sz val="11"/>
        <color rgb="FF0070C0"/>
        <rFont val="Arial"/>
        <family val="2"/>
      </rPr>
      <t>Producto</t>
    </r>
  </si>
  <si>
    <t>Posibilidad de Fallo</t>
  </si>
  <si>
    <t>Visualizacion de solicitudes</t>
  </si>
  <si>
    <t>Reportar a DEV, documentar y seguir Issue</t>
  </si>
  <si>
    <t>Visualizacion de clases</t>
  </si>
  <si>
    <t>Disponibilidad de la app</t>
  </si>
  <si>
    <t>Reportar y documentar impedimento</t>
  </si>
  <si>
    <t>Login</t>
  </si>
  <si>
    <t>Incompatibilidad entre versiones</t>
  </si>
  <si>
    <t xml:space="preserve">Creacion de sesiones </t>
  </si>
  <si>
    <t>Cancelacion de sesiones</t>
  </si>
  <si>
    <t>Notificaciones</t>
  </si>
  <si>
    <t>Falla en doble autenticacion</t>
  </si>
  <si>
    <t>Consultar Clases</t>
  </si>
  <si>
    <t>Crear contenido para una clase en especifico</t>
  </si>
  <si>
    <t>Disponibilidad de contenidos</t>
  </si>
  <si>
    <t xml:space="preserve">Historias Usuario del Alcance </t>
  </si>
  <si>
    <t>#</t>
  </si>
  <si>
    <t>Cod. HU</t>
  </si>
  <si>
    <t>Nombre Historia Usuario</t>
  </si>
  <si>
    <t>Inicio de sesion</t>
  </si>
  <si>
    <t>Número de horas planeadas por día</t>
  </si>
  <si>
    <t>Factor de Ajuste</t>
  </si>
  <si>
    <t xml:space="preserve">Nota </t>
  </si>
  <si>
    <t>Completar las celdas en blanco, si es necesario insertar celdas para adicionar actividades por favor tenga en cuenta que tiene que copiar las fórmulas y verificar que los totales por etapas incluyan todas las actividades.</t>
  </si>
  <si>
    <t>Actividad</t>
  </si>
  <si>
    <t>Total Esfuerzo Estimado (hr)</t>
  </si>
  <si>
    <t>Total Esfuerzo 
Más Probable (hr)</t>
  </si>
  <si>
    <t xml:space="preserve">Número de Recursos </t>
  </si>
  <si>
    <t>Total Días</t>
  </si>
  <si>
    <t>Planeación</t>
  </si>
  <si>
    <t>Contextualizacion</t>
  </si>
  <si>
    <t>Diagrama de Contexto</t>
  </si>
  <si>
    <t>Alcance / Fuera del Alcance</t>
  </si>
  <si>
    <t>Estrategia</t>
  </si>
  <si>
    <t>Riesgos</t>
  </si>
  <si>
    <t>Diseño</t>
  </si>
  <si>
    <t>Casos de Prueba</t>
  </si>
  <si>
    <t>Preparacion de Data</t>
  </si>
  <si>
    <t>Configuracion ambiente de pruebas</t>
  </si>
  <si>
    <t>Gestion de defectos</t>
  </si>
  <si>
    <t>Ejecución</t>
  </si>
  <si>
    <t>Smock Test</t>
  </si>
  <si>
    <t>Ejecucion de casos de prueba</t>
  </si>
  <si>
    <t>Retest</t>
  </si>
  <si>
    <t>Regresion</t>
  </si>
  <si>
    <t>Documentación y entrega</t>
  </si>
  <si>
    <t>Despliegue</t>
  </si>
  <si>
    <t>Capacitacion</t>
  </si>
  <si>
    <t>Informe</t>
  </si>
  <si>
    <t>Total Tiempo Estimado de Pruebas</t>
  </si>
  <si>
    <t>Estimado</t>
  </si>
  <si>
    <t>Real</t>
  </si>
  <si>
    <t>Total Horas Proyecto (hr)</t>
  </si>
  <si>
    <t>% Factor de ajuste (FA)</t>
  </si>
  <si>
    <t>Total Horas Factor de Ajuste (hr)</t>
  </si>
  <si>
    <t>CL: Cliente  PR: Proveedor Dllo CH: Choucair</t>
  </si>
  <si>
    <t xml:space="preserve">Causales de Desfase </t>
  </si>
  <si>
    <t>% FA Estimado</t>
  </si>
  <si>
    <t>Horas Estimadas (hr)</t>
  </si>
  <si>
    <t>Horas Reales  (hr)</t>
  </si>
  <si>
    <t>Choucair</t>
  </si>
  <si>
    <t>CH-Actividades de SW o HW no planeadas</t>
  </si>
  <si>
    <t>CH-Actividades del proyecto no planeadas</t>
  </si>
  <si>
    <t>CH-Actividades no planeadas por Choucair</t>
  </si>
  <si>
    <t>CH-Calidad del set de datos</t>
  </si>
  <si>
    <t>CH-Desconocimiento negocio Cliente</t>
  </si>
  <si>
    <t>CH-Eventos externos</t>
  </si>
  <si>
    <t>CH-Gestión issues</t>
  </si>
  <si>
    <t>CH-Inestabilidad del ambiente de pruebas durante la ejecución</t>
  </si>
  <si>
    <t>CH-Novedades equipo de trabajo</t>
  </si>
  <si>
    <t>Cliente</t>
  </si>
  <si>
    <t>CL-Actividades de SW o HW no planeadas</t>
  </si>
  <si>
    <t>CL-Actividades del proyecto no planeadas</t>
  </si>
  <si>
    <t>CL-Administración y control de versiones o releases de documentación</t>
  </si>
  <si>
    <t>CL-Administración y control de versiones o releases de software</t>
  </si>
  <si>
    <t>CL-Buena calidad de artefacto recibido por parte del Cliente</t>
  </si>
  <si>
    <t>CL-Calidad del set de datos</t>
  </si>
  <si>
    <t xml:space="preserve">CL-Cambio de alcance </t>
  </si>
  <si>
    <t xml:space="preserve">CL-Desconocimiento negocio </t>
  </si>
  <si>
    <t>CL-Ejecución en ambientes compartidos</t>
  </si>
  <si>
    <t>CL-Eventos externos</t>
  </si>
  <si>
    <t>CL-Gestión issues</t>
  </si>
  <si>
    <t>CL-Incumplimiento en la entrega de artefactos</t>
  </si>
  <si>
    <t>CL-Inestabilidad del ambiente de pruebas durante la ejecución</t>
  </si>
  <si>
    <t>CL-Mala calidad de artefacto recibido por parte del Cliente</t>
  </si>
  <si>
    <t>CL-Novedades equipo de trabajo</t>
  </si>
  <si>
    <t>Proveedor</t>
  </si>
  <si>
    <t>PR-Actividades de SW o HW no planeadas</t>
  </si>
  <si>
    <t>PR-Administración y control de versiones o releases de documentación</t>
  </si>
  <si>
    <t>PR-Administración y control de versiones o releases de software</t>
  </si>
  <si>
    <t>PR-Buena calidad de artefacto recibido por parte del Proveedor</t>
  </si>
  <si>
    <t>PR-Calidad del set de datos</t>
  </si>
  <si>
    <t>PR-Cambio de alcance</t>
  </si>
  <si>
    <t>PR-Desconocimiento negocio</t>
  </si>
  <si>
    <t>PR-Ejecución en ambientes compartidos</t>
  </si>
  <si>
    <t>PR-Eventos externos</t>
  </si>
  <si>
    <t>PR-Gestión issues</t>
  </si>
  <si>
    <t>PR-Incumplimiento en la entrega de artefactos</t>
  </si>
  <si>
    <t>PR-Inestabilidad del ambiente de pruebas durante la ejecución</t>
  </si>
  <si>
    <t>PR-Mala calidad de artefacto recibido por parte del Proveedor</t>
  </si>
  <si>
    <t>PR-Novedades equipo de trabajo</t>
  </si>
  <si>
    <t xml:space="preserve">Información para Informe Avance </t>
  </si>
  <si>
    <t>Fecha de Informe Avance o Cierre
(dd-mm-aaaa)</t>
  </si>
  <si>
    <t>Total HU Sprint</t>
  </si>
  <si>
    <t>Total HU Ejecutadas a la Fecha</t>
  </si>
  <si>
    <t>Información de Tiempos, Avance y Fechas del Proyecto</t>
  </si>
  <si>
    <t>% por Etapa</t>
  </si>
  <si>
    <t>Etapa</t>
  </si>
  <si>
    <t>Tiempo Estimado (hr)</t>
  </si>
  <si>
    <t>Tiempo Estimado más Probable (hr)</t>
  </si>
  <si>
    <t>Tiempo Real Invertido (hr)</t>
  </si>
  <si>
    <t>Total Horas Desfase (hr)</t>
  </si>
  <si>
    <t>% Avance Esperado</t>
  </si>
  <si>
    <t>% Avance Real</t>
  </si>
  <si>
    <t>Fecha Planeada Inicio (dd-mm-aaaa)</t>
  </si>
  <si>
    <t>Fecha Planeada Fin (dd-mm-aaaa)</t>
  </si>
  <si>
    <t>Entrega y Seguimiento</t>
  </si>
  <si>
    <t>Totales</t>
  </si>
  <si>
    <t>Información Detalla del Diseño de Casos</t>
  </si>
  <si>
    <t>Total Casos Diseñados</t>
  </si>
  <si>
    <t>Total Casos Reutilizados</t>
  </si>
  <si>
    <t>Total Casos Ejecutados</t>
  </si>
  <si>
    <t xml:space="preserve">Total Casos Reejecutados </t>
  </si>
  <si>
    <t>Ejecutados Ok</t>
  </si>
  <si>
    <t>Fallidos</t>
  </si>
  <si>
    <t>Sin ejecutar</t>
  </si>
  <si>
    <t>Bloqueados</t>
  </si>
  <si>
    <t>No aplica</t>
  </si>
  <si>
    <t>% Avance Ejecución Casos</t>
  </si>
  <si>
    <t># Max Corridas  Ejecutadas</t>
  </si>
  <si>
    <t>Información Detalla de Tiempos del Proyecto</t>
  </si>
  <si>
    <t>Tiempos Invertidos (hr) (Día a Día) - No es acumulable</t>
  </si>
  <si>
    <t>Fecha
(dd-mm-aaaa)</t>
  </si>
  <si>
    <t xml:space="preserve">Ejecución </t>
  </si>
  <si>
    <t>Total</t>
  </si>
  <si>
    <t>Información para Informe Cierre - Calificación de la Documentación</t>
  </si>
  <si>
    <t>Documentación</t>
  </si>
  <si>
    <t xml:space="preserve">El (los) documento(s) de diseño fue(ron) suficiente(s) para generar los casos de prueba detallados </t>
  </si>
  <si>
    <t>No</t>
  </si>
  <si>
    <t>Aspecto</t>
  </si>
  <si>
    <t>Calificación</t>
  </si>
  <si>
    <t>Claridad</t>
  </si>
  <si>
    <t xml:space="preserve">Facilidad para comprender la información </t>
  </si>
  <si>
    <t>Nivel Detalle</t>
  </si>
  <si>
    <t>Que tan suficiente es el nivel de detalle para independizar el proceso de pruebas del resto del equipo</t>
  </si>
  <si>
    <t>Consistencia</t>
  </si>
  <si>
    <t>El nivel en que la documentación refleja la funcionalidad entregada a pruebas</t>
  </si>
  <si>
    <t>Promedio</t>
  </si>
  <si>
    <t>Calificación de 0 a 100%</t>
  </si>
  <si>
    <r>
      <rPr>
        <b/>
        <sz val="10"/>
        <color theme="1"/>
        <rFont val="Arial"/>
        <family val="2"/>
      </rPr>
      <t xml:space="preserve">Importante: </t>
    </r>
    <r>
      <rPr>
        <sz val="10"/>
        <color theme="1"/>
        <rFont val="Arial"/>
        <family val="2"/>
      </rPr>
      <t>Si la calificación de algún ítem de la documentación es menor .85, detalle los aspectos que dieron origen a esta calificación (que tuvieron falla y que se deben corregir y mejorar):</t>
    </r>
  </si>
  <si>
    <t>Desfases (Día a Día)</t>
  </si>
  <si>
    <t>Fecha (dd-mm-aaaa)</t>
  </si>
  <si>
    <t>Causal Desfase</t>
  </si>
  <si>
    <t>Responsable</t>
  </si>
  <si>
    <t xml:space="preserve">Etapa </t>
  </si>
  <si>
    <t>Hora Desfase (hr)</t>
  </si>
  <si>
    <t>Descripción Desfase</t>
  </si>
  <si>
    <t>ID Bug</t>
  </si>
  <si>
    <t>Sprint</t>
  </si>
  <si>
    <t>HU</t>
  </si>
  <si>
    <t>ID Caso de prueba  (Opcional)</t>
  </si>
  <si>
    <t>Codigo Caso Prueba (Opcional)</t>
  </si>
  <si>
    <t>Título Bug</t>
  </si>
  <si>
    <t>Fecha creación 
(dd-mm-aaaa)</t>
  </si>
  <si>
    <t>Fecha solución 
(dd-mm-aaaa)</t>
  </si>
  <si>
    <t>Fase de inyección</t>
  </si>
  <si>
    <t>Tipo de producto</t>
  </si>
  <si>
    <t>Tipo</t>
  </si>
  <si>
    <t>Estado</t>
  </si>
  <si>
    <t>Naturaleza</t>
  </si>
  <si>
    <t>Severidad</t>
  </si>
  <si>
    <t>Prioridad</t>
  </si>
  <si>
    <t>Responsable de inyección</t>
  </si>
  <si>
    <t>Asignado a</t>
  </si>
  <si>
    <t>Creado por</t>
  </si>
  <si>
    <t># Reabiertos</t>
  </si>
  <si>
    <t>Inicio de sesion sin autenticacion sin cumplir el CA4</t>
  </si>
  <si>
    <t>Requerimiento</t>
  </si>
  <si>
    <t>Funcional - Requisitos</t>
  </si>
  <si>
    <t>Error</t>
  </si>
  <si>
    <t>New</t>
  </si>
  <si>
    <t>Security</t>
  </si>
  <si>
    <t>Alto</t>
  </si>
  <si>
    <t>Proveedor desarrollo</t>
  </si>
  <si>
    <t>Inicio de sesion sin cumplir el CA1 y CA4</t>
  </si>
  <si>
    <t>Functional</t>
  </si>
  <si>
    <t>Inicio de sesion sin cumplir el CA1 y CA3</t>
  </si>
  <si>
    <t>Inicio de sesion sin cumplir los CA1, CA2, CA3</t>
  </si>
  <si>
    <t>Formato del campo contraseña</t>
  </si>
  <si>
    <t>Construcción</t>
  </si>
  <si>
    <t>Funcional - Construcción</t>
  </si>
  <si>
    <t>Sugerencia</t>
  </si>
  <si>
    <t>Medio</t>
  </si>
  <si>
    <t>Validacion de doble autenticacion</t>
  </si>
  <si>
    <t>Tiempos Generales</t>
  </si>
  <si>
    <t>TOTAL GENERAL</t>
  </si>
  <si>
    <t>Porcentaje Avance Esperado</t>
  </si>
  <si>
    <t>AE</t>
  </si>
  <si>
    <t>Porcentaje Avance Real</t>
  </si>
  <si>
    <t>AR</t>
  </si>
  <si>
    <t>Reporte por Tipo</t>
  </si>
  <si>
    <t>Hallazgo</t>
  </si>
  <si>
    <t>Consideración</t>
  </si>
  <si>
    <t>Reporte por Impacto</t>
  </si>
  <si>
    <t>Severo</t>
  </si>
  <si>
    <t>Bajo</t>
  </si>
  <si>
    <t>Reporte por Tipo, Reabiertos</t>
  </si>
  <si>
    <t>Total por Tipo</t>
  </si>
  <si>
    <t>Total Reabiertos</t>
  </si>
  <si>
    <t>Reporte Tipo por Impacto</t>
  </si>
  <si>
    <t xml:space="preserve">Total </t>
  </si>
  <si>
    <t>Desfases por Etapa</t>
  </si>
  <si>
    <t>Hora Desfase  (hr)</t>
  </si>
  <si>
    <t>Desfases por Responsable</t>
  </si>
  <si>
    <t>Horas</t>
  </si>
  <si>
    <t>Proveedor Desarrollo</t>
  </si>
  <si>
    <t>Tabla de Resumen de Seguimiento</t>
  </si>
  <si>
    <t>Peso</t>
  </si>
  <si>
    <t>FA</t>
  </si>
  <si>
    <t>FAF</t>
  </si>
  <si>
    <t>Desfases por Causa</t>
  </si>
  <si>
    <t>Desfases</t>
  </si>
  <si>
    <t>Reporte por Estado CH</t>
  </si>
  <si>
    <t>Estado CH</t>
  </si>
  <si>
    <t>Assigned</t>
  </si>
  <si>
    <t>Resolved</t>
  </si>
  <si>
    <t>Verified</t>
  </si>
  <si>
    <t>Reopened</t>
  </si>
  <si>
    <t>Closed by tester</t>
  </si>
  <si>
    <t>Does not apply</t>
  </si>
  <si>
    <t>Work as designed</t>
  </si>
  <si>
    <t>Next version</t>
  </si>
  <si>
    <t>Duplicated</t>
  </si>
  <si>
    <t>Could Not be Replicated</t>
  </si>
  <si>
    <t>Canceled</t>
  </si>
  <si>
    <t>Finding</t>
  </si>
  <si>
    <t>Reporte por Naturaleza</t>
  </si>
  <si>
    <t>Total Bug Reportados y Abiertos por Historias de Usuario</t>
  </si>
  <si>
    <t>Subtotales</t>
  </si>
  <si>
    <t>Total Bug Reportados HU</t>
  </si>
  <si>
    <t>Total Bug Abiertos HU</t>
  </si>
  <si>
    <t>For assignment</t>
  </si>
  <si>
    <t>In process</t>
  </si>
  <si>
    <t>For analysis</t>
  </si>
  <si>
    <t xml:space="preserve"> </t>
  </si>
  <si>
    <t xml:space="preserve">  </t>
  </si>
  <si>
    <t xml:space="preserve">       </t>
  </si>
  <si>
    <t>Etapa Prueba</t>
  </si>
  <si>
    <t>Si/No</t>
  </si>
  <si>
    <t>Tipo de Prueba</t>
  </si>
  <si>
    <t>Tipo producto</t>
  </si>
  <si>
    <t>Abiertos</t>
  </si>
  <si>
    <t>Analista</t>
  </si>
  <si>
    <t>Si</t>
  </si>
  <si>
    <t>Funcional</t>
  </si>
  <si>
    <t>Documentation</t>
  </si>
  <si>
    <t>Urgente</t>
  </si>
  <si>
    <t>Elias Naizir Sierra Atencia</t>
  </si>
  <si>
    <t>Base</t>
  </si>
  <si>
    <t>RPA</t>
  </si>
  <si>
    <t>Requisistos</t>
  </si>
  <si>
    <t>Aceptación</t>
  </si>
  <si>
    <t>Jaime Torres Castellanos</t>
  </si>
  <si>
    <t>Logística</t>
  </si>
  <si>
    <t>Abastecimiento</t>
  </si>
  <si>
    <t>Instalación</t>
  </si>
  <si>
    <t>AFT</t>
  </si>
  <si>
    <t>Julian Alberto Loaiza Trejos</t>
  </si>
  <si>
    <t>BPA</t>
  </si>
  <si>
    <t>Producción</t>
  </si>
  <si>
    <t>BI</t>
  </si>
  <si>
    <t>Usability</t>
  </si>
  <si>
    <t>Sebastián Zapata Castaño</t>
  </si>
  <si>
    <t>Cadena Logística</t>
  </si>
  <si>
    <t>Moviles</t>
  </si>
  <si>
    <t>CPT</t>
  </si>
  <si>
    <t>Performance</t>
  </si>
  <si>
    <t>Paola Andrea Chia Rodriguez</t>
  </si>
  <si>
    <t>CEDIS</t>
  </si>
  <si>
    <t>DEM</t>
  </si>
  <si>
    <t>Hardware/Software</t>
  </si>
  <si>
    <t>CINFO</t>
  </si>
  <si>
    <t>Seguridad</t>
  </si>
  <si>
    <t>DPM</t>
  </si>
  <si>
    <t>Data</t>
  </si>
  <si>
    <t>Funcional - Diseño</t>
  </si>
  <si>
    <t>Parameters</t>
  </si>
  <si>
    <t>Financiera</t>
  </si>
  <si>
    <t>Migración</t>
  </si>
  <si>
    <t>Grammar/Spelling/GUI</t>
  </si>
  <si>
    <t>Hub de proveedores</t>
  </si>
  <si>
    <t>Líder del Cliente</t>
  </si>
  <si>
    <t>Etapas</t>
  </si>
  <si>
    <t>Usabilidad</t>
  </si>
  <si>
    <t>Integración</t>
  </si>
  <si>
    <t>Alejandro Fuentes Garay</t>
  </si>
  <si>
    <t>Móvil</t>
  </si>
  <si>
    <t>Mejoras</t>
  </si>
  <si>
    <t>Carlos Eduardo Ramírez</t>
  </si>
  <si>
    <t>Estado Prueba</t>
  </si>
  <si>
    <t>Operaciones</t>
  </si>
  <si>
    <t>Carlos Jose Cantillo Munoz</t>
  </si>
  <si>
    <t>Cancelado</t>
  </si>
  <si>
    <t>SAP</t>
  </si>
  <si>
    <t>App</t>
  </si>
  <si>
    <t>Diego Esnower Sanchez Delgado</t>
  </si>
  <si>
    <t>Devuelto</t>
  </si>
  <si>
    <t>Reviewed by Tester</t>
  </si>
  <si>
    <t>Eduardo Ramirez</t>
  </si>
  <si>
    <t>En proceso</t>
  </si>
  <si>
    <t>Enith Ahumada Castañeda</t>
  </si>
  <si>
    <t>Pendiente por procesar</t>
  </si>
  <si>
    <t>Eyesid Mongui Paez</t>
  </si>
  <si>
    <t>Suspendido</t>
  </si>
  <si>
    <t>Gilberto Medina Murillo</t>
  </si>
  <si>
    <t>Prov de Desarrollo</t>
  </si>
  <si>
    <t>Terminado</t>
  </si>
  <si>
    <t>Jhon Fredy Orjuela Romero</t>
  </si>
  <si>
    <t>Asesoftware</t>
  </si>
  <si>
    <t>Karen Andrea Tellez</t>
  </si>
  <si>
    <t>Asis</t>
  </si>
  <si>
    <t>Libardo Peña Rodriguez</t>
  </si>
  <si>
    <t>Globant</t>
  </si>
  <si>
    <t>Lida Marcela Plazas Avila</t>
  </si>
  <si>
    <t>N/A</t>
  </si>
  <si>
    <t>Lizeth Carolina Avila Villota</t>
  </si>
  <si>
    <t>Luis Eduardo León Zambrano</t>
  </si>
  <si>
    <t>Martha Liliana Romero</t>
  </si>
  <si>
    <t>Martín Camilo Fonseca</t>
  </si>
  <si>
    <t>Nelson Enrique Guio Rojas</t>
  </si>
  <si>
    <t>Oscar Javier Sandoval</t>
  </si>
  <si>
    <t>Oscar Leonardo Corredor Silva</t>
  </si>
  <si>
    <t>Patricia Verjel Ibañez</t>
  </si>
  <si>
    <t>Primo Antonio Renteria Diaz</t>
  </si>
  <si>
    <t>Rosa Margarita Poveda Suárez</t>
  </si>
  <si>
    <t>Sandra Alayón Duarte</t>
  </si>
  <si>
    <t>Sandy Yiset Cardozo</t>
  </si>
  <si>
    <t>Sofia Elena Villacis Becerra</t>
  </si>
  <si>
    <t>Yaneth Sanchez Carrillo</t>
  </si>
  <si>
    <t>Raul Antonio Bohorquez</t>
  </si>
  <si>
    <t>Seguimiento de prueba</t>
  </si>
  <si>
    <t>% del proyecto</t>
  </si>
  <si>
    <t>Fechas</t>
  </si>
  <si>
    <t>Horas Totales Proyecto</t>
  </si>
  <si>
    <t>Horas Por Estapa Proyecto</t>
  </si>
  <si>
    <t>Detalle Casos</t>
  </si>
  <si>
    <t>Tipo Reporte</t>
  </si>
  <si>
    <t>Severidad / Impacto</t>
  </si>
  <si>
    <t>Estado Reporte</t>
  </si>
  <si>
    <t>Etapa del Proyecto</t>
  </si>
  <si>
    <t>Naturaleza Reporte</t>
  </si>
  <si>
    <t>Información de seguimiento del proyecto o sprint</t>
  </si>
  <si>
    <t>Nro</t>
  </si>
  <si>
    <t>Año</t>
  </si>
  <si>
    <t>Mes</t>
  </si>
  <si>
    <t>Mes número</t>
  </si>
  <si>
    <t>Nombre proyecto</t>
  </si>
  <si>
    <t># de HU o Requerimientos</t>
  </si>
  <si>
    <t>N° HU o Req.Retiradas Alcance</t>
  </si>
  <si>
    <t>Tipo prueba</t>
  </si>
  <si>
    <t>Lider del cliente</t>
  </si>
  <si>
    <t xml:space="preserve">A. Pruebas
Choucair </t>
  </si>
  <si>
    <t>Proveedor
Desarrollo</t>
  </si>
  <si>
    <t>Etapa Actual</t>
  </si>
  <si>
    <t>Avance Esperado (%)</t>
  </si>
  <si>
    <t>Avance Real
(%)</t>
  </si>
  <si>
    <t>Fecha Inicial 
dd/mm/aaaa</t>
  </si>
  <si>
    <t>Fecha de Finalización
Requerida por Cliente
dd/mm/aaaa</t>
  </si>
  <si>
    <t>Fecha Estimada Finalización
dd/mm/aaaa</t>
  </si>
  <si>
    <t>Fecha  Finalización más Probable
dd/mm/aaaa</t>
  </si>
  <si>
    <r>
      <t xml:space="preserve">Fecha </t>
    </r>
    <r>
      <rPr>
        <b/>
        <sz val="9"/>
        <color rgb="FFFF0000"/>
        <rFont val="Arial"/>
        <family val="2"/>
      </rPr>
      <t>Real</t>
    </r>
    <r>
      <rPr>
        <b/>
        <sz val="9"/>
        <color theme="1"/>
        <rFont val="Arial"/>
        <family val="2"/>
      </rPr>
      <t xml:space="preserve"> Finalización
proyecto
dd/mm/aaaa</t>
    </r>
  </si>
  <si>
    <t>Total Esfuerzo Más Probable (hr)</t>
  </si>
  <si>
    <t>Factor de Ajuste (%)</t>
  </si>
  <si>
    <r>
      <t xml:space="preserve">Total Horas </t>
    </r>
    <r>
      <rPr>
        <b/>
        <sz val="9"/>
        <color rgb="FFFF0000"/>
        <rFont val="Arial"/>
        <family val="2"/>
      </rPr>
      <t>Reales</t>
    </r>
    <r>
      <rPr>
        <b/>
        <sz val="9"/>
        <color theme="1"/>
        <rFont val="Arial"/>
        <family val="2"/>
      </rPr>
      <t xml:space="preserve"> (hr)</t>
    </r>
  </si>
  <si>
    <t>Horas Desfase (hr)</t>
  </si>
  <si>
    <t>Horas Ociosas (hr)</t>
  </si>
  <si>
    <t>Total Esfuerzo Estimado Planeación
(hr)</t>
  </si>
  <si>
    <r>
      <t xml:space="preserve">Total Esfuerzo </t>
    </r>
    <r>
      <rPr>
        <b/>
        <sz val="9"/>
        <color rgb="FFFF0000"/>
        <rFont val="Arial"/>
        <family val="2"/>
      </rPr>
      <t>Real</t>
    </r>
    <r>
      <rPr>
        <b/>
        <sz val="9"/>
        <color theme="1"/>
        <rFont val="Arial"/>
        <family val="2"/>
      </rPr>
      <t xml:space="preserve"> Planeación
(hr)</t>
    </r>
  </si>
  <si>
    <t>Total Esfuerzo Estimado
Diseño
(hr)</t>
  </si>
  <si>
    <r>
      <t xml:space="preserve">Total Esfuerzo </t>
    </r>
    <r>
      <rPr>
        <b/>
        <sz val="9"/>
        <color rgb="FFFF0000"/>
        <rFont val="Arial"/>
        <family val="2"/>
      </rPr>
      <t>Real</t>
    </r>
    <r>
      <rPr>
        <b/>
        <sz val="9"/>
        <color theme="1"/>
        <rFont val="Arial"/>
        <family val="2"/>
      </rPr>
      <t xml:space="preserve"> 
Diseño
(hr)</t>
    </r>
  </si>
  <si>
    <t>Total Esfuerzo Estimado
Ejecución
(hr)</t>
  </si>
  <si>
    <r>
      <t xml:space="preserve">Total Esfuerzo </t>
    </r>
    <r>
      <rPr>
        <b/>
        <sz val="9"/>
        <color rgb="FFFF0000"/>
        <rFont val="Arial"/>
        <family val="2"/>
      </rPr>
      <t>Real</t>
    </r>
    <r>
      <rPr>
        <b/>
        <sz val="9"/>
        <color theme="1"/>
        <rFont val="Arial"/>
        <family val="2"/>
      </rPr>
      <t xml:space="preserve"> 
Ejecución
(hr)</t>
    </r>
  </si>
  <si>
    <t>Total Esfuerzo Estimado
Entrega
(hr)</t>
  </si>
  <si>
    <r>
      <t xml:space="preserve">Total Esfuerzo </t>
    </r>
    <r>
      <rPr>
        <b/>
        <sz val="9"/>
        <color rgb="FFFF0000"/>
        <rFont val="Arial"/>
        <family val="2"/>
      </rPr>
      <t>Real</t>
    </r>
    <r>
      <rPr>
        <b/>
        <sz val="9"/>
        <color theme="1"/>
        <rFont val="Arial"/>
        <family val="2"/>
      </rPr>
      <t xml:space="preserve"> 
Entrega
(hr)</t>
    </r>
  </si>
  <si>
    <t># Casos Diseñados</t>
  </si>
  <si>
    <t># Casos Reutilizados</t>
  </si>
  <si>
    <t># Casos Ejecutados</t>
  </si>
  <si>
    <t># Casos Ejecutados OK</t>
  </si>
  <si>
    <t># Casos Fallidos</t>
  </si>
  <si>
    <t># Casos Sin ejecutar</t>
  </si>
  <si>
    <t># Casos Bloqueados</t>
  </si>
  <si>
    <t># Casos Apagados (N/A)</t>
  </si>
  <si>
    <t># Maximo de corridas ejecutadas</t>
  </si>
  <si>
    <t>Avance por Casos (%)</t>
  </si>
  <si>
    <t>Total Bugs Proyecto</t>
  </si>
  <si>
    <t>Total Bugs Cerrados</t>
  </si>
  <si>
    <t>Total Bugs Abiertos</t>
  </si>
  <si>
    <t>Hallazgo o Preexistencia</t>
  </si>
  <si>
    <t xml:space="preserve">Severe </t>
  </si>
  <si>
    <t>High</t>
  </si>
  <si>
    <t>Medium</t>
  </si>
  <si>
    <t>Low</t>
  </si>
  <si>
    <t>Closed By Tester</t>
  </si>
  <si>
    <t>Work as Designed</t>
  </si>
  <si>
    <t>Next Version</t>
  </si>
  <si>
    <t>Does not apply</t>
  </si>
  <si>
    <t>Could not be Replicated</t>
  </si>
  <si>
    <t>TOTAL Err.Efec.</t>
  </si>
  <si>
    <t xml:space="preserve">
Etapa de Requerimiento</t>
  </si>
  <si>
    <t>Etapa de Diseño</t>
  </si>
  <si>
    <t>Etapa de Instalación</t>
  </si>
  <si>
    <t>Etapa de Construcción</t>
  </si>
  <si>
    <t>Etapa de Operación</t>
  </si>
  <si>
    <t>Total de reaperturas de errores</t>
  </si>
  <si>
    <t>Se actualizo la base de conocimiento (S/N)</t>
  </si>
  <si>
    <t>La certificación es Condicionada (S/N)</t>
  </si>
  <si>
    <t>Número de cambios de Alcance en el Plan de Pruebas</t>
  </si>
  <si>
    <t>(Seguimiento) Fecha fin garantia 
dd/mm/aaaa</t>
  </si>
  <si>
    <t xml:space="preserve">Comentarios al Seguimiento </t>
  </si>
  <si>
    <t>Errores en producción</t>
  </si>
  <si>
    <t xml:space="preserve">Terminó en o antes de la fecha Planeada </t>
  </si>
  <si>
    <t>Id</t>
  </si>
  <si>
    <t>Nombre del proyecto</t>
  </si>
  <si>
    <t>Analista de Pruebas</t>
  </si>
  <si>
    <t>Horas Estimadas Sin Factor de Ajuste</t>
  </si>
  <si>
    <t>Horas Estimadas Con Factor de Ajuste</t>
  </si>
  <si>
    <t>Horas Invertidas (Reales)</t>
  </si>
  <si>
    <t>Total Horas de Desfase</t>
  </si>
  <si>
    <t>Sumatoria de desfases ingresados</t>
  </si>
  <si>
    <t>CH-Actividades de SW o HW</t>
  </si>
  <si>
    <t>CH-Actividades del proyecto</t>
  </si>
  <si>
    <t>CH-Desconocimiento del negocio</t>
  </si>
  <si>
    <t xml:space="preserve">CH-Inestabilidad del ambiente de pruebas durante la ejecución </t>
  </si>
  <si>
    <t>Causales de Desfase</t>
  </si>
  <si>
    <t xml:space="preserve">Id </t>
  </si>
  <si>
    <t xml:space="preserve">Desfase </t>
  </si>
  <si>
    <t xml:space="preserve">Definición </t>
  </si>
  <si>
    <t xml:space="preserve">Síntoma </t>
  </si>
  <si>
    <t xml:space="preserve">Mala calidad de artefacto recibido por parte del Cliente </t>
  </si>
  <si>
    <t xml:space="preserve">Es el desfase que se genera cada vez que se: </t>
  </si>
  <si>
    <t xml:space="preserve">Presencia de errores en el artefacto recibido: requisito, caso de uso , funcionalidad o transacción asociado al(los) aplicativo(s) evaluado(s) </t>
  </si>
  <si>
    <t xml:space="preserve">Reporta un issue, bien sea nuevo o generado por la solución de otro </t>
  </si>
  <si>
    <t xml:space="preserve">Mala calidad de artefacto recibido por parte del Proveedor </t>
  </si>
  <si>
    <t xml:space="preserve">Reabre un issue por mala solución o solución incompleta </t>
  </si>
  <si>
    <t xml:space="preserve">Buena calidad de artefacto recibido por parte del Cliente </t>
  </si>
  <si>
    <t xml:space="preserve">Es el desfase que se genera cada vez que no se registran issues en la realización de la prueba </t>
  </si>
  <si>
    <t xml:space="preserve">No hay necesidad de ejecutar regresión </t>
  </si>
  <si>
    <t xml:space="preserve">Buena calidad de artefacto recibido por parte del Proveedor </t>
  </si>
  <si>
    <t xml:space="preserve">Gestión issues (responsable Cliente) </t>
  </si>
  <si>
    <t xml:space="preserve">Es el desfase que se genera cada vez que se realiza gestión para llevar el issue a un estado terminal </t>
  </si>
  <si>
    <t xml:space="preserve">Se presenta sobreesfuerzo en la gestión con el objeto de cerrar los issues abiertos. Ejemplo: no hay respuesta del cliente o proveedor, solicitud de reunión no planeada para discutir el issue, solicitud de información adicional en la reproducción del issue estando este bien reportado </t>
  </si>
  <si>
    <t xml:space="preserve">Gestión issues (responsable Proveedor) </t>
  </si>
  <si>
    <t xml:space="preserve">Gestión issues (responsable Compañía) </t>
  </si>
  <si>
    <t xml:space="preserve">Es el desfase que se genera cada vez que se realiza gestión para llevar el issue a un estado final </t>
  </si>
  <si>
    <t xml:space="preserve">Mal reporte de un issue </t>
  </si>
  <si>
    <t xml:space="preserve">Issue reportado que queda en estado "No Aplica" </t>
  </si>
  <si>
    <t xml:space="preserve">Administración y control de versiones o releases de software (responsable Cliente) </t>
  </si>
  <si>
    <t xml:space="preserve">Es el desfase generado cuando se recibe la versión incorrecta del artefacto funcional o transaccional. Puede ser que no se instaló la última versión, o está quedó mal instalada, pero se recibe la instrucción de empezar a probar. </t>
  </si>
  <si>
    <t xml:space="preserve">Devolución por ejecución de Smoke Test </t>
  </si>
  <si>
    <t xml:space="preserve">Administración y control de versiones o releases de software (responsable Proveedor) </t>
  </si>
  <si>
    <t xml:space="preserve">Reapertura de issues que ya habían sido verificados en la anterior versión </t>
  </si>
  <si>
    <t xml:space="preserve">Administración y control de versiones o releases de documentación (responsable Cliente) </t>
  </si>
  <si>
    <t xml:space="preserve">Es el desfase generado cuando se recibe la versión incorrecta de la documentación base para la prueba. Es decir, no han pasado la última versión al equipo de pruebas </t>
  </si>
  <si>
    <t xml:space="preserve">Casos de prueba diseñados con base en la documentación y que no corresponden con la versión del aplicativo </t>
  </si>
  <si>
    <t xml:space="preserve">Administración y control de versiones o releases de documentación (responsable Proveedor) </t>
  </si>
  <si>
    <t xml:space="preserve">Ausencia de casos de prueba </t>
  </si>
  <si>
    <t xml:space="preserve">Calidad del set de datos (responsable Cliente) </t>
  </si>
  <si>
    <t xml:space="preserve">Es el desfase que se genera cuando se identifica durante la ejecución, que los datos utilizados para la prueba presentan algún defecto el cual fue inyectado por el Cliente, el Proveedor o la Compañía durante la generación del set de datos </t>
  </si>
  <si>
    <t xml:space="preserve">Registros corruptos </t>
  </si>
  <si>
    <t xml:space="preserve">Datos inconsistentes, duplicados, errados o no válidos </t>
  </si>
  <si>
    <t xml:space="preserve">Calidad del set de datos (responsable Proveedor) </t>
  </si>
  <si>
    <t xml:space="preserve">Extracción incompleta </t>
  </si>
  <si>
    <t xml:space="preserve">Calidad del set de datos (responsable Choucair) </t>
  </si>
  <si>
    <t xml:space="preserve">Problema técnico (no desconocimiento) </t>
  </si>
  <si>
    <t xml:space="preserve">Inestabilidad del ambiente de pruebas durante la ejecución (responsable Cliente) </t>
  </si>
  <si>
    <t xml:space="preserve">Es el desfase que se genera por la intermitencia en el servicio tecnológico e inestabilidad del ambiente de pruebas </t>
  </si>
  <si>
    <t xml:space="preserve">Todo lo relacionado con la disponibilidad del ambiente: </t>
  </si>
  <si>
    <t xml:space="preserve">Caídas de la red </t>
  </si>
  <si>
    <t xml:space="preserve">No disponibilidad de la arquitectura del aplicativo </t>
  </si>
  <si>
    <t xml:space="preserve">Problemas en la nube </t>
  </si>
  <si>
    <t xml:space="preserve">Inestabilidad del ambiente de pruebas durante la ejecución (responsable Proveedor) </t>
  </si>
  <si>
    <t xml:space="preserve">Caída de página web </t>
  </si>
  <si>
    <t xml:space="preserve">Inestabilidad del ambiente de pruebas durante la ejecución (responsable Compañía) </t>
  </si>
  <si>
    <t xml:space="preserve">Es el desfase que se genera por la intermitencia en el servicio tecnológico </t>
  </si>
  <si>
    <t xml:space="preserve">Todo lo relacionado con la disponibilidad para acceder al ambiente de pruebas: </t>
  </si>
  <si>
    <t xml:space="preserve">Actividades de SW o HW no planeadas (responsable Cliente) </t>
  </si>
  <si>
    <t xml:space="preserve">Es el desfase generado debido a las actividades de soporte que no se tenían planeadas o previstas por del Cliente, el Proveedor o la Compañía respecto a las adecuaciones tecnológicas necesarias para la realización de las pruebas </t>
  </si>
  <si>
    <t xml:space="preserve">Actualización antivirus u otro software de carácter obligatorio </t>
  </si>
  <si>
    <t xml:space="preserve">Infraestructura no disponible por mantenimiento no programado o limitado a ventanas de tiempo por otros terceros </t>
  </si>
  <si>
    <t xml:space="preserve">Actividades de SW o HW no planeadas (responsable Proveedor) </t>
  </si>
  <si>
    <t xml:space="preserve">Instalación o desinstalación de software no programadas </t>
  </si>
  <si>
    <t xml:space="preserve">Actividades de SW o HW no planeadas (responsable Compañía) </t>
  </si>
  <si>
    <t xml:space="preserve">Solicitud de dispositivos, tarjetas, insumos requeridos para las pruebas </t>
  </si>
  <si>
    <t xml:space="preserve">Incumplimiento en la entrega de artefactos (responsable Cliente) </t>
  </si>
  <si>
    <t xml:space="preserve">Es el desfase generado cuando se espera recibir los artefactos en una fecha establecida y ésta finalmente es posterior a la acordaba con el Cliente o el Proveedor </t>
  </si>
  <si>
    <t xml:space="preserve">No entrega de documentos y/o set datos necesarios para la realización de la prueba </t>
  </si>
  <si>
    <t xml:space="preserve">Incumplimiento en la entrega del ambiente de pruebas para la ejecución </t>
  </si>
  <si>
    <t xml:space="preserve">Incumplimiento en la entrega de artefactos (responsable Proveedor) </t>
  </si>
  <si>
    <t xml:space="preserve">Nota: Aplica siempre y cuando el analista no se pueda reasignar </t>
  </si>
  <si>
    <t xml:space="preserve">Cambio de alcance (responsable Cliente) </t>
  </si>
  <si>
    <t xml:space="preserve">Es el desfase generado cuando se incluyen o reducen aspectos funcionales y/o transacciones que afectan la planeación, diseño y /o ejecución del proyecto de pruebas y por lo tanto implican la realización de un reproceso en las etapas de las pruebas </t>
  </si>
  <si>
    <t xml:space="preserve">Recepción de nueva documentación --&gt; esto se incluye en el Id 6 </t>
  </si>
  <si>
    <t xml:space="preserve">Inclusión de nuevas funcionalidades y/o transaciones por solicitud del cliente </t>
  </si>
  <si>
    <t xml:space="preserve">Cambio de alcance (responsable Proveedor) </t>
  </si>
  <si>
    <t xml:space="preserve">Exclusión de funcionalidades y/o transacciones por solicitud del cliente </t>
  </si>
  <si>
    <t xml:space="preserve">Ejecución en ambientes compartidos (responsable Cliente) </t>
  </si>
  <si>
    <t xml:space="preserve">Es el desfase que se genera cuando se comparte con otras personas el ambiente de pruebas y se presentan problemas en la ejecución por concurrencia de procesos </t>
  </si>
  <si>
    <t xml:space="preserve">Mensajes de error asociados a la imposibilidad de ejecución debido a que hay otro proceso en ejecución </t>
  </si>
  <si>
    <t xml:space="preserve">Lentitud en la ejecución de procesos en segundo plano debido a concurrencia </t>
  </si>
  <si>
    <t xml:space="preserve">Esperas no programadas por ejecución de procesos (ej cierres) y el analista no pudo reprogramarse para otras actividades (se genera tiempo ocioso) </t>
  </si>
  <si>
    <t xml:space="preserve">Mensajes de error asociados a la imposibilidad de ejecución </t>
  </si>
  <si>
    <t xml:space="preserve">Lentitud en la ejecución de procesos en segundo plano </t>
  </si>
  <si>
    <t xml:space="preserve">Ejecución en ambientes compartidos (responsable Proveedor) </t>
  </si>
  <si>
    <t xml:space="preserve">Programación y sincronización de ventanas de tiempo para ejecución </t>
  </si>
  <si>
    <t xml:space="preserve">Novedades equipo de trabajo (responsable Cliente) </t>
  </si>
  <si>
    <t xml:space="preserve">Es el desfase que se genera cuando se presentan modificaciones en el equipo de trabajo del proyecto y esto afecta la capacidad, disponibilidad y/o continuidad de la realización de la prueba </t>
  </si>
  <si>
    <t xml:space="preserve">Dificultades con los canales de comunicación establecidos con el Cliente o el Proveedor </t>
  </si>
  <si>
    <t xml:space="preserve">Afectación de avance debido a imposibilidad de ejecutar actividades </t>
  </si>
  <si>
    <t xml:space="preserve">Las anteriores situaciones debido a: </t>
  </si>
  <si>
    <t xml:space="preserve">Ingreso de nuevos integrantes al proyecto </t>
  </si>
  <si>
    <t xml:space="preserve">Se realizan cambios o sustituciones de personal </t>
  </si>
  <si>
    <t xml:space="preserve">Novedades equipo de trabajo (responsable Proveedor) </t>
  </si>
  <si>
    <t xml:space="preserve">Hay personal ausente temporalmente </t>
  </si>
  <si>
    <t xml:space="preserve">Novedades equipo de trabajo (responsable Compañía) </t>
  </si>
  <si>
    <t xml:space="preserve">Se retira personal de la empresa </t>
  </si>
  <si>
    <t xml:space="preserve">Desconocimiento negocio (responsable Cliente) </t>
  </si>
  <si>
    <t xml:space="preserve">Es el desfase que se genera cuando no se tiene una respuesta oportuna y efectiva del cliente o proveedor, frente a las dudas o aclaraciones del tema solicitadas por los analistas respecto al negocio o a los aplicativos </t>
  </si>
  <si>
    <t xml:space="preserve">Presencia de errores en la ejecución por mala orientación por parte del cliente </t>
  </si>
  <si>
    <t xml:space="preserve">Desconocimiento negocio (responsable Proveedor) </t>
  </si>
  <si>
    <t xml:space="preserve">Creación de casos de prueba inocuos con base en la indicación del cliente </t>
  </si>
  <si>
    <t xml:space="preserve">Desconocimiento negocio Cliente (responsable Compañía) </t>
  </si>
  <si>
    <t xml:space="preserve">Es el desfase que se genera cuando el analista no tiene un buen conocimiento del negocio y los aplicativos del cliente </t>
  </si>
  <si>
    <t xml:space="preserve">Deficiencias en la capacitación del analista pruebas durante transferencia de conocimiento </t>
  </si>
  <si>
    <t xml:space="preserve">Falta de conocimiento de la Metodología (Cliente o Compañía) por parte del Analista </t>
  </si>
  <si>
    <t xml:space="preserve">No se realiza un uso adecuado del Suite del Aplicativo </t>
  </si>
  <si>
    <t xml:space="preserve">Actividades del proyecto no planeadas (responsable Cliente) </t>
  </si>
  <si>
    <t xml:space="preserve">Es el desfase que se genera cuando el Cliente o el Proveedor solicita al Analista de Pruebas realizar una actividad no planeada pero que está realacionada con el proyecto </t>
  </si>
  <si>
    <t xml:space="preserve">Reunión extraordinaria del proyecto </t>
  </si>
  <si>
    <t xml:space="preserve">Adecuación de set de datos que era responsabilidad del Cliente o Proveedor </t>
  </si>
  <si>
    <t xml:space="preserve">Actividades del proyecto no planeadas (responsable Choucair) </t>
  </si>
  <si>
    <t xml:space="preserve">Todas las actividades no planeadas que el cliente solicita realizar </t>
  </si>
  <si>
    <t xml:space="preserve">Actividades no planeadas por la Compañía </t>
  </si>
  <si>
    <t xml:space="preserve">Es el desfase que se genera cuando Choucair programa una actividad que interfiere con la ejecución del proyecto </t>
  </si>
  <si>
    <t xml:space="preserve">Auditoría interna </t>
  </si>
  <si>
    <t xml:space="preserve">Reunión General </t>
  </si>
  <si>
    <t xml:space="preserve">Todas las reuniones o eventos que no se tuvieron en cuenta </t>
  </si>
  <si>
    <t xml:space="preserve">Eventos externos (imputable al Cliente) </t>
  </si>
  <si>
    <t xml:space="preserve">Situaciones externas al proyecto que afectan su continuidad </t>
  </si>
  <si>
    <t xml:space="preserve">Suspensión de servicios públicos </t>
  </si>
  <si>
    <t xml:space="preserve">Eventos externos (imputable al Proveedor) </t>
  </si>
  <si>
    <t xml:space="preserve">Simulacros de evacuación </t>
  </si>
  <si>
    <t xml:space="preserve">Eventos externos (imputable a la Compañia) </t>
  </si>
  <si>
    <t>Tipo de Bug</t>
  </si>
  <si>
    <t>Descripción</t>
  </si>
  <si>
    <t xml:space="preserve">Los eventos que describen la divergencia sobre lo deseado, es decir, defecto y falla/falta </t>
  </si>
  <si>
    <t>Hallazgo (Finding)</t>
  </si>
  <si>
    <t>Es cómo un error o una sugerencia o consideración que fue detectado en una funcionalidad o artefacto y que está fuera del alcance establecido para la prueba que se está realizando</t>
  </si>
  <si>
    <t>Se define como un aspecto que puede se mejorar, pero que NO es requerido</t>
  </si>
  <si>
    <t>Se define como una idea o modelación o comportamientos de un aplicativo que no están claros y creen dudas y que no necesariamente defectos, pero que deben ser aclarados para evitar inconvenientes posteriores</t>
  </si>
  <si>
    <t>Workflow de issue nivel sistema</t>
  </si>
  <si>
    <t>https://wiki.choucairtesting.com/wiki/index.php/Workflow_issue_nivel_sistema</t>
  </si>
  <si>
    <t>Estados utilizados para pruebas Nivel Sistema y Nivel Aceptación</t>
  </si>
  <si>
    <t>Valor</t>
  </si>
  <si>
    <t>Nivel</t>
  </si>
  <si>
    <t>Es el estado inicial al ingresar un issue en el bugtracker. Este estado indica aún no hay ninguna decisión sobre el issue. Cuando se crea el issue, se asigna al Comité de Cambios.</t>
  </si>
  <si>
    <t>Sistema y Aceptación</t>
  </si>
  <si>
    <t>Significa que el issue está asignado a una persona del equipo para que lo solucione.</t>
  </si>
  <si>
    <t>Significa que el issue está pendiente de ser asignado. Este estado se utiliza si el Comité de Cambios lo aceptó para solucionarlo, pero el encargado no tienen claridad de a quién será asignado.</t>
  </si>
  <si>
    <t>Sistema</t>
  </si>
  <si>
    <t>Significa que la persona encargada de solucionar el issue está trabajando en él.</t>
  </si>
  <si>
    <r>
      <t>Este estado implica que el issue tiene que volver a Comité para un análisis posterior debido a que se ha presentado una eventualidad en la solución que puede implicar un impacto en tiempo. No implica un incremento en el contador de </t>
    </r>
    <r>
      <rPr>
        <b/>
        <sz val="10"/>
        <color rgb="FF000000"/>
        <rFont val="Arial"/>
        <family val="2"/>
      </rPr>
      <t>Reopened</t>
    </r>
    <r>
      <rPr>
        <sz val="10"/>
        <color rgb="FF000000"/>
        <rFont val="Arial"/>
        <family val="2"/>
      </rPr>
      <t>.</t>
    </r>
  </si>
  <si>
    <t>Se llega a este estado cuando la persona encargada de solucionar un issue indica que está resuelto.</t>
  </si>
  <si>
    <t>Después de resuelto, el issue fue verificado por el Analista de Pruebas, quedando pendiente para ser incluido (o no) en la Regresión.</t>
  </si>
  <si>
    <t>Se utiliza este estado cuando:</t>
  </si>
  <si>
    <t>El issue fue solucionado, verificado y cerrado durante la Regresión de un solo tipo de producto o los productos dentro de una misma prueba que son independientes, en cuyo caso sería un estado terminal.</t>
  </si>
  <si>
    <t>El proyecto esta conformado por varios tipos de pruebas dependientes pero la sincronización de ejecución determina que puede cerrarse una prueba particular.</t>
  </si>
  <si>
    <r>
      <t>Nota:</t>
    </r>
    <r>
      <rPr>
        <sz val="10"/>
        <color rgb="FF000000"/>
        <rFont val="Arial"/>
        <family val="2"/>
      </rPr>
      <t> Si en un momento determinado se decide que el proyecto necesita regresión total (regresión sobre todos los tipos de prueba incluyendo el tipo de producto que tuvo regresión parcial) los issues pasarán del estado Closed by Tester a Pending for Total Regression.</t>
    </r>
  </si>
  <si>
    <t>Si un issue fue notificado como solucionado y el comportamiento reportado se vuelve a presentar, el issue se reabre (pasa a estado reopened). Este caso se puede presentar posiblemente por las siguientes razones; el issue no se corrigió correctamente, existió algún problema con el Control de Versiones generando problemas con los artefactos.</t>
  </si>
  <si>
    <t>Se diferencia del estado For Analysis en que el Reopened ha implicado que el issue ha tenido una notificación de solución.</t>
  </si>
  <si>
    <t>Un Reopened implica un incremento unitario del contador de Reopened</t>
  </si>
  <si>
    <t>Significa que el issue no aplica, generalmente son issues que se realizaron por una errada comprensión del aplicativo o falta de claridad en la documentación. No es natural que se generen este tipo de issues, en caso de presentarse un alto número, podría implicar que existe un problema en:</t>
  </si>
  <si>
    <t>El diseño de la prueba</t>
  </si>
  <si>
    <t>El entendimiento de la prueba por parte del equipo de pruebas</t>
  </si>
  <si>
    <r>
      <t>El Comité de Cambios o responsable en el cliente, decide que la solución del issue no es necesaria, no es posible o es muy costosa. Este estado se debe usar </t>
    </r>
    <r>
      <rPr>
        <b/>
        <sz val="10"/>
        <color rgb="FF000000"/>
        <rFont val="Arial"/>
        <family val="2"/>
      </rPr>
      <t>ocasionalmente</t>
    </r>
    <r>
      <rPr>
        <sz val="10"/>
        <color rgb="FF000000"/>
        <rFont val="Arial"/>
        <family val="2"/>
      </rPr>
      <t> en un proyecto. Si existe un alto número de issues en este estado (analizar proporción con respecto a los otros estados, debe ser máximo el 2%) puede indicar que existe un problema en el diseño del aplicativo o en el manejo de la prueba.</t>
    </r>
  </si>
  <si>
    <t>El Comité de Cambios decide que el issue se deja como está, para solucionarlo en una próxima versión, esto implica que un issue se soluciona en una versión posterior, pasa de ser un error para convertirse en la versión de corrección en un requerimiento, la decisión de la solución es responsabilidad del cliente. Ahora, en el momento que el cliente seleccione y decida solucionar un issue en estado Next Version éste debe estar incluido dentro del alcance del proyecto de pruebas, más no afecta los estados del bugtracker.</t>
  </si>
  <si>
    <t>Cuando el cliente seleccione un Next Version para solución, en el Plan de Pruebas Maestros en la sección de contexto de la prueba se debe incluir la siguiente información del issue para una rápida identificación:</t>
  </si>
  <si>
    <t>El nombre proyecto Census o versión en el cual esta el Next Version si utiliza la plantilla de Excel (columna de Versión)</t>
  </si>
  <si>
    <t>Número del issue</t>
  </si>
  <si>
    <t>Cuando el issue sea solucionado, el encargado de la prueba debe encontrar el issue Next Version y modificar el campo: Next Versión is Solved, colocando una respuesta afirmativa (o en census marcando el checkbox). Recuerde que el estado Next Version no se modifica ya que es un estado terminal.</t>
  </si>
  <si>
    <t>A continuación usted podrá encontrar la descripción de los campos generales que contiene un Bugtracker.</t>
  </si>
  <si>
    <t>Estados especiales de los issues (que no son comúnmente utilizados)</t>
  </si>
  <si>
    <t>Es un estado utilizado por el Analista del Cliente para indicar que éste reporte ya se había ingresado previamente en el bugtracker. Es ideal que no se presenten frecuentemente.</t>
  </si>
  <si>
    <t>Está pendiente para revisión por parte del Analista de Pruebas. Este estado se utiliza si se presentó un comportamiento inesperado y al ejecutar el mismo procedimiento (los mismos pasos) el Analista de Pruebas no lo pudo reproducir. Continúa pendiente para ver si vuelve a suceder, es ideal que no se presenten frecuentemente.</t>
  </si>
  <si>
    <r>
      <t>Es el estado terminal que define el comité de cambios antes de terminar el proyecto para aquellos issues que, durante el proyecto, se encontraron en estado </t>
    </r>
    <r>
      <rPr>
        <b/>
        <sz val="10"/>
        <color rgb="FF000000"/>
        <rFont val="Arial"/>
        <family val="2"/>
      </rPr>
      <t>Reviewed by Tester</t>
    </r>
    <r>
      <rPr>
        <sz val="10"/>
        <color rgb="FF000000"/>
        <rFont val="Arial"/>
        <family val="2"/>
      </rPr>
      <t>, se define éste estado cuando definitivamente no fué posible volver a replicar el issue</t>
    </r>
  </si>
  <si>
    <t>Estado que indica que la prueba en la cual se identificó el issue fue cancelada.</t>
  </si>
  <si>
    <t>En un proyecto que no este cancelado indica que la funcionalidad donde se encontró fue retirada o se modificó de tal forma que el issue dejo de tener validez.</t>
  </si>
  <si>
    <t>Es el estado único de un issue tipo Hallazgo(Finding). El manejo adecuado de los issues tipo Hallazgo (Finding) se aclarar en el documento</t>
  </si>
  <si>
    <t>Naturaleza del Bug</t>
  </si>
  <si>
    <t>Concept/Idea</t>
  </si>
  <si>
    <t>El concepto esta mal planteado o la idea no es clara, alienada con la estrategia del cliente o falta temas y detalle al planteamiento.</t>
  </si>
  <si>
    <r>
      <t>Partiendo del supuesto que concepto OK, se detectan problemas en su forma de expresión errores descriptivos falta detalle en la documentación. </t>
    </r>
    <r>
      <rPr>
        <b/>
        <sz val="10"/>
        <color rgb="FF252525"/>
        <rFont val="Arial"/>
        <family val="2"/>
      </rPr>
      <t>Nota</t>
    </r>
    <r>
      <rPr>
        <sz val="10"/>
        <color rgb="FF252525"/>
        <rFont val="Arial"/>
        <family val="2"/>
      </rPr>
      <t>: Tenga cuidado al categorizar la naturaleza NO confundir problemas de "concepto" con problemas de "documentación".. </t>
    </r>
  </si>
  <si>
    <t>Problema que tiene que ver con el correcto funcionamiento de la función</t>
  </si>
  <si>
    <t>Un problema de seguridad, es aquella característica que permite a usuarios no autorizados realizar transacciones y que colocan en peligro la integridad de los datos del cliente</t>
  </si>
  <si>
    <t>Problema que tiene que ver con la forma en que se expresa para que sea usable</t>
  </si>
  <si>
    <t>Aspecto que puede afectar el tiempo de respuesta del sistema que se está probando.</t>
  </si>
  <si>
    <t>Base Hardware/Software</t>
  </si>
  <si>
    <t>Es un issue causado por un problema del hardware o software base (que no son objeto de la prueba, pero son requeridos como insumo para poderla realizar, por temas de instalación y configuración)</t>
  </si>
  <si>
    <t>Es un problema con la información fuente que alimenta el proceso de pruebas.</t>
  </si>
  <si>
    <t>Problema en la parametrización del objeto sujeto a pruebas.</t>
  </si>
  <si>
    <t>Grammar/Spelling</t>
  </si>
  <si>
    <t xml:space="preserve">Impact </t>
  </si>
  <si>
    <t>Definición</t>
  </si>
  <si>
    <t>Severe</t>
  </si>
  <si>
    <r>
      <t>Suspende el uso del aplicativo o parte de él ( stopper), Indica que hay un componente </t>
    </r>
    <r>
      <rPr>
        <i/>
        <sz val="10"/>
        <color rgb="FF252525"/>
        <rFont val="Arial"/>
        <family val="2"/>
      </rPr>
      <t>critico</t>
    </r>
    <r>
      <rPr>
        <sz val="10"/>
        <color rgb="FF252525"/>
        <rFont val="Arial"/>
        <family val="2"/>
      </rPr>
      <t> dañado o genera una percepción no </t>
    </r>
    <r>
      <rPr>
        <i/>
        <sz val="10"/>
        <color rgb="FF252525"/>
        <rFont val="Arial"/>
        <family val="2"/>
      </rPr>
      <t>tolerable.</t>
    </r>
  </si>
  <si>
    <r>
      <t>No suspende el uso del aplicativo o parte de él, indica que hay un componente </t>
    </r>
    <r>
      <rPr>
        <i/>
        <sz val="10"/>
        <color rgb="FF252525"/>
        <rFont val="Arial"/>
        <family val="2"/>
      </rPr>
      <t>importante </t>
    </r>
    <r>
      <rPr>
        <sz val="10"/>
        <color rgb="FF252525"/>
        <rFont val="Arial"/>
        <family val="2"/>
      </rPr>
      <t>dañado o genera una percepción </t>
    </r>
    <r>
      <rPr>
        <i/>
        <sz val="10"/>
        <color rgb="FF252525"/>
        <rFont val="Arial"/>
        <family val="2"/>
      </rPr>
      <t>altamente</t>
    </r>
    <r>
      <rPr>
        <sz val="10"/>
        <color rgb="FF252525"/>
        <rFont val="Arial"/>
        <family val="2"/>
      </rPr>
      <t> negativa.</t>
    </r>
  </si>
  <si>
    <r>
      <t>No suspende el uso del aplicativo o parte de él, Indica que hay un componente </t>
    </r>
    <r>
      <rPr>
        <i/>
        <sz val="10"/>
        <color rgb="FF252525"/>
        <rFont val="Arial"/>
        <family val="2"/>
      </rPr>
      <t>no tan relevante</t>
    </r>
    <r>
      <rPr>
        <sz val="10"/>
        <color rgb="FF252525"/>
        <rFont val="Arial"/>
        <family val="2"/>
      </rPr>
      <t> dañado o genera una percepción </t>
    </r>
    <r>
      <rPr>
        <i/>
        <sz val="10"/>
        <color rgb="FF252525"/>
        <rFont val="Arial"/>
        <family val="2"/>
      </rPr>
      <t>medianamente</t>
    </r>
    <r>
      <rPr>
        <sz val="10"/>
        <color rgb="FF252525"/>
        <rFont val="Arial"/>
        <family val="2"/>
      </rPr>
      <t> negativa.</t>
    </r>
  </si>
  <si>
    <t>No es presentable, pero es tolerable.</t>
  </si>
  <si>
    <t>Severity</t>
  </si>
  <si>
    <t>La solución impacta altamente el cronograma</t>
  </si>
  <si>
    <t>Puede retrasar la salida a producción</t>
  </si>
  <si>
    <t>Se puede arreglar con una baja probabilidad de retraso</t>
  </si>
  <si>
    <t>Se puede arreglar fácilmente</t>
  </si>
  <si>
    <t xml:space="preserve">Priority </t>
  </si>
  <si>
    <t>Urgent</t>
  </si>
  <si>
    <t>La solución de software no puede ser usada o las pruebas no pueden continuar hasta que el error sea resuelto (El issue se debe solucionar inmediatamente)</t>
  </si>
  <si>
    <t>El error debe ser resuelto tan pronto como sea posible, porque es imperativa su corrección para las actividades de pruebas. El error no detiene la prueba, pero ésta se ve severamente afectada hasta que el issue sea resuelto</t>
  </si>
  <si>
    <t>El issue debería ser resuelto en un curso normal de actividades de desarrollo.</t>
  </si>
  <si>
    <t>El issue puede ser resuelto después de resolver errores más serios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</si>
</sst>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3" formatCode="_-* #,##0.00_-;\-* #,##0.00_-;_-* &quot;-&quot;??_-;_-@_-"/>
    <numFmt numFmtId="164" formatCode="_-&quot;XDR&quot;* #,##0_-;\-&quot;XDR&quot;* #,##0_-;_-&quot;XDR&quot;* &quot;-&quot;_-;_-@_-"/>
    <numFmt numFmtId="165" formatCode="_-&quot;XDR&quot;\ * #,##0.00_-;\-&quot;XDR&quot;\ * #,##0.00_-;_-&quot;XDR&quot;\ * &quot;-&quot;??_-;_-@_-"/>
    <numFmt numFmtId="166" formatCode="yyyy\-mm\-dd"/>
    <numFmt numFmtId="167" formatCode="yyyy\-mm\-dd;@"/>
    <numFmt numFmtId="168" formatCode="dd\-mm\-yyyy"/>
    <numFmt numFmtId="169" formatCode="0.0"/>
    <numFmt numFmtId="170" formatCode="_ * #,##0.00_ ;_ * \-#,##0.00_ ;_ * &quot;-&quot;??_ ;_ @_ "/>
    <numFmt numFmtId="171" formatCode="_ &quot;XDR&quot;\ * #,##0.00_ ;_ &quot;XDR&quot;\ * \-#,##0.00_ ;_ &quot;XDR&quot;\ * &quot;-&quot;??_ ;_ @_ "/>
    <numFmt numFmtId="172" formatCode="_(&quot;XDR&quot;\ * #,##0.00_);_(&quot;XDR&quot;\ * \(#,##0.00\);_(&quot;XDR&quot;\ * &quot;-&quot;??_);_(@_)"/>
    <numFmt numFmtId="173" formatCode="0.0%"/>
    <numFmt numFmtId="174" formatCode="d/mm/yyyy;@"/>
    <numFmt numFmtId="175" formatCode="mmmm"/>
  </numFmts>
  <fonts count="77">
    <font>
      <sz val="11"/>
      <color theme="1"/>
      <name val="Calibri"/>
      <family val="2"/>
      <scheme val="minor"/>
    </font>
    <font>
      <sz val="11"/>
      <color theme="1"/>
      <name val="Calibri"/>
      <family val="2"/>
      <scheme val="minor"/>
    </font>
    <font>
      <b/>
      <sz val="11"/>
      <color theme="1"/>
      <name val="Calibri"/>
      <family val="2"/>
      <scheme val="minor"/>
    </font>
    <font>
      <sz val="10"/>
      <color theme="1"/>
      <name val="Arial"/>
      <family val="2"/>
    </font>
    <font>
      <b/>
      <sz val="10"/>
      <color theme="1"/>
      <name val="Arial"/>
      <family val="2"/>
    </font>
    <font>
      <sz val="9"/>
      <color theme="1"/>
      <name val="Arial"/>
      <family val="2"/>
    </font>
    <font>
      <sz val="11"/>
      <color theme="1"/>
      <name val="Arial"/>
      <family val="2"/>
    </font>
    <font>
      <sz val="10"/>
      <color theme="1"/>
      <name val="Calibri"/>
      <family val="2"/>
      <scheme val="minor"/>
    </font>
    <font>
      <b/>
      <sz val="10"/>
      <color theme="1"/>
      <name val="Calibri"/>
      <family val="2"/>
      <scheme val="minor"/>
    </font>
    <font>
      <sz val="10"/>
      <color rgb="FF303030"/>
      <name val="Calibri"/>
      <family val="2"/>
      <scheme val="minor"/>
    </font>
    <font>
      <sz val="11"/>
      <color indexed="8"/>
      <name val="Calibri"/>
      <family val="2"/>
    </font>
    <font>
      <sz val="11"/>
      <color theme="1"/>
      <name val="Calibri"/>
      <family val="2"/>
      <scheme val="minor"/>
    </font>
    <font>
      <b/>
      <sz val="11"/>
      <color theme="0"/>
      <name val="Calibri"/>
      <family val="2"/>
      <scheme val="minor"/>
    </font>
    <font>
      <sz val="11"/>
      <color theme="0"/>
      <name val="Calibri"/>
      <family val="2"/>
      <scheme val="minor"/>
    </font>
    <font>
      <sz val="11"/>
      <color theme="0"/>
      <name val="Arial"/>
      <family val="2"/>
    </font>
    <font>
      <sz val="11"/>
      <name val="Arial"/>
      <family val="2"/>
    </font>
    <font>
      <b/>
      <sz val="11"/>
      <color theme="1"/>
      <name val="Arial"/>
      <family val="2"/>
    </font>
    <font>
      <b/>
      <sz val="11"/>
      <color theme="0"/>
      <name val="Arial"/>
      <family val="2"/>
    </font>
    <font>
      <sz val="11"/>
      <color rgb="FF3F3F76"/>
      <name val="Calibri"/>
      <family val="2"/>
      <scheme val="minor"/>
    </font>
    <font>
      <b/>
      <sz val="11"/>
      <color rgb="FF3F3F3F"/>
      <name val="Calibri"/>
      <family val="2"/>
      <scheme val="minor"/>
    </font>
    <font>
      <b/>
      <sz val="11"/>
      <color rgb="FFFA7D00"/>
      <name val="Calibri"/>
      <family val="2"/>
      <scheme val="minor"/>
    </font>
    <font>
      <sz val="10"/>
      <name val="Arial"/>
      <family val="2"/>
    </font>
    <font>
      <b/>
      <sz val="11"/>
      <color indexed="9"/>
      <name val="Calibri"/>
      <family val="2"/>
    </font>
    <font>
      <sz val="11"/>
      <color indexed="9"/>
      <name val="Calibri"/>
      <family val="2"/>
    </font>
    <font>
      <sz val="10"/>
      <color theme="0"/>
      <name val="Arial"/>
      <family val="2"/>
    </font>
    <font>
      <sz val="11"/>
      <color indexed="20"/>
      <name val="Calibri"/>
      <family val="2"/>
    </font>
    <font>
      <sz val="11"/>
      <color indexed="17"/>
      <name val="Calibri"/>
      <family val="2"/>
    </font>
    <font>
      <b/>
      <sz val="11"/>
      <color indexed="52"/>
      <name val="Calibri"/>
      <family val="2"/>
    </font>
    <font>
      <sz val="11"/>
      <color indexed="52"/>
      <name val="Calibri"/>
      <family val="2"/>
    </font>
    <font>
      <b/>
      <sz val="11"/>
      <color indexed="56"/>
      <name val="Calibri"/>
      <family val="2"/>
    </font>
    <font>
      <sz val="11"/>
      <color indexed="62"/>
      <name val="Calibri"/>
      <family val="2"/>
    </font>
    <font>
      <i/>
      <sz val="11"/>
      <color indexed="23"/>
      <name val="Calibri"/>
      <family val="2"/>
    </font>
    <font>
      <b/>
      <sz val="15"/>
      <color indexed="56"/>
      <name val="Calibri"/>
      <family val="2"/>
    </font>
    <font>
      <b/>
      <sz val="13"/>
      <color indexed="56"/>
      <name val="Calibri"/>
      <family val="2"/>
    </font>
    <font>
      <sz val="11"/>
      <color indexed="60"/>
      <name val="Calibri"/>
      <family val="2"/>
    </font>
    <font>
      <b/>
      <sz val="11"/>
      <color indexed="63"/>
      <name val="Calibri"/>
      <family val="2"/>
    </font>
    <font>
      <sz val="11"/>
      <color indexed="10"/>
      <name val="Calibri"/>
      <family val="2"/>
    </font>
    <font>
      <b/>
      <sz val="18"/>
      <color indexed="56"/>
      <name val="Cambria"/>
      <family val="2"/>
    </font>
    <font>
      <b/>
      <sz val="13"/>
      <color indexed="56"/>
      <name val="Calibri"/>
      <family val="2"/>
      <scheme val="minor"/>
    </font>
    <font>
      <b/>
      <sz val="11"/>
      <color indexed="8"/>
      <name val="Calibri"/>
      <family val="2"/>
    </font>
    <font>
      <sz val="8"/>
      <name val="Arial"/>
      <family val="2"/>
    </font>
    <font>
      <sz val="11"/>
      <color rgb="FF000000"/>
      <name val="Calibri"/>
      <family val="2"/>
    </font>
    <font>
      <b/>
      <sz val="10"/>
      <name val="Arial"/>
      <family val="2"/>
    </font>
    <font>
      <sz val="10"/>
      <color rgb="FF000000"/>
      <name val="Arial"/>
      <family val="2"/>
    </font>
    <font>
      <b/>
      <sz val="11"/>
      <name val="Arial"/>
      <family val="2"/>
    </font>
    <font>
      <b/>
      <sz val="11"/>
      <color rgb="FFFF0000"/>
      <name val="Arial"/>
      <family val="2"/>
    </font>
    <font>
      <b/>
      <sz val="10"/>
      <color theme="0"/>
      <name val="Arial"/>
      <family val="2"/>
    </font>
    <font>
      <b/>
      <sz val="12"/>
      <name val="Arial"/>
      <family val="2"/>
    </font>
    <font>
      <b/>
      <sz val="14"/>
      <color theme="1"/>
      <name val="Calibri"/>
      <family val="2"/>
      <scheme val="minor"/>
    </font>
    <font>
      <b/>
      <sz val="10"/>
      <color theme="1" tint="4.9989318521683403E-2"/>
      <name val="Arial"/>
      <family val="2"/>
    </font>
    <font>
      <b/>
      <sz val="9"/>
      <name val="Arial"/>
      <family val="2"/>
    </font>
    <font>
      <b/>
      <sz val="11"/>
      <color rgb="FF0070C0"/>
      <name val="Arial"/>
      <family val="2"/>
    </font>
    <font>
      <b/>
      <sz val="11"/>
      <name val="Calibri"/>
      <family val="2"/>
      <scheme val="minor"/>
    </font>
    <font>
      <b/>
      <sz val="9"/>
      <color indexed="81"/>
      <name val="Tahoma"/>
      <family val="2"/>
    </font>
    <font>
      <u/>
      <sz val="11"/>
      <color theme="10"/>
      <name val="Calibri"/>
      <family val="2"/>
      <scheme val="minor"/>
    </font>
    <font>
      <b/>
      <sz val="10"/>
      <color rgb="FF000000"/>
      <name val="Arial"/>
      <family val="2"/>
    </font>
    <font>
      <u/>
      <sz val="10"/>
      <color theme="10"/>
      <name val="Arial"/>
      <family val="2"/>
    </font>
    <font>
      <sz val="10"/>
      <color rgb="FF008000"/>
      <name val="Arial"/>
      <family val="2"/>
    </font>
    <font>
      <b/>
      <sz val="12"/>
      <color theme="0"/>
      <name val="Arial"/>
      <family val="2"/>
    </font>
    <font>
      <i/>
      <sz val="10"/>
      <color rgb="FF252525"/>
      <name val="Arial"/>
      <family val="2"/>
    </font>
    <font>
      <sz val="10"/>
      <color rgb="FF252525"/>
      <name val="Arial"/>
      <family val="2"/>
    </font>
    <font>
      <b/>
      <sz val="10"/>
      <color rgb="FF252525"/>
      <name val="Arial"/>
      <family val="2"/>
    </font>
    <font>
      <sz val="9"/>
      <color indexed="81"/>
      <name val="Tahoma"/>
      <family val="2"/>
    </font>
    <font>
      <b/>
      <i/>
      <sz val="10"/>
      <color theme="1"/>
      <name val="Arial"/>
      <family val="2"/>
    </font>
    <font>
      <sz val="10"/>
      <color theme="5"/>
      <name val="Arial"/>
      <family val="2"/>
    </font>
    <font>
      <b/>
      <sz val="8"/>
      <name val="Calibri"/>
      <family val="2"/>
      <scheme val="minor"/>
    </font>
    <font>
      <b/>
      <sz val="8"/>
      <color theme="1"/>
      <name val="Calibri"/>
      <family val="2"/>
      <scheme val="minor"/>
    </font>
    <font>
      <b/>
      <sz val="9"/>
      <color theme="0"/>
      <name val="Arial"/>
      <family val="2"/>
    </font>
    <font>
      <b/>
      <sz val="9"/>
      <color theme="1"/>
      <name val="Calibri"/>
      <family val="2"/>
      <scheme val="minor"/>
    </font>
    <font>
      <b/>
      <sz val="9"/>
      <color theme="1"/>
      <name val="Arial"/>
      <family val="2"/>
    </font>
    <font>
      <b/>
      <sz val="9"/>
      <color rgb="FFFF0000"/>
      <name val="Arial"/>
      <family val="2"/>
    </font>
    <font>
      <b/>
      <sz val="9"/>
      <name val="Calibri"/>
      <family val="2"/>
      <scheme val="minor"/>
    </font>
    <font>
      <b/>
      <sz val="9"/>
      <color indexed="9"/>
      <name val="Arial"/>
      <family val="2"/>
    </font>
    <font>
      <sz val="11"/>
      <name val="Calibri"/>
      <family val="2"/>
    </font>
    <font>
      <sz val="8"/>
      <name val="Calibri"/>
      <family val="2"/>
      <scheme val="minor"/>
    </font>
    <font>
      <sz val="11"/>
      <color rgb="FF000000"/>
      <name val="Times New Roman"/>
      <charset val="1"/>
    </font>
    <font>
      <sz val="11"/>
      <color rgb="FF000000"/>
      <name val="WordVisi_MSFontService"/>
      <charset val="1"/>
    </font>
  </fonts>
  <fills count="81">
    <fill>
      <patternFill patternType="none"/>
    </fill>
    <fill>
      <patternFill patternType="gray125"/>
    </fill>
    <fill>
      <patternFill patternType="solid">
        <fgColor theme="5" tint="0.79998168889431442"/>
        <bgColor indexed="64"/>
      </patternFill>
    </fill>
    <fill>
      <patternFill patternType="solid">
        <fgColor theme="0" tint="-0.14999847407452621"/>
        <bgColor indexed="64"/>
      </patternFill>
    </fill>
    <fill>
      <patternFill patternType="solid">
        <fgColor theme="4"/>
        <bgColor theme="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theme="4"/>
        <bgColor indexed="64"/>
      </patternFill>
    </fill>
    <fill>
      <patternFill patternType="solid">
        <fgColor theme="0" tint="-0.14999847407452621"/>
        <bgColor theme="4" tint="0.79998168889431442"/>
      </patternFill>
    </fill>
    <fill>
      <patternFill patternType="solid">
        <fgColor theme="0" tint="-0.14999847407452621"/>
        <bgColor theme="4" tint="0.59999389629810485"/>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bgColor indexed="64"/>
      </patternFill>
    </fill>
    <fill>
      <patternFill patternType="solid">
        <fgColor rgb="FFFFFF61"/>
        <bgColor indexed="64"/>
      </patternFill>
    </fill>
    <fill>
      <patternFill patternType="solid">
        <fgColor theme="9" tint="0.79998168889431442"/>
        <bgColor indexed="64"/>
      </patternFill>
    </fill>
    <fill>
      <patternFill patternType="solid">
        <fgColor theme="3" tint="0.39997558519241921"/>
        <bgColor indexed="64"/>
      </patternFill>
    </fill>
    <fill>
      <patternFill patternType="solid">
        <fgColor rgb="FFFFFFCC"/>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7"/>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tint="0.39997558519241921"/>
        <bgColor indexed="65"/>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theme="5" tint="0.59999389629810485"/>
        <bgColor indexed="64"/>
      </patternFill>
    </fill>
    <fill>
      <patternFill patternType="solid">
        <fgColor theme="9" tint="0.59999389629810485"/>
        <bgColor indexed="64"/>
      </patternFill>
    </fill>
    <fill>
      <patternFill patternType="solid">
        <fgColor theme="4" tint="0.39997558519241921"/>
        <bgColor indexed="64"/>
      </patternFill>
    </fill>
    <fill>
      <patternFill patternType="solid">
        <fgColor theme="4" tint="0.39997558519241921"/>
        <bgColor theme="4"/>
      </patternFill>
    </fill>
    <fill>
      <patternFill patternType="solid">
        <fgColor theme="7" tint="-0.249977111117893"/>
        <bgColor theme="4"/>
      </patternFill>
    </fill>
    <fill>
      <patternFill patternType="solid">
        <fgColor theme="5" tint="0.39997558519241921"/>
        <bgColor theme="4"/>
      </patternFill>
    </fill>
    <fill>
      <patternFill patternType="solid">
        <fgColor rgb="FFFF0000"/>
        <bgColor theme="4"/>
      </patternFill>
    </fill>
    <fill>
      <patternFill patternType="solid">
        <fgColor rgb="FFFF0000"/>
        <bgColor indexed="64"/>
      </patternFill>
    </fill>
    <fill>
      <patternFill patternType="solid">
        <fgColor theme="5" tint="0.39997558519241921"/>
        <bgColor indexed="64"/>
      </patternFill>
    </fill>
    <fill>
      <patternFill patternType="solid">
        <fgColor rgb="FFF7F7F7"/>
        <bgColor indexed="64"/>
      </patternFill>
    </fill>
    <fill>
      <patternFill patternType="solid">
        <fgColor rgb="FFFFFFFF"/>
        <bgColor indexed="64"/>
      </patternFill>
    </fill>
    <fill>
      <patternFill patternType="solid">
        <fgColor theme="3"/>
        <bgColor indexed="64"/>
      </patternFill>
    </fill>
    <fill>
      <patternFill patternType="solid">
        <fgColor theme="7" tint="0.59999389629810485"/>
        <bgColor indexed="64"/>
      </patternFill>
    </fill>
    <fill>
      <patternFill patternType="solid">
        <fgColor theme="6" tint="0.59999389629810485"/>
        <bgColor indexed="64"/>
      </patternFill>
    </fill>
    <fill>
      <patternFill patternType="solid">
        <fgColor rgb="FFFFFF99"/>
        <bgColor indexed="64"/>
      </patternFill>
    </fill>
    <fill>
      <patternFill patternType="solid">
        <fgColor theme="4" tint="0.59999389629810485"/>
        <bgColor indexed="64"/>
      </patternFill>
    </fill>
    <fill>
      <patternFill patternType="solid">
        <fgColor rgb="FFFFFF99"/>
        <bgColor theme="6"/>
      </patternFill>
    </fill>
    <fill>
      <patternFill patternType="solid">
        <fgColor theme="9" tint="0.79998168889431442"/>
        <bgColor theme="6"/>
      </patternFill>
    </fill>
    <fill>
      <patternFill patternType="solid">
        <fgColor theme="8" tint="0.79998168889431442"/>
        <bgColor indexed="64"/>
      </patternFill>
    </fill>
    <fill>
      <patternFill patternType="solid">
        <fgColor theme="7" tint="-0.249977111117893"/>
        <bgColor indexed="64"/>
      </patternFill>
    </fill>
    <fill>
      <patternFill patternType="solid">
        <fgColor rgb="FF00B050"/>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2" tint="-9.9978637043366805E-2"/>
        <bgColor indexed="64"/>
      </patternFill>
    </fill>
    <fill>
      <patternFill patternType="solid">
        <fgColor theme="7" tint="0.79998168889431442"/>
        <bgColor indexed="64"/>
      </patternFill>
    </fill>
    <fill>
      <patternFill patternType="solid">
        <fgColor theme="6" tint="0.79998168889431442"/>
        <bgColor indexed="64"/>
      </patternFill>
    </fill>
    <fill>
      <patternFill patternType="solid">
        <fgColor rgb="FFCCFF99"/>
        <bgColor indexed="64"/>
      </patternFill>
    </fill>
    <fill>
      <patternFill patternType="solid">
        <fgColor rgb="FFFFC000"/>
        <bgColor indexed="64"/>
      </patternFill>
    </fill>
    <fill>
      <patternFill patternType="solid">
        <fgColor rgb="FF92D050"/>
        <bgColor indexed="64"/>
      </patternFill>
    </fill>
    <fill>
      <patternFill patternType="solid">
        <fgColor rgb="FFC00000"/>
        <bgColor indexed="64"/>
      </patternFill>
    </fill>
    <fill>
      <patternFill patternType="solid">
        <fgColor theme="7" tint="0.39997558519241921"/>
        <bgColor indexed="64"/>
      </patternFill>
    </fill>
    <fill>
      <patternFill patternType="solid">
        <fgColor theme="0" tint="-0.34998626667073579"/>
        <bgColor indexed="64"/>
      </patternFill>
    </fill>
  </fills>
  <borders count="83">
    <border>
      <left/>
      <right/>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499984740745262"/>
      </right>
      <top/>
      <bottom style="thin">
        <color theme="0" tint="-0.499984740745262"/>
      </bottom>
      <diagonal/>
    </border>
    <border>
      <left style="thin">
        <color theme="0" tint="-0.499984740745262"/>
      </left>
      <right/>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right style="thin">
        <color theme="0" tint="-0.499984740745262"/>
      </right>
      <top style="thin">
        <color theme="0" tint="-0.499984740745262"/>
      </top>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top style="thin">
        <color theme="0" tint="-0.499984740745262"/>
      </top>
      <bottom/>
      <diagonal/>
    </border>
    <border>
      <left style="thin">
        <color theme="0"/>
      </left>
      <right style="thin">
        <color theme="0"/>
      </right>
      <top/>
      <bottom style="thin">
        <color theme="0"/>
      </bottom>
      <diagonal/>
    </border>
    <border>
      <left/>
      <right/>
      <top style="thin">
        <color theme="0" tint="-0.499984740745262"/>
      </top>
      <bottom/>
      <diagonal/>
    </border>
    <border>
      <left style="thin">
        <color theme="0" tint="-0.499984740745262"/>
      </left>
      <right/>
      <top/>
      <bottom/>
      <diagonal/>
    </border>
    <border>
      <left/>
      <right style="thin">
        <color theme="0" tint="-0.499984740745262"/>
      </right>
      <top/>
      <bottom/>
      <diagonal/>
    </border>
    <border>
      <left/>
      <right/>
      <top/>
      <bottom style="thin">
        <color theme="0" tint="-0.499984740745262"/>
      </bottom>
      <diagonal/>
    </border>
    <border>
      <left/>
      <right/>
      <top style="thin">
        <color theme="0" tint="-0.499984740745262"/>
      </top>
      <bottom style="thin">
        <color theme="0" tint="-0.499984740745262"/>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theme="0" tint="-0.499984740745262"/>
      </left>
      <right style="thin">
        <color theme="1" tint="0.499984740745262"/>
      </right>
      <top style="thin">
        <color theme="0" tint="-0.499984740745262"/>
      </top>
      <bottom/>
      <diagonal/>
    </border>
    <border>
      <left style="thin">
        <color theme="0" tint="-0.499984740745262"/>
      </left>
      <right style="thin">
        <color theme="1" tint="0.499984740745262"/>
      </right>
      <top/>
      <bottom/>
      <diagonal/>
    </border>
    <border>
      <left style="thin">
        <color theme="0" tint="-0.499984740745262"/>
      </left>
      <right style="thin">
        <color theme="1" tint="0.499984740745262"/>
      </right>
      <top/>
      <bottom style="thin">
        <color theme="0" tint="-0.499984740745262"/>
      </bottom>
      <diagonal/>
    </border>
    <border>
      <left style="thin">
        <color theme="1" tint="0.499984740745262"/>
      </left>
      <right style="thin">
        <color theme="1" tint="0.499984740745262"/>
      </right>
      <top style="thin">
        <color theme="1" tint="0.499984740745262"/>
      </top>
      <bottom/>
      <diagonal/>
    </border>
    <border>
      <left style="thin">
        <color theme="1" tint="0.499984740745262"/>
      </left>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right style="thin">
        <color theme="0" tint="-0.499984740745262"/>
      </right>
      <top style="thin">
        <color theme="1" tint="0.499984740745262"/>
      </top>
      <bottom style="thin">
        <color theme="0" tint="-0.499984740745262"/>
      </bottom>
      <diagonal/>
    </border>
    <border>
      <left style="thin">
        <color theme="1" tint="0.499984740745262"/>
      </left>
      <right/>
      <top/>
      <bottom/>
      <diagonal/>
    </border>
    <border>
      <left style="thin">
        <color theme="1" tint="0.499984740745262"/>
      </left>
      <right/>
      <top style="thin">
        <color theme="1" tint="0.499984740745262"/>
      </top>
      <bottom/>
      <diagonal/>
    </border>
    <border>
      <left/>
      <right/>
      <top style="thin">
        <color theme="1" tint="0.499984740745262"/>
      </top>
      <bottom/>
      <diagonal/>
    </border>
    <border>
      <left/>
      <right/>
      <top style="thin">
        <color theme="1" tint="0.499984740745262"/>
      </top>
      <bottom style="thin">
        <color theme="1" tint="0.499984740745262"/>
      </bottom>
      <diagonal/>
    </border>
    <border>
      <left style="thin">
        <color theme="1" tint="0.499984740745262"/>
      </left>
      <right style="thin">
        <color theme="1" tint="0.499984740745262"/>
      </right>
      <top/>
      <bottom/>
      <diagonal/>
    </border>
    <border>
      <left style="thin">
        <color theme="1" tint="0.499984740745262"/>
      </left>
      <right style="thin">
        <color theme="1" tint="0.499984740745262"/>
      </right>
      <top/>
      <bottom style="thin">
        <color theme="4" tint="0.39997558519241921"/>
      </bottom>
      <diagonal/>
    </border>
    <border>
      <left style="thin">
        <color theme="0" tint="-0.499984740745262"/>
      </left>
      <right/>
      <top style="thin">
        <color theme="1" tint="0.499984740745262"/>
      </top>
      <bottom/>
      <diagonal/>
    </border>
    <border>
      <left style="thin">
        <color theme="0" tint="-0.499984740745262"/>
      </left>
      <right style="thin">
        <color theme="0" tint="-0.499984740745262"/>
      </right>
      <top style="thin">
        <color theme="1" tint="0.499984740745262"/>
      </top>
      <bottom/>
      <diagonal/>
    </border>
    <border>
      <left/>
      <right/>
      <top/>
      <bottom style="thin">
        <color theme="1" tint="0.499984740745262"/>
      </bottom>
      <diagonal/>
    </border>
    <border>
      <left style="thin">
        <color theme="1" tint="0.499984740745262"/>
      </left>
      <right/>
      <top/>
      <bottom style="thin">
        <color theme="1" tint="0.499984740745262"/>
      </bottom>
      <diagonal/>
    </border>
    <border>
      <left/>
      <right/>
      <top/>
      <bottom style="thin">
        <color theme="4" tint="0.39997558519241921"/>
      </bottom>
      <diagonal/>
    </border>
    <border>
      <left style="thin">
        <color theme="1" tint="0.499984740745262"/>
      </left>
      <right style="thin">
        <color theme="4" tint="0.39997558519241921"/>
      </right>
      <top style="thin">
        <color theme="1" tint="0.499984740745262"/>
      </top>
      <bottom style="thin">
        <color theme="4" tint="0.39997558519241921"/>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style="thin">
        <color theme="0" tint="-0.34998626667073579"/>
      </left>
      <right style="thin">
        <color theme="0"/>
      </right>
      <top style="thin">
        <color theme="0"/>
      </top>
      <bottom style="thin">
        <color theme="0"/>
      </bottom>
      <diagonal/>
    </border>
    <border>
      <left/>
      <right style="thin">
        <color theme="0"/>
      </right>
      <top style="thin">
        <color theme="0"/>
      </top>
      <bottom style="thin">
        <color theme="0"/>
      </bottom>
      <diagonal/>
    </border>
    <border>
      <left/>
      <right style="thin">
        <color theme="0"/>
      </right>
      <top style="thin">
        <color theme="0"/>
      </top>
      <bottom/>
      <diagonal/>
    </border>
    <border>
      <left/>
      <right style="thin">
        <color theme="0"/>
      </right>
      <top/>
      <bottom style="thick">
        <color theme="0"/>
      </bottom>
      <diagonal/>
    </border>
    <border>
      <left/>
      <right/>
      <top style="thin">
        <color theme="1" tint="0.499984740745262"/>
      </top>
      <bottom style="thin">
        <color theme="4" tint="0.39997558519241921"/>
      </bottom>
      <diagonal/>
    </border>
    <border>
      <left style="thin">
        <color theme="0"/>
      </left>
      <right style="thin">
        <color theme="0"/>
      </right>
      <top style="thin">
        <color theme="1" tint="0.499984740745262"/>
      </top>
      <bottom style="thin">
        <color theme="4" tint="0.39997558519241921"/>
      </bottom>
      <diagonal/>
    </border>
    <border>
      <left style="thin">
        <color theme="4" tint="0.39997558519241921"/>
      </left>
      <right/>
      <top/>
      <bottom style="thin">
        <color theme="4" tint="0.39997558519241921"/>
      </bottom>
      <diagonal/>
    </border>
    <border>
      <left/>
      <right style="thin">
        <color theme="4" tint="0.39997558519241921"/>
      </right>
      <top/>
      <bottom style="thin">
        <color theme="4" tint="0.39997558519241921"/>
      </bottom>
      <diagonal/>
    </border>
    <border>
      <left/>
      <right/>
      <top/>
      <bottom style="thick">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thin">
        <color rgb="FFB2B2B2"/>
      </left>
      <right style="thin">
        <color rgb="FFB2B2B2"/>
      </right>
      <top style="thin">
        <color rgb="FFB2B2B2"/>
      </top>
      <bottom style="thin">
        <color rgb="FFB2B2B2"/>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right/>
      <top/>
      <bottom style="thick">
        <color indexed="62"/>
      </bottom>
      <diagonal/>
    </border>
    <border>
      <left/>
      <right/>
      <top/>
      <bottom style="thick">
        <color indexed="22"/>
      </bottom>
      <diagonal/>
    </border>
    <border>
      <left/>
      <right/>
      <top/>
      <bottom style="medium">
        <color indexed="30"/>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theme="1" tint="0.499984740745262"/>
      </left>
      <right style="thin">
        <color theme="1" tint="0.499984740745262"/>
      </right>
      <top style="thin">
        <color theme="1" tint="0.499984740745262"/>
      </top>
      <bottom style="thin">
        <color theme="0" tint="-0.499984740745262"/>
      </bottom>
      <diagonal/>
    </border>
    <border>
      <left style="thin">
        <color theme="1" tint="0.499984740745262"/>
      </left>
      <right/>
      <top style="thin">
        <color theme="1" tint="0.499984740745262"/>
      </top>
      <bottom style="thin">
        <color theme="0" tint="-0.499984740745262"/>
      </bottom>
      <diagonal/>
    </border>
    <border>
      <left/>
      <right style="thin">
        <color theme="0" tint="-0.499984740745262"/>
      </right>
      <top/>
      <bottom style="thin">
        <color theme="0" tint="-0.499984740745262"/>
      </bottom>
      <diagonal/>
    </border>
    <border>
      <left style="thin">
        <color theme="1" tint="0.499984740745262"/>
      </left>
      <right style="thin">
        <color theme="1" tint="0.499984740745262"/>
      </right>
      <top/>
      <bottom style="thin">
        <color theme="1" tint="0.499984740745262"/>
      </bottom>
      <diagonal/>
    </border>
    <border>
      <left style="thin">
        <color theme="4" tint="0.39997558519241921"/>
      </left>
      <right style="thin">
        <color theme="4" tint="0.39997558519241921"/>
      </right>
      <top style="thin">
        <color theme="4" tint="0.39997558519241921"/>
      </top>
      <bottom style="thin">
        <color theme="1" tint="0.499984740745262"/>
      </bottom>
      <diagonal/>
    </border>
    <border>
      <left/>
      <right style="thin">
        <color theme="0" tint="-0.499984740745262"/>
      </right>
      <top style="thin">
        <color theme="1" tint="0.499984740745262"/>
      </top>
      <bottom style="thin">
        <color theme="1" tint="0.499984740745262"/>
      </bottom>
      <diagonal/>
    </border>
    <border>
      <left style="thin">
        <color theme="0" tint="-0.499984740745262"/>
      </left>
      <right style="thin">
        <color theme="0"/>
      </right>
      <top/>
      <bottom style="thin">
        <color theme="0" tint="-0.499984740745262"/>
      </bottom>
      <diagonal/>
    </border>
    <border>
      <left style="thin">
        <color theme="0"/>
      </left>
      <right style="thin">
        <color theme="0" tint="-0.499984740745262"/>
      </right>
      <top/>
      <bottom style="thin">
        <color theme="0" tint="-0.499984740745262"/>
      </bottom>
      <diagonal/>
    </border>
    <border>
      <left/>
      <right/>
      <top style="thin">
        <color theme="1" tint="0.499984740745262"/>
      </top>
      <bottom style="thin">
        <color theme="0" tint="-0.499984740745262"/>
      </bottom>
      <diagonal/>
    </border>
    <border>
      <left style="thin">
        <color theme="0"/>
      </left>
      <right/>
      <top/>
      <bottom/>
      <diagonal/>
    </border>
    <border>
      <left style="thin">
        <color theme="0" tint="-0.34998626667073579"/>
      </left>
      <right style="thin">
        <color theme="0" tint="-0.34998626667073579"/>
      </right>
      <top style="thin">
        <color theme="0" tint="-0.34998626667073579"/>
      </top>
      <bottom/>
      <diagonal/>
    </border>
    <border>
      <left style="thin">
        <color theme="0" tint="-0.34998626667073579"/>
      </left>
      <right style="thin">
        <color theme="0" tint="-0.34998626667073579"/>
      </right>
      <top/>
      <bottom/>
      <diagonal/>
    </border>
    <border>
      <left style="thin">
        <color theme="0" tint="-0.34998626667073579"/>
      </left>
      <right style="thin">
        <color theme="0" tint="-0.34998626667073579"/>
      </right>
      <top/>
      <bottom style="thin">
        <color theme="0" tint="-0.34998626667073579"/>
      </bottom>
      <diagonal/>
    </border>
    <border>
      <left style="thin">
        <color indexed="64"/>
      </left>
      <right style="thin">
        <color indexed="64"/>
      </right>
      <top style="thin">
        <color indexed="64"/>
      </top>
      <bottom style="thin">
        <color indexed="64"/>
      </bottom>
      <diagonal/>
    </border>
    <border>
      <left style="thin">
        <color theme="1" tint="0.499984740745262"/>
      </left>
      <right style="thin">
        <color theme="1" tint="0.499984740745262"/>
      </right>
      <top style="thin">
        <color theme="1" tint="0.499984740745262"/>
      </top>
      <bottom style="thin">
        <color theme="4" tint="0.39997558519241921"/>
      </bottom>
      <diagonal/>
    </border>
    <border>
      <left style="thin">
        <color theme="4" tint="0.39997558519241921"/>
      </left>
      <right style="thin">
        <color theme="0" tint="-0.499984740745262"/>
      </right>
      <top style="thin">
        <color theme="0" tint="-0.499984740745262"/>
      </top>
      <bottom style="thin">
        <color theme="0" tint="-0.499984740745262"/>
      </bottom>
      <diagonal/>
    </border>
    <border>
      <left style="thin">
        <color theme="4" tint="0.39997558519241921"/>
      </left>
      <right/>
      <top style="thin">
        <color theme="4" tint="0.39997558519241921"/>
      </top>
      <bottom style="thin">
        <color theme="1" tint="0.499984740745262"/>
      </bottom>
      <diagonal/>
    </border>
    <border>
      <left style="thin">
        <color theme="4" tint="0.39997558519241921"/>
      </left>
      <right style="thin">
        <color theme="4" tint="0.39997558519241921"/>
      </right>
      <top style="thin">
        <color theme="4" tint="0.39997558519241921"/>
      </top>
      <bottom/>
      <diagonal/>
    </border>
  </borders>
  <cellStyleXfs count="2670">
    <xf numFmtId="0" fontId="0" fillId="0" borderId="0"/>
    <xf numFmtId="9" fontId="1" fillId="0" borderId="0" applyFont="0" applyFill="0" applyBorder="0" applyAlignment="0" applyProtection="0"/>
    <xf numFmtId="9" fontId="10" fillId="0" borderId="0" applyFont="0" applyFill="0" applyBorder="0" applyAlignment="0" applyProtection="0"/>
    <xf numFmtId="0" fontId="11" fillId="0" borderId="0"/>
    <xf numFmtId="0" fontId="1" fillId="0" borderId="0"/>
    <xf numFmtId="0" fontId="21" fillId="0" borderId="0"/>
    <xf numFmtId="9" fontId="10" fillId="0" borderId="0" applyFont="0" applyFill="0" applyBorder="0" applyAlignment="0" applyProtection="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10" fillId="27" borderId="0" applyNumberFormat="0" applyBorder="0" applyAlignment="0" applyProtection="0"/>
    <xf numFmtId="0" fontId="10" fillId="27" borderId="0" applyNumberFormat="0" applyBorder="0" applyAlignment="0" applyProtection="0"/>
    <xf numFmtId="0" fontId="10" fillId="27" borderId="0" applyNumberFormat="0" applyBorder="0" applyAlignment="0" applyProtection="0"/>
    <xf numFmtId="0" fontId="10" fillId="27" borderId="0" applyNumberFormat="0" applyBorder="0" applyAlignment="0" applyProtection="0"/>
    <xf numFmtId="0" fontId="10" fillId="27" borderId="0" applyNumberFormat="0" applyBorder="0" applyAlignment="0" applyProtection="0"/>
    <xf numFmtId="0" fontId="10" fillId="27" borderId="0" applyNumberFormat="0" applyBorder="0" applyAlignment="0" applyProtection="0"/>
    <xf numFmtId="0" fontId="10" fillId="27" borderId="0" applyNumberFormat="0" applyBorder="0" applyAlignment="0" applyProtection="0"/>
    <xf numFmtId="0" fontId="10" fillId="27" borderId="0" applyNumberFormat="0" applyBorder="0" applyAlignment="0" applyProtection="0"/>
    <xf numFmtId="0" fontId="10" fillId="28" borderId="0" applyNumberFormat="0" applyBorder="0" applyAlignment="0" applyProtection="0"/>
    <xf numFmtId="0" fontId="10" fillId="28" borderId="0" applyNumberFormat="0" applyBorder="0" applyAlignment="0" applyProtection="0"/>
    <xf numFmtId="0" fontId="10" fillId="28" borderId="0" applyNumberFormat="0" applyBorder="0" applyAlignment="0" applyProtection="0"/>
    <xf numFmtId="0" fontId="10" fillId="28" borderId="0" applyNumberFormat="0" applyBorder="0" applyAlignment="0" applyProtection="0"/>
    <xf numFmtId="0" fontId="10" fillId="28" borderId="0" applyNumberFormat="0" applyBorder="0" applyAlignment="0" applyProtection="0"/>
    <xf numFmtId="0" fontId="10" fillId="28" borderId="0" applyNumberFormat="0" applyBorder="0" applyAlignment="0" applyProtection="0"/>
    <xf numFmtId="0" fontId="10" fillId="28" borderId="0" applyNumberFormat="0" applyBorder="0" applyAlignment="0" applyProtection="0"/>
    <xf numFmtId="0" fontId="10" fillId="28" borderId="0" applyNumberFormat="0" applyBorder="0" applyAlignment="0" applyProtection="0"/>
    <xf numFmtId="0" fontId="10" fillId="29" borderId="0" applyNumberFormat="0" applyBorder="0" applyAlignment="0" applyProtection="0"/>
    <xf numFmtId="0" fontId="10" fillId="29" borderId="0" applyNumberFormat="0" applyBorder="0" applyAlignment="0" applyProtection="0"/>
    <xf numFmtId="0" fontId="10" fillId="29" borderId="0" applyNumberFormat="0" applyBorder="0" applyAlignment="0" applyProtection="0"/>
    <xf numFmtId="0" fontId="10" fillId="29" borderId="0" applyNumberFormat="0" applyBorder="0" applyAlignment="0" applyProtection="0"/>
    <xf numFmtId="0" fontId="10" fillId="29" borderId="0" applyNumberFormat="0" applyBorder="0" applyAlignment="0" applyProtection="0"/>
    <xf numFmtId="0" fontId="10" fillId="29" borderId="0" applyNumberFormat="0" applyBorder="0" applyAlignment="0" applyProtection="0"/>
    <xf numFmtId="0" fontId="10" fillId="29" borderId="0" applyNumberFormat="0" applyBorder="0" applyAlignment="0" applyProtection="0"/>
    <xf numFmtId="0" fontId="10" fillId="29"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1" borderId="0" applyNumberFormat="0" applyBorder="0" applyAlignment="0" applyProtection="0"/>
    <xf numFmtId="0" fontId="10" fillId="31" borderId="0" applyNumberFormat="0" applyBorder="0" applyAlignment="0" applyProtection="0"/>
    <xf numFmtId="0" fontId="10" fillId="31" borderId="0" applyNumberFormat="0" applyBorder="0" applyAlignment="0" applyProtection="0"/>
    <xf numFmtId="0" fontId="10" fillId="31" borderId="0" applyNumberFormat="0" applyBorder="0" applyAlignment="0" applyProtection="0"/>
    <xf numFmtId="0" fontId="10" fillId="31" borderId="0" applyNumberFormat="0" applyBorder="0" applyAlignment="0" applyProtection="0"/>
    <xf numFmtId="0" fontId="10" fillId="31" borderId="0" applyNumberFormat="0" applyBorder="0" applyAlignment="0" applyProtection="0"/>
    <xf numFmtId="0" fontId="10" fillId="31" borderId="0" applyNumberFormat="0" applyBorder="0" applyAlignment="0" applyProtection="0"/>
    <xf numFmtId="0" fontId="10" fillId="31" borderId="0" applyNumberFormat="0" applyBorder="0" applyAlignment="0" applyProtection="0"/>
    <xf numFmtId="0" fontId="10" fillId="32" borderId="0" applyNumberFormat="0" applyBorder="0" applyAlignment="0" applyProtection="0"/>
    <xf numFmtId="0" fontId="10" fillId="32" borderId="0" applyNumberFormat="0" applyBorder="0" applyAlignment="0" applyProtection="0"/>
    <xf numFmtId="0" fontId="10" fillId="32" borderId="0" applyNumberFormat="0" applyBorder="0" applyAlignment="0" applyProtection="0"/>
    <xf numFmtId="0" fontId="10" fillId="32" borderId="0" applyNumberFormat="0" applyBorder="0" applyAlignment="0" applyProtection="0"/>
    <xf numFmtId="0" fontId="10" fillId="32" borderId="0" applyNumberFormat="0" applyBorder="0" applyAlignment="0" applyProtection="0"/>
    <xf numFmtId="0" fontId="10" fillId="32" borderId="0" applyNumberFormat="0" applyBorder="0" applyAlignment="0" applyProtection="0"/>
    <xf numFmtId="0" fontId="10" fillId="32" borderId="0" applyNumberFormat="0" applyBorder="0" applyAlignment="0" applyProtection="0"/>
    <xf numFmtId="0" fontId="10" fillId="32"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0" fillId="27" borderId="0" applyNumberFormat="0" applyBorder="0" applyAlignment="0" applyProtection="0"/>
    <xf numFmtId="0" fontId="10" fillId="27" borderId="0" applyNumberFormat="0" applyBorder="0" applyAlignment="0" applyProtection="0"/>
    <xf numFmtId="0" fontId="10" fillId="27" borderId="0" applyNumberFormat="0" applyBorder="0" applyAlignment="0" applyProtection="0"/>
    <xf numFmtId="0" fontId="10" fillId="27" borderId="0" applyNumberFormat="0" applyBorder="0" applyAlignment="0" applyProtection="0"/>
    <xf numFmtId="0" fontId="10" fillId="27" borderId="0" applyNumberFormat="0" applyBorder="0" applyAlignment="0" applyProtection="0"/>
    <xf numFmtId="0" fontId="10" fillId="27" borderId="0" applyNumberFormat="0" applyBorder="0" applyAlignment="0" applyProtection="0"/>
    <xf numFmtId="0" fontId="10" fillId="27" borderId="0" applyNumberFormat="0" applyBorder="0" applyAlignment="0" applyProtection="0"/>
    <xf numFmtId="0" fontId="10" fillId="27" borderId="0" applyNumberFormat="0" applyBorder="0" applyAlignment="0" applyProtection="0"/>
    <xf numFmtId="0" fontId="10" fillId="27" borderId="0" applyNumberFormat="0" applyBorder="0" applyAlignment="0" applyProtection="0"/>
    <xf numFmtId="0" fontId="10" fillId="27" borderId="0" applyNumberFormat="0" applyBorder="0" applyAlignment="0" applyProtection="0"/>
    <xf numFmtId="0" fontId="10" fillId="27" borderId="0" applyNumberFormat="0" applyBorder="0" applyAlignment="0" applyProtection="0"/>
    <xf numFmtId="0" fontId="10" fillId="27" borderId="0" applyNumberFormat="0" applyBorder="0" applyAlignment="0" applyProtection="0"/>
    <xf numFmtId="0" fontId="10" fillId="27" borderId="0" applyNumberFormat="0" applyBorder="0" applyAlignment="0" applyProtection="0"/>
    <xf numFmtId="0" fontId="10" fillId="27" borderId="0" applyNumberFormat="0" applyBorder="0" applyAlignment="0" applyProtection="0"/>
    <xf numFmtId="0" fontId="10" fillId="27" borderId="0" applyNumberFormat="0" applyBorder="0" applyAlignment="0" applyProtection="0"/>
    <xf numFmtId="0" fontId="10" fillId="27" borderId="0" applyNumberFormat="0" applyBorder="0" applyAlignment="0" applyProtection="0"/>
    <xf numFmtId="0" fontId="10" fillId="27" borderId="0" applyNumberFormat="0" applyBorder="0" applyAlignment="0" applyProtection="0"/>
    <xf numFmtId="0" fontId="1" fillId="27" borderId="0" applyNumberFormat="0" applyBorder="0" applyAlignment="0" applyProtection="0"/>
    <xf numFmtId="0" fontId="10" fillId="27" borderId="0" applyNumberFormat="0" applyBorder="0" applyAlignment="0" applyProtection="0"/>
    <xf numFmtId="0" fontId="1" fillId="27" borderId="0" applyNumberFormat="0" applyBorder="0" applyAlignment="0" applyProtection="0"/>
    <xf numFmtId="0" fontId="10"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0" fillId="27" borderId="0" applyNumberFormat="0" applyBorder="0" applyAlignment="0" applyProtection="0"/>
    <xf numFmtId="0" fontId="1" fillId="27" borderId="0" applyNumberFormat="0" applyBorder="0" applyAlignment="0" applyProtection="0"/>
    <xf numFmtId="0" fontId="10" fillId="27" borderId="0" applyNumberFormat="0" applyBorder="0" applyAlignment="0" applyProtection="0"/>
    <xf numFmtId="0" fontId="10" fillId="27" borderId="0" applyNumberFormat="0" applyBorder="0" applyAlignment="0" applyProtection="0"/>
    <xf numFmtId="0" fontId="10" fillId="27" borderId="0" applyNumberFormat="0" applyBorder="0" applyAlignment="0" applyProtection="0"/>
    <xf numFmtId="0" fontId="10" fillId="27" borderId="0" applyNumberFormat="0" applyBorder="0" applyAlignment="0" applyProtection="0"/>
    <xf numFmtId="0" fontId="10" fillId="27" borderId="0" applyNumberFormat="0" applyBorder="0" applyAlignment="0" applyProtection="0"/>
    <xf numFmtId="0" fontId="10" fillId="27" borderId="0" applyNumberFormat="0" applyBorder="0" applyAlignment="0" applyProtection="0"/>
    <xf numFmtId="0" fontId="10" fillId="27" borderId="0" applyNumberFormat="0" applyBorder="0" applyAlignment="0" applyProtection="0"/>
    <xf numFmtId="0" fontId="10" fillId="27" borderId="0" applyNumberFormat="0" applyBorder="0" applyAlignment="0" applyProtection="0"/>
    <xf numFmtId="0" fontId="10" fillId="27" borderId="0" applyNumberFormat="0" applyBorder="0" applyAlignment="0" applyProtection="0"/>
    <xf numFmtId="0" fontId="10"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0"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0" fillId="27" borderId="0" applyNumberFormat="0" applyBorder="0" applyAlignment="0" applyProtection="0"/>
    <xf numFmtId="0" fontId="10" fillId="27" borderId="0" applyNumberFormat="0" applyBorder="0" applyAlignment="0" applyProtection="0"/>
    <xf numFmtId="0" fontId="10" fillId="27" borderId="0" applyNumberFormat="0" applyBorder="0" applyAlignment="0" applyProtection="0"/>
    <xf numFmtId="0" fontId="10" fillId="27" borderId="0" applyNumberFormat="0" applyBorder="0" applyAlignment="0" applyProtection="0"/>
    <xf numFmtId="0" fontId="10" fillId="27" borderId="0" applyNumberFormat="0" applyBorder="0" applyAlignment="0" applyProtection="0"/>
    <xf numFmtId="0" fontId="10" fillId="27" borderId="0" applyNumberFormat="0" applyBorder="0" applyAlignment="0" applyProtection="0"/>
    <xf numFmtId="0" fontId="10" fillId="27" borderId="0" applyNumberFormat="0" applyBorder="0" applyAlignment="0" applyProtection="0"/>
    <xf numFmtId="0" fontId="10" fillId="27" borderId="0" applyNumberFormat="0" applyBorder="0" applyAlignment="0" applyProtection="0"/>
    <xf numFmtId="0" fontId="10" fillId="27" borderId="0" applyNumberFormat="0" applyBorder="0" applyAlignment="0" applyProtection="0"/>
    <xf numFmtId="0" fontId="10" fillId="27" borderId="0" applyNumberFormat="0" applyBorder="0" applyAlignment="0" applyProtection="0"/>
    <xf numFmtId="0" fontId="10" fillId="27" borderId="0" applyNumberFormat="0" applyBorder="0" applyAlignment="0" applyProtection="0"/>
    <xf numFmtId="0" fontId="10" fillId="27" borderId="0" applyNumberFormat="0" applyBorder="0" applyAlignment="0" applyProtection="0"/>
    <xf numFmtId="0" fontId="10" fillId="27" borderId="0" applyNumberFormat="0" applyBorder="0" applyAlignment="0" applyProtection="0"/>
    <xf numFmtId="0" fontId="10" fillId="27" borderId="0" applyNumberFormat="0" applyBorder="0" applyAlignment="0" applyProtection="0"/>
    <xf numFmtId="0" fontId="10" fillId="27" borderId="0" applyNumberFormat="0" applyBorder="0" applyAlignment="0" applyProtection="0"/>
    <xf numFmtId="0" fontId="10" fillId="27" borderId="0" applyNumberFormat="0" applyBorder="0" applyAlignment="0" applyProtection="0"/>
    <xf numFmtId="0" fontId="10" fillId="27" borderId="0" applyNumberFormat="0" applyBorder="0" applyAlignment="0" applyProtection="0"/>
    <xf numFmtId="0" fontId="10" fillId="27" borderId="0" applyNumberFormat="0" applyBorder="0" applyAlignment="0" applyProtection="0"/>
    <xf numFmtId="0" fontId="10" fillId="27" borderId="0" applyNumberFormat="0" applyBorder="0" applyAlignment="0" applyProtection="0"/>
    <xf numFmtId="0" fontId="10" fillId="27" borderId="0" applyNumberFormat="0" applyBorder="0" applyAlignment="0" applyProtection="0"/>
    <xf numFmtId="0" fontId="10" fillId="27" borderId="0" applyNumberFormat="0" applyBorder="0" applyAlignment="0" applyProtection="0"/>
    <xf numFmtId="0" fontId="10" fillId="27" borderId="0" applyNumberFormat="0" applyBorder="0" applyAlignment="0" applyProtection="0"/>
    <xf numFmtId="0" fontId="10" fillId="27" borderId="0" applyNumberFormat="0" applyBorder="0" applyAlignment="0" applyProtection="0"/>
    <xf numFmtId="0" fontId="10" fillId="27" borderId="0" applyNumberFormat="0" applyBorder="0" applyAlignment="0" applyProtection="0"/>
    <xf numFmtId="0" fontId="10" fillId="27" borderId="0" applyNumberFormat="0" applyBorder="0" applyAlignment="0" applyProtection="0"/>
    <xf numFmtId="0" fontId="10" fillId="27" borderId="0" applyNumberFormat="0" applyBorder="0" applyAlignment="0" applyProtection="0"/>
    <xf numFmtId="0" fontId="10" fillId="27" borderId="0" applyNumberFormat="0" applyBorder="0" applyAlignment="0" applyProtection="0"/>
    <xf numFmtId="0" fontId="10" fillId="27" borderId="0" applyNumberFormat="0" applyBorder="0" applyAlignment="0" applyProtection="0"/>
    <xf numFmtId="0" fontId="10"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0" fillId="28" borderId="0" applyNumberFormat="0" applyBorder="0" applyAlignment="0" applyProtection="0"/>
    <xf numFmtId="0" fontId="10" fillId="28" borderId="0" applyNumberFormat="0" applyBorder="0" applyAlignment="0" applyProtection="0"/>
    <xf numFmtId="0" fontId="10" fillId="28" borderId="0" applyNumberFormat="0" applyBorder="0" applyAlignment="0" applyProtection="0"/>
    <xf numFmtId="0" fontId="10" fillId="28" borderId="0" applyNumberFormat="0" applyBorder="0" applyAlignment="0" applyProtection="0"/>
    <xf numFmtId="0" fontId="10" fillId="28" borderId="0" applyNumberFormat="0" applyBorder="0" applyAlignment="0" applyProtection="0"/>
    <xf numFmtId="0" fontId="10" fillId="28" borderId="0" applyNumberFormat="0" applyBorder="0" applyAlignment="0" applyProtection="0"/>
    <xf numFmtId="0" fontId="10" fillId="28" borderId="0" applyNumberFormat="0" applyBorder="0" applyAlignment="0" applyProtection="0"/>
    <xf numFmtId="0" fontId="10" fillId="28" borderId="0" applyNumberFormat="0" applyBorder="0" applyAlignment="0" applyProtection="0"/>
    <xf numFmtId="0" fontId="10" fillId="28" borderId="0" applyNumberFormat="0" applyBorder="0" applyAlignment="0" applyProtection="0"/>
    <xf numFmtId="0" fontId="10" fillId="28" borderId="0" applyNumberFormat="0" applyBorder="0" applyAlignment="0" applyProtection="0"/>
    <xf numFmtId="0" fontId="10" fillId="28" borderId="0" applyNumberFormat="0" applyBorder="0" applyAlignment="0" applyProtection="0"/>
    <xf numFmtId="0" fontId="10" fillId="28" borderId="0" applyNumberFormat="0" applyBorder="0" applyAlignment="0" applyProtection="0"/>
    <xf numFmtId="0" fontId="10" fillId="28" borderId="0" applyNumberFormat="0" applyBorder="0" applyAlignment="0" applyProtection="0"/>
    <xf numFmtId="0" fontId="10" fillId="28" borderId="0" applyNumberFormat="0" applyBorder="0" applyAlignment="0" applyProtection="0"/>
    <xf numFmtId="0" fontId="10" fillId="28" borderId="0" applyNumberFormat="0" applyBorder="0" applyAlignment="0" applyProtection="0"/>
    <xf numFmtId="0" fontId="10" fillId="28" borderId="0" applyNumberFormat="0" applyBorder="0" applyAlignment="0" applyProtection="0"/>
    <xf numFmtId="0" fontId="10" fillId="28" borderId="0" applyNumberFormat="0" applyBorder="0" applyAlignment="0" applyProtection="0"/>
    <xf numFmtId="0" fontId="1" fillId="28" borderId="0" applyNumberFormat="0" applyBorder="0" applyAlignment="0" applyProtection="0"/>
    <xf numFmtId="0" fontId="10" fillId="28" borderId="0" applyNumberFormat="0" applyBorder="0" applyAlignment="0" applyProtection="0"/>
    <xf numFmtId="0" fontId="1" fillId="28" borderId="0" applyNumberFormat="0" applyBorder="0" applyAlignment="0" applyProtection="0"/>
    <xf numFmtId="0" fontId="10"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0" fillId="28" borderId="0" applyNumberFormat="0" applyBorder="0" applyAlignment="0" applyProtection="0"/>
    <xf numFmtId="0" fontId="1" fillId="28" borderId="0" applyNumberFormat="0" applyBorder="0" applyAlignment="0" applyProtection="0"/>
    <xf numFmtId="0" fontId="10" fillId="28" borderId="0" applyNumberFormat="0" applyBorder="0" applyAlignment="0" applyProtection="0"/>
    <xf numFmtId="0" fontId="10" fillId="28" borderId="0" applyNumberFormat="0" applyBorder="0" applyAlignment="0" applyProtection="0"/>
    <xf numFmtId="0" fontId="10" fillId="28" borderId="0" applyNumberFormat="0" applyBorder="0" applyAlignment="0" applyProtection="0"/>
    <xf numFmtId="0" fontId="10" fillId="28" borderId="0" applyNumberFormat="0" applyBorder="0" applyAlignment="0" applyProtection="0"/>
    <xf numFmtId="0" fontId="10" fillId="28" borderId="0" applyNumberFormat="0" applyBorder="0" applyAlignment="0" applyProtection="0"/>
    <xf numFmtId="0" fontId="10" fillId="28" borderId="0" applyNumberFormat="0" applyBorder="0" applyAlignment="0" applyProtection="0"/>
    <xf numFmtId="0" fontId="10" fillId="28" borderId="0" applyNumberFormat="0" applyBorder="0" applyAlignment="0" applyProtection="0"/>
    <xf numFmtId="0" fontId="10" fillId="28" borderId="0" applyNumberFormat="0" applyBorder="0" applyAlignment="0" applyProtection="0"/>
    <xf numFmtId="0" fontId="10" fillId="28" borderId="0" applyNumberFormat="0" applyBorder="0" applyAlignment="0" applyProtection="0"/>
    <xf numFmtId="0" fontId="10"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0"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0" fillId="28" borderId="0" applyNumberFormat="0" applyBorder="0" applyAlignment="0" applyProtection="0"/>
    <xf numFmtId="0" fontId="10" fillId="28" borderId="0" applyNumberFormat="0" applyBorder="0" applyAlignment="0" applyProtection="0"/>
    <xf numFmtId="0" fontId="10" fillId="28" borderId="0" applyNumberFormat="0" applyBorder="0" applyAlignment="0" applyProtection="0"/>
    <xf numFmtId="0" fontId="10" fillId="28" borderId="0" applyNumberFormat="0" applyBorder="0" applyAlignment="0" applyProtection="0"/>
    <xf numFmtId="0" fontId="10" fillId="28" borderId="0" applyNumberFormat="0" applyBorder="0" applyAlignment="0" applyProtection="0"/>
    <xf numFmtId="0" fontId="10" fillId="28" borderId="0" applyNumberFormat="0" applyBorder="0" applyAlignment="0" applyProtection="0"/>
    <xf numFmtId="0" fontId="10" fillId="28" borderId="0" applyNumberFormat="0" applyBorder="0" applyAlignment="0" applyProtection="0"/>
    <xf numFmtId="0" fontId="10" fillId="28" borderId="0" applyNumberFormat="0" applyBorder="0" applyAlignment="0" applyProtection="0"/>
    <xf numFmtId="0" fontId="10" fillId="28" borderId="0" applyNumberFormat="0" applyBorder="0" applyAlignment="0" applyProtection="0"/>
    <xf numFmtId="0" fontId="10" fillId="28" borderId="0" applyNumberFormat="0" applyBorder="0" applyAlignment="0" applyProtection="0"/>
    <xf numFmtId="0" fontId="10" fillId="28" borderId="0" applyNumberFormat="0" applyBorder="0" applyAlignment="0" applyProtection="0"/>
    <xf numFmtId="0" fontId="10" fillId="28" borderId="0" applyNumberFormat="0" applyBorder="0" applyAlignment="0" applyProtection="0"/>
    <xf numFmtId="0" fontId="10" fillId="28" borderId="0" applyNumberFormat="0" applyBorder="0" applyAlignment="0" applyProtection="0"/>
    <xf numFmtId="0" fontId="10" fillId="28" borderId="0" applyNumberFormat="0" applyBorder="0" applyAlignment="0" applyProtection="0"/>
    <xf numFmtId="0" fontId="10" fillId="28" borderId="0" applyNumberFormat="0" applyBorder="0" applyAlignment="0" applyProtection="0"/>
    <xf numFmtId="0" fontId="10" fillId="28" borderId="0" applyNumberFormat="0" applyBorder="0" applyAlignment="0" applyProtection="0"/>
    <xf numFmtId="0" fontId="10" fillId="28" borderId="0" applyNumberFormat="0" applyBorder="0" applyAlignment="0" applyProtection="0"/>
    <xf numFmtId="0" fontId="10" fillId="28" borderId="0" applyNumberFormat="0" applyBorder="0" applyAlignment="0" applyProtection="0"/>
    <xf numFmtId="0" fontId="10" fillId="28" borderId="0" applyNumberFormat="0" applyBorder="0" applyAlignment="0" applyProtection="0"/>
    <xf numFmtId="0" fontId="10" fillId="28" borderId="0" applyNumberFormat="0" applyBorder="0" applyAlignment="0" applyProtection="0"/>
    <xf numFmtId="0" fontId="10" fillId="28" borderId="0" applyNumberFormat="0" applyBorder="0" applyAlignment="0" applyProtection="0"/>
    <xf numFmtId="0" fontId="10" fillId="28" borderId="0" applyNumberFormat="0" applyBorder="0" applyAlignment="0" applyProtection="0"/>
    <xf numFmtId="0" fontId="10" fillId="28" borderId="0" applyNumberFormat="0" applyBorder="0" applyAlignment="0" applyProtection="0"/>
    <xf numFmtId="0" fontId="10" fillId="28" borderId="0" applyNumberFormat="0" applyBorder="0" applyAlignment="0" applyProtection="0"/>
    <xf numFmtId="0" fontId="10" fillId="28" borderId="0" applyNumberFormat="0" applyBorder="0" applyAlignment="0" applyProtection="0"/>
    <xf numFmtId="0" fontId="10" fillId="28" borderId="0" applyNumberFormat="0" applyBorder="0" applyAlignment="0" applyProtection="0"/>
    <xf numFmtId="0" fontId="10" fillId="28" borderId="0" applyNumberFormat="0" applyBorder="0" applyAlignment="0" applyProtection="0"/>
    <xf numFmtId="0" fontId="10" fillId="28" borderId="0" applyNumberFormat="0" applyBorder="0" applyAlignment="0" applyProtection="0"/>
    <xf numFmtId="0" fontId="10"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0" fillId="29" borderId="0" applyNumberFormat="0" applyBorder="0" applyAlignment="0" applyProtection="0"/>
    <xf numFmtId="0" fontId="10" fillId="29" borderId="0" applyNumberFormat="0" applyBorder="0" applyAlignment="0" applyProtection="0"/>
    <xf numFmtId="0" fontId="10" fillId="29" borderId="0" applyNumberFormat="0" applyBorder="0" applyAlignment="0" applyProtection="0"/>
    <xf numFmtId="0" fontId="10" fillId="29" borderId="0" applyNumberFormat="0" applyBorder="0" applyAlignment="0" applyProtection="0"/>
    <xf numFmtId="0" fontId="10" fillId="29" borderId="0" applyNumberFormat="0" applyBorder="0" applyAlignment="0" applyProtection="0"/>
    <xf numFmtId="0" fontId="10" fillId="29" borderId="0" applyNumberFormat="0" applyBorder="0" applyAlignment="0" applyProtection="0"/>
    <xf numFmtId="0" fontId="10" fillId="29" borderId="0" applyNumberFormat="0" applyBorder="0" applyAlignment="0" applyProtection="0"/>
    <xf numFmtId="0" fontId="10" fillId="29" borderId="0" applyNumberFormat="0" applyBorder="0" applyAlignment="0" applyProtection="0"/>
    <xf numFmtId="0" fontId="10" fillId="29" borderId="0" applyNumberFormat="0" applyBorder="0" applyAlignment="0" applyProtection="0"/>
    <xf numFmtId="0" fontId="10" fillId="29" borderId="0" applyNumberFormat="0" applyBorder="0" applyAlignment="0" applyProtection="0"/>
    <xf numFmtId="0" fontId="10" fillId="29" borderId="0" applyNumberFormat="0" applyBorder="0" applyAlignment="0" applyProtection="0"/>
    <xf numFmtId="0" fontId="10" fillId="29" borderId="0" applyNumberFormat="0" applyBorder="0" applyAlignment="0" applyProtection="0"/>
    <xf numFmtId="0" fontId="10" fillId="29" borderId="0" applyNumberFormat="0" applyBorder="0" applyAlignment="0" applyProtection="0"/>
    <xf numFmtId="0" fontId="10" fillId="29" borderId="0" applyNumberFormat="0" applyBorder="0" applyAlignment="0" applyProtection="0"/>
    <xf numFmtId="0" fontId="10" fillId="29" borderId="0" applyNumberFormat="0" applyBorder="0" applyAlignment="0" applyProtection="0"/>
    <xf numFmtId="0" fontId="10" fillId="29" borderId="0" applyNumberFormat="0" applyBorder="0" applyAlignment="0" applyProtection="0"/>
    <xf numFmtId="0" fontId="10" fillId="29" borderId="0" applyNumberFormat="0" applyBorder="0" applyAlignment="0" applyProtection="0"/>
    <xf numFmtId="0" fontId="1" fillId="29" borderId="0" applyNumberFormat="0" applyBorder="0" applyAlignment="0" applyProtection="0"/>
    <xf numFmtId="0" fontId="10" fillId="29" borderId="0" applyNumberFormat="0" applyBorder="0" applyAlignment="0" applyProtection="0"/>
    <xf numFmtId="0" fontId="1" fillId="29" borderId="0" applyNumberFormat="0" applyBorder="0" applyAlignment="0" applyProtection="0"/>
    <xf numFmtId="0" fontId="10"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0" fillId="29" borderId="0" applyNumberFormat="0" applyBorder="0" applyAlignment="0" applyProtection="0"/>
    <xf numFmtId="0" fontId="1" fillId="29" borderId="0" applyNumberFormat="0" applyBorder="0" applyAlignment="0" applyProtection="0"/>
    <xf numFmtId="0" fontId="10" fillId="29" borderId="0" applyNumberFormat="0" applyBorder="0" applyAlignment="0" applyProtection="0"/>
    <xf numFmtId="0" fontId="10" fillId="29" borderId="0" applyNumberFormat="0" applyBorder="0" applyAlignment="0" applyProtection="0"/>
    <xf numFmtId="0" fontId="10" fillId="29" borderId="0" applyNumberFormat="0" applyBorder="0" applyAlignment="0" applyProtection="0"/>
    <xf numFmtId="0" fontId="10" fillId="29" borderId="0" applyNumberFormat="0" applyBorder="0" applyAlignment="0" applyProtection="0"/>
    <xf numFmtId="0" fontId="10" fillId="29" borderId="0" applyNumberFormat="0" applyBorder="0" applyAlignment="0" applyProtection="0"/>
    <xf numFmtId="0" fontId="10" fillId="29" borderId="0" applyNumberFormat="0" applyBorder="0" applyAlignment="0" applyProtection="0"/>
    <xf numFmtId="0" fontId="10" fillId="29" borderId="0" applyNumberFormat="0" applyBorder="0" applyAlignment="0" applyProtection="0"/>
    <xf numFmtId="0" fontId="10" fillId="29" borderId="0" applyNumberFormat="0" applyBorder="0" applyAlignment="0" applyProtection="0"/>
    <xf numFmtId="0" fontId="10" fillId="29" borderId="0" applyNumberFormat="0" applyBorder="0" applyAlignment="0" applyProtection="0"/>
    <xf numFmtId="0" fontId="10"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0"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0" fillId="29" borderId="0" applyNumberFormat="0" applyBorder="0" applyAlignment="0" applyProtection="0"/>
    <xf numFmtId="0" fontId="10" fillId="29" borderId="0" applyNumberFormat="0" applyBorder="0" applyAlignment="0" applyProtection="0"/>
    <xf numFmtId="0" fontId="10" fillId="29" borderId="0" applyNumberFormat="0" applyBorder="0" applyAlignment="0" applyProtection="0"/>
    <xf numFmtId="0" fontId="10" fillId="29" borderId="0" applyNumberFormat="0" applyBorder="0" applyAlignment="0" applyProtection="0"/>
    <xf numFmtId="0" fontId="10" fillId="29" borderId="0" applyNumberFormat="0" applyBorder="0" applyAlignment="0" applyProtection="0"/>
    <xf numFmtId="0" fontId="10" fillId="29" borderId="0" applyNumberFormat="0" applyBorder="0" applyAlignment="0" applyProtection="0"/>
    <xf numFmtId="0" fontId="10" fillId="29" borderId="0" applyNumberFormat="0" applyBorder="0" applyAlignment="0" applyProtection="0"/>
    <xf numFmtId="0" fontId="10" fillId="29" borderId="0" applyNumberFormat="0" applyBorder="0" applyAlignment="0" applyProtection="0"/>
    <xf numFmtId="0" fontId="10" fillId="29" borderId="0" applyNumberFormat="0" applyBorder="0" applyAlignment="0" applyProtection="0"/>
    <xf numFmtId="0" fontId="10" fillId="29" borderId="0" applyNumberFormat="0" applyBorder="0" applyAlignment="0" applyProtection="0"/>
    <xf numFmtId="0" fontId="10" fillId="29" borderId="0" applyNumberFormat="0" applyBorder="0" applyAlignment="0" applyProtection="0"/>
    <xf numFmtId="0" fontId="10" fillId="29" borderId="0" applyNumberFormat="0" applyBorder="0" applyAlignment="0" applyProtection="0"/>
    <xf numFmtId="0" fontId="10" fillId="29" borderId="0" applyNumberFormat="0" applyBorder="0" applyAlignment="0" applyProtection="0"/>
    <xf numFmtId="0" fontId="10" fillId="29" borderId="0" applyNumberFormat="0" applyBorder="0" applyAlignment="0" applyProtection="0"/>
    <xf numFmtId="0" fontId="10" fillId="29" borderId="0" applyNumberFormat="0" applyBorder="0" applyAlignment="0" applyProtection="0"/>
    <xf numFmtId="0" fontId="10" fillId="29" borderId="0" applyNumberFormat="0" applyBorder="0" applyAlignment="0" applyProtection="0"/>
    <xf numFmtId="0" fontId="10" fillId="29" borderId="0" applyNumberFormat="0" applyBorder="0" applyAlignment="0" applyProtection="0"/>
    <xf numFmtId="0" fontId="10" fillId="29" borderId="0" applyNumberFormat="0" applyBorder="0" applyAlignment="0" applyProtection="0"/>
    <xf numFmtId="0" fontId="10" fillId="29" borderId="0" applyNumberFormat="0" applyBorder="0" applyAlignment="0" applyProtection="0"/>
    <xf numFmtId="0" fontId="10" fillId="29" borderId="0" applyNumberFormat="0" applyBorder="0" applyAlignment="0" applyProtection="0"/>
    <xf numFmtId="0" fontId="10" fillId="29" borderId="0" applyNumberFormat="0" applyBorder="0" applyAlignment="0" applyProtection="0"/>
    <xf numFmtId="0" fontId="10" fillId="29" borderId="0" applyNumberFormat="0" applyBorder="0" applyAlignment="0" applyProtection="0"/>
    <xf numFmtId="0" fontId="10" fillId="29" borderId="0" applyNumberFormat="0" applyBorder="0" applyAlignment="0" applyProtection="0"/>
    <xf numFmtId="0" fontId="10" fillId="29" borderId="0" applyNumberFormat="0" applyBorder="0" applyAlignment="0" applyProtection="0"/>
    <xf numFmtId="0" fontId="10" fillId="29" borderId="0" applyNumberFormat="0" applyBorder="0" applyAlignment="0" applyProtection="0"/>
    <xf numFmtId="0" fontId="10" fillId="29" borderId="0" applyNumberFormat="0" applyBorder="0" applyAlignment="0" applyProtection="0"/>
    <xf numFmtId="0" fontId="10" fillId="29" borderId="0" applyNumberFormat="0" applyBorder="0" applyAlignment="0" applyProtection="0"/>
    <xf numFmtId="0" fontId="10" fillId="29" borderId="0" applyNumberFormat="0" applyBorder="0" applyAlignment="0" applyProtection="0"/>
    <xf numFmtId="0" fontId="10"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 fillId="30" borderId="0" applyNumberFormat="0" applyBorder="0" applyAlignment="0" applyProtection="0"/>
    <xf numFmtId="0" fontId="10" fillId="30" borderId="0" applyNumberFormat="0" applyBorder="0" applyAlignment="0" applyProtection="0"/>
    <xf numFmtId="0" fontId="1" fillId="30" borderId="0" applyNumberFormat="0" applyBorder="0" applyAlignment="0" applyProtection="0"/>
    <xf numFmtId="0" fontId="10"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0" fillId="30" borderId="0" applyNumberFormat="0" applyBorder="0" applyAlignment="0" applyProtection="0"/>
    <xf numFmtId="0" fontId="1"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0"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0" fillId="31" borderId="0" applyNumberFormat="0" applyBorder="0" applyAlignment="0" applyProtection="0"/>
    <xf numFmtId="0" fontId="10" fillId="31" borderId="0" applyNumberFormat="0" applyBorder="0" applyAlignment="0" applyProtection="0"/>
    <xf numFmtId="0" fontId="10" fillId="31" borderId="0" applyNumberFormat="0" applyBorder="0" applyAlignment="0" applyProtection="0"/>
    <xf numFmtId="0" fontId="10" fillId="31" borderId="0" applyNumberFormat="0" applyBorder="0" applyAlignment="0" applyProtection="0"/>
    <xf numFmtId="0" fontId="10" fillId="31" borderId="0" applyNumberFormat="0" applyBorder="0" applyAlignment="0" applyProtection="0"/>
    <xf numFmtId="0" fontId="10" fillId="31" borderId="0" applyNumberFormat="0" applyBorder="0" applyAlignment="0" applyProtection="0"/>
    <xf numFmtId="0" fontId="10" fillId="31" borderId="0" applyNumberFormat="0" applyBorder="0" applyAlignment="0" applyProtection="0"/>
    <xf numFmtId="0" fontId="10" fillId="31" borderId="0" applyNumberFormat="0" applyBorder="0" applyAlignment="0" applyProtection="0"/>
    <xf numFmtId="0" fontId="10" fillId="31" borderId="0" applyNumberFormat="0" applyBorder="0" applyAlignment="0" applyProtection="0"/>
    <xf numFmtId="0" fontId="10" fillId="31" borderId="0" applyNumberFormat="0" applyBorder="0" applyAlignment="0" applyProtection="0"/>
    <xf numFmtId="0" fontId="10" fillId="31" borderId="0" applyNumberFormat="0" applyBorder="0" applyAlignment="0" applyProtection="0"/>
    <xf numFmtId="0" fontId="10" fillId="31" borderId="0" applyNumberFormat="0" applyBorder="0" applyAlignment="0" applyProtection="0"/>
    <xf numFmtId="0" fontId="10" fillId="31" borderId="0" applyNumberFormat="0" applyBorder="0" applyAlignment="0" applyProtection="0"/>
    <xf numFmtId="0" fontId="10" fillId="31" borderId="0" applyNumberFormat="0" applyBorder="0" applyAlignment="0" applyProtection="0"/>
    <xf numFmtId="0" fontId="10" fillId="31" borderId="0" applyNumberFormat="0" applyBorder="0" applyAlignment="0" applyProtection="0"/>
    <xf numFmtId="0" fontId="10" fillId="31" borderId="0" applyNumberFormat="0" applyBorder="0" applyAlignment="0" applyProtection="0"/>
    <xf numFmtId="0" fontId="10" fillId="31" borderId="0" applyNumberFormat="0" applyBorder="0" applyAlignment="0" applyProtection="0"/>
    <xf numFmtId="0" fontId="10" fillId="31" borderId="0" applyNumberFormat="0" applyBorder="0" applyAlignment="0" applyProtection="0"/>
    <xf numFmtId="0" fontId="10" fillId="31" borderId="0" applyNumberFormat="0" applyBorder="0" applyAlignment="0" applyProtection="0"/>
    <xf numFmtId="0" fontId="10" fillId="31" borderId="0" applyNumberFormat="0" applyBorder="0" applyAlignment="0" applyProtection="0"/>
    <xf numFmtId="0" fontId="10" fillId="31" borderId="0" applyNumberFormat="0" applyBorder="0" applyAlignment="0" applyProtection="0"/>
    <xf numFmtId="0" fontId="10" fillId="31" borderId="0" applyNumberFormat="0" applyBorder="0" applyAlignment="0" applyProtection="0"/>
    <xf numFmtId="0" fontId="10" fillId="31" borderId="0" applyNumberFormat="0" applyBorder="0" applyAlignment="0" applyProtection="0"/>
    <xf numFmtId="0" fontId="10" fillId="31" borderId="0" applyNumberFormat="0" applyBorder="0" applyAlignment="0" applyProtection="0"/>
    <xf numFmtId="0" fontId="10" fillId="31" borderId="0" applyNumberFormat="0" applyBorder="0" applyAlignment="0" applyProtection="0"/>
    <xf numFmtId="0" fontId="10" fillId="31" borderId="0" applyNumberFormat="0" applyBorder="0" applyAlignment="0" applyProtection="0"/>
    <xf numFmtId="0" fontId="10" fillId="31" borderId="0" applyNumberFormat="0" applyBorder="0" applyAlignment="0" applyProtection="0"/>
    <xf numFmtId="0" fontId="10" fillId="31" borderId="0" applyNumberFormat="0" applyBorder="0" applyAlignment="0" applyProtection="0"/>
    <xf numFmtId="0" fontId="10" fillId="31" borderId="0" applyNumberFormat="0" applyBorder="0" applyAlignment="0" applyProtection="0"/>
    <xf numFmtId="0" fontId="10" fillId="31" borderId="0" applyNumberFormat="0" applyBorder="0" applyAlignment="0" applyProtection="0"/>
    <xf numFmtId="0" fontId="10" fillId="31" borderId="0" applyNumberFormat="0" applyBorder="0" applyAlignment="0" applyProtection="0"/>
    <xf numFmtId="0" fontId="10" fillId="31" borderId="0" applyNumberFormat="0" applyBorder="0" applyAlignment="0" applyProtection="0"/>
    <xf numFmtId="0" fontId="10" fillId="31" borderId="0" applyNumberFormat="0" applyBorder="0" applyAlignment="0" applyProtection="0"/>
    <xf numFmtId="0" fontId="10" fillId="31" borderId="0" applyNumberFormat="0" applyBorder="0" applyAlignment="0" applyProtection="0"/>
    <xf numFmtId="0" fontId="10" fillId="31" borderId="0" applyNumberFormat="0" applyBorder="0" applyAlignment="0" applyProtection="0"/>
    <xf numFmtId="0" fontId="10" fillId="31" borderId="0" applyNumberFormat="0" applyBorder="0" applyAlignment="0" applyProtection="0"/>
    <xf numFmtId="0" fontId="10" fillId="31" borderId="0" applyNumberFormat="0" applyBorder="0" applyAlignment="0" applyProtection="0"/>
    <xf numFmtId="0" fontId="10" fillId="31" borderId="0" applyNumberFormat="0" applyBorder="0" applyAlignment="0" applyProtection="0"/>
    <xf numFmtId="0" fontId="10" fillId="31" borderId="0" applyNumberFormat="0" applyBorder="0" applyAlignment="0" applyProtection="0"/>
    <xf numFmtId="0" fontId="10" fillId="31"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0" fillId="32" borderId="0" applyNumberFormat="0" applyBorder="0" applyAlignment="0" applyProtection="0"/>
    <xf numFmtId="0" fontId="10" fillId="32" borderId="0" applyNumberFormat="0" applyBorder="0" applyAlignment="0" applyProtection="0"/>
    <xf numFmtId="0" fontId="10" fillId="32" borderId="0" applyNumberFormat="0" applyBorder="0" applyAlignment="0" applyProtection="0"/>
    <xf numFmtId="0" fontId="10" fillId="32" borderId="0" applyNumberFormat="0" applyBorder="0" applyAlignment="0" applyProtection="0"/>
    <xf numFmtId="0" fontId="10" fillId="32" borderId="0" applyNumberFormat="0" applyBorder="0" applyAlignment="0" applyProtection="0"/>
    <xf numFmtId="0" fontId="10" fillId="32" borderId="0" applyNumberFormat="0" applyBorder="0" applyAlignment="0" applyProtection="0"/>
    <xf numFmtId="0" fontId="10" fillId="32" borderId="0" applyNumberFormat="0" applyBorder="0" applyAlignment="0" applyProtection="0"/>
    <xf numFmtId="0" fontId="10" fillId="32" borderId="0" applyNumberFormat="0" applyBorder="0" applyAlignment="0" applyProtection="0"/>
    <xf numFmtId="0" fontId="10" fillId="32" borderId="0" applyNumberFormat="0" applyBorder="0" applyAlignment="0" applyProtection="0"/>
    <xf numFmtId="0" fontId="10" fillId="32" borderId="0" applyNumberFormat="0" applyBorder="0" applyAlignment="0" applyProtection="0"/>
    <xf numFmtId="0" fontId="10" fillId="32" borderId="0" applyNumberFormat="0" applyBorder="0" applyAlignment="0" applyProtection="0"/>
    <xf numFmtId="0" fontId="10" fillId="32" borderId="0" applyNumberFormat="0" applyBorder="0" applyAlignment="0" applyProtection="0"/>
    <xf numFmtId="0" fontId="10" fillId="32" borderId="0" applyNumberFormat="0" applyBorder="0" applyAlignment="0" applyProtection="0"/>
    <xf numFmtId="0" fontId="10" fillId="32" borderId="0" applyNumberFormat="0" applyBorder="0" applyAlignment="0" applyProtection="0"/>
    <xf numFmtId="0" fontId="10" fillId="32" borderId="0" applyNumberFormat="0" applyBorder="0" applyAlignment="0" applyProtection="0"/>
    <xf numFmtId="0" fontId="10" fillId="32" borderId="0" applyNumberFormat="0" applyBorder="0" applyAlignment="0" applyProtection="0"/>
    <xf numFmtId="0" fontId="10" fillId="32" borderId="0" applyNumberFormat="0" applyBorder="0" applyAlignment="0" applyProtection="0"/>
    <xf numFmtId="0" fontId="1" fillId="32" borderId="0" applyNumberFormat="0" applyBorder="0" applyAlignment="0" applyProtection="0"/>
    <xf numFmtId="0" fontId="10" fillId="32" borderId="0" applyNumberFormat="0" applyBorder="0" applyAlignment="0" applyProtection="0"/>
    <xf numFmtId="0" fontId="1" fillId="32" borderId="0" applyNumberFormat="0" applyBorder="0" applyAlignment="0" applyProtection="0"/>
    <xf numFmtId="0" fontId="10"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0" fillId="32" borderId="0" applyNumberFormat="0" applyBorder="0" applyAlignment="0" applyProtection="0"/>
    <xf numFmtId="0" fontId="1" fillId="32" borderId="0" applyNumberFormat="0" applyBorder="0" applyAlignment="0" applyProtection="0"/>
    <xf numFmtId="0" fontId="10" fillId="32" borderId="0" applyNumberFormat="0" applyBorder="0" applyAlignment="0" applyProtection="0"/>
    <xf numFmtId="0" fontId="10" fillId="32" borderId="0" applyNumberFormat="0" applyBorder="0" applyAlignment="0" applyProtection="0"/>
    <xf numFmtId="0" fontId="10" fillId="32" borderId="0" applyNumberFormat="0" applyBorder="0" applyAlignment="0" applyProtection="0"/>
    <xf numFmtId="0" fontId="10" fillId="32" borderId="0" applyNumberFormat="0" applyBorder="0" applyAlignment="0" applyProtection="0"/>
    <xf numFmtId="0" fontId="10" fillId="32" borderId="0" applyNumberFormat="0" applyBorder="0" applyAlignment="0" applyProtection="0"/>
    <xf numFmtId="0" fontId="10" fillId="32" borderId="0" applyNumberFormat="0" applyBorder="0" applyAlignment="0" applyProtection="0"/>
    <xf numFmtId="0" fontId="10" fillId="32" borderId="0" applyNumberFormat="0" applyBorder="0" applyAlignment="0" applyProtection="0"/>
    <xf numFmtId="0" fontId="10" fillId="32" borderId="0" applyNumberFormat="0" applyBorder="0" applyAlignment="0" applyProtection="0"/>
    <xf numFmtId="0" fontId="10" fillId="32" borderId="0" applyNumberFormat="0" applyBorder="0" applyAlignment="0" applyProtection="0"/>
    <xf numFmtId="0" fontId="10"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0"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0" fillId="32" borderId="0" applyNumberFormat="0" applyBorder="0" applyAlignment="0" applyProtection="0"/>
    <xf numFmtId="0" fontId="10" fillId="32" borderId="0" applyNumberFormat="0" applyBorder="0" applyAlignment="0" applyProtection="0"/>
    <xf numFmtId="0" fontId="10" fillId="32" borderId="0" applyNumberFormat="0" applyBorder="0" applyAlignment="0" applyProtection="0"/>
    <xf numFmtId="0" fontId="10" fillId="32" borderId="0" applyNumberFormat="0" applyBorder="0" applyAlignment="0" applyProtection="0"/>
    <xf numFmtId="0" fontId="10" fillId="32" borderId="0" applyNumberFormat="0" applyBorder="0" applyAlignment="0" applyProtection="0"/>
    <xf numFmtId="0" fontId="10" fillId="32" borderId="0" applyNumberFormat="0" applyBorder="0" applyAlignment="0" applyProtection="0"/>
    <xf numFmtId="0" fontId="10" fillId="32" borderId="0" applyNumberFormat="0" applyBorder="0" applyAlignment="0" applyProtection="0"/>
    <xf numFmtId="0" fontId="10" fillId="32" borderId="0" applyNumberFormat="0" applyBorder="0" applyAlignment="0" applyProtection="0"/>
    <xf numFmtId="0" fontId="10" fillId="32" borderId="0" applyNumberFormat="0" applyBorder="0" applyAlignment="0" applyProtection="0"/>
    <xf numFmtId="0" fontId="10" fillId="32" borderId="0" applyNumberFormat="0" applyBorder="0" applyAlignment="0" applyProtection="0"/>
    <xf numFmtId="0" fontId="10" fillId="32" borderId="0" applyNumberFormat="0" applyBorder="0" applyAlignment="0" applyProtection="0"/>
    <xf numFmtId="0" fontId="10" fillId="32" borderId="0" applyNumberFormat="0" applyBorder="0" applyAlignment="0" applyProtection="0"/>
    <xf numFmtId="0" fontId="10" fillId="32" borderId="0" applyNumberFormat="0" applyBorder="0" applyAlignment="0" applyProtection="0"/>
    <xf numFmtId="0" fontId="10" fillId="32" borderId="0" applyNumberFormat="0" applyBorder="0" applyAlignment="0" applyProtection="0"/>
    <xf numFmtId="0" fontId="10" fillId="32" borderId="0" applyNumberFormat="0" applyBorder="0" applyAlignment="0" applyProtection="0"/>
    <xf numFmtId="0" fontId="10" fillId="32" borderId="0" applyNumberFormat="0" applyBorder="0" applyAlignment="0" applyProtection="0"/>
    <xf numFmtId="0" fontId="10" fillId="32" borderId="0" applyNumberFormat="0" applyBorder="0" applyAlignment="0" applyProtection="0"/>
    <xf numFmtId="0" fontId="10" fillId="32" borderId="0" applyNumberFormat="0" applyBorder="0" applyAlignment="0" applyProtection="0"/>
    <xf numFmtId="0" fontId="10" fillId="32" borderId="0" applyNumberFormat="0" applyBorder="0" applyAlignment="0" applyProtection="0"/>
    <xf numFmtId="0" fontId="10" fillId="32" borderId="0" applyNumberFormat="0" applyBorder="0" applyAlignment="0" applyProtection="0"/>
    <xf numFmtId="0" fontId="10" fillId="32" borderId="0" applyNumberFormat="0" applyBorder="0" applyAlignment="0" applyProtection="0"/>
    <xf numFmtId="0" fontId="10" fillId="32" borderId="0" applyNumberFormat="0" applyBorder="0" applyAlignment="0" applyProtection="0"/>
    <xf numFmtId="0" fontId="10" fillId="32" borderId="0" applyNumberFormat="0" applyBorder="0" applyAlignment="0" applyProtection="0"/>
    <xf numFmtId="0" fontId="10" fillId="32" borderId="0" applyNumberFormat="0" applyBorder="0" applyAlignment="0" applyProtection="0"/>
    <xf numFmtId="0" fontId="10" fillId="32" borderId="0" applyNumberFormat="0" applyBorder="0" applyAlignment="0" applyProtection="0"/>
    <xf numFmtId="0" fontId="10" fillId="32" borderId="0" applyNumberFormat="0" applyBorder="0" applyAlignment="0" applyProtection="0"/>
    <xf numFmtId="0" fontId="10" fillId="32" borderId="0" applyNumberFormat="0" applyBorder="0" applyAlignment="0" applyProtection="0"/>
    <xf numFmtId="0" fontId="10" fillId="32" borderId="0" applyNumberFormat="0" applyBorder="0" applyAlignment="0" applyProtection="0"/>
    <xf numFmtId="0" fontId="10"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4" borderId="0" applyNumberFormat="0" applyBorder="0" applyAlignment="0" applyProtection="0"/>
    <xf numFmtId="0" fontId="10" fillId="34" borderId="0" applyNumberFormat="0" applyBorder="0" applyAlignment="0" applyProtection="0"/>
    <xf numFmtId="0" fontId="10" fillId="34" borderId="0" applyNumberFormat="0" applyBorder="0" applyAlignment="0" applyProtection="0"/>
    <xf numFmtId="0" fontId="10" fillId="34" borderId="0" applyNumberFormat="0" applyBorder="0" applyAlignment="0" applyProtection="0"/>
    <xf numFmtId="0" fontId="10" fillId="34" borderId="0" applyNumberFormat="0" applyBorder="0" applyAlignment="0" applyProtection="0"/>
    <xf numFmtId="0" fontId="10" fillId="34" borderId="0" applyNumberFormat="0" applyBorder="0" applyAlignment="0" applyProtection="0"/>
    <xf numFmtId="0" fontId="10" fillId="34" borderId="0" applyNumberFormat="0" applyBorder="0" applyAlignment="0" applyProtection="0"/>
    <xf numFmtId="0" fontId="10" fillId="34" borderId="0" applyNumberFormat="0" applyBorder="0" applyAlignment="0" applyProtection="0"/>
    <xf numFmtId="0" fontId="10" fillId="35" borderId="0" applyNumberFormat="0" applyBorder="0" applyAlignment="0" applyProtection="0"/>
    <xf numFmtId="0" fontId="10" fillId="35" borderId="0" applyNumberFormat="0" applyBorder="0" applyAlignment="0" applyProtection="0"/>
    <xf numFmtId="0" fontId="10" fillId="35" borderId="0" applyNumberFormat="0" applyBorder="0" applyAlignment="0" applyProtection="0"/>
    <xf numFmtId="0" fontId="10" fillId="35" borderId="0" applyNumberFormat="0" applyBorder="0" applyAlignment="0" applyProtection="0"/>
    <xf numFmtId="0" fontId="10" fillId="35" borderId="0" applyNumberFormat="0" applyBorder="0" applyAlignment="0" applyProtection="0"/>
    <xf numFmtId="0" fontId="10" fillId="35" borderId="0" applyNumberFormat="0" applyBorder="0" applyAlignment="0" applyProtection="0"/>
    <xf numFmtId="0" fontId="10" fillId="35" borderId="0" applyNumberFormat="0" applyBorder="0" applyAlignment="0" applyProtection="0"/>
    <xf numFmtId="0" fontId="10" fillId="35"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6" borderId="0" applyNumberFormat="0" applyBorder="0" applyAlignment="0" applyProtection="0"/>
    <xf numFmtId="0" fontId="10" fillId="36" borderId="0" applyNumberFormat="0" applyBorder="0" applyAlignment="0" applyProtection="0"/>
    <xf numFmtId="0" fontId="10" fillId="36" borderId="0" applyNumberFormat="0" applyBorder="0" applyAlignment="0" applyProtection="0"/>
    <xf numFmtId="0" fontId="10" fillId="36" borderId="0" applyNumberFormat="0" applyBorder="0" applyAlignment="0" applyProtection="0"/>
    <xf numFmtId="0" fontId="10" fillId="36" borderId="0" applyNumberFormat="0" applyBorder="0" applyAlignment="0" applyProtection="0"/>
    <xf numFmtId="0" fontId="10" fillId="36" borderId="0" applyNumberFormat="0" applyBorder="0" applyAlignment="0" applyProtection="0"/>
    <xf numFmtId="0" fontId="10" fillId="36" borderId="0" applyNumberFormat="0" applyBorder="0" applyAlignment="0" applyProtection="0"/>
    <xf numFmtId="0" fontId="10" fillId="36"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 fillId="33" borderId="0" applyNumberFormat="0" applyBorder="0" applyAlignment="0" applyProtection="0"/>
    <xf numFmtId="0" fontId="10" fillId="33" borderId="0" applyNumberFormat="0" applyBorder="0" applyAlignment="0" applyProtection="0"/>
    <xf numFmtId="0" fontId="1" fillId="33" borderId="0" applyNumberFormat="0" applyBorder="0" applyAlignment="0" applyProtection="0"/>
    <xf numFmtId="0" fontId="10"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0" fillId="33" borderId="0" applyNumberFormat="0" applyBorder="0" applyAlignment="0" applyProtection="0"/>
    <xf numFmtId="0" fontId="1"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0"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0" fillId="34" borderId="0" applyNumberFormat="0" applyBorder="0" applyAlignment="0" applyProtection="0"/>
    <xf numFmtId="0" fontId="10" fillId="34" borderId="0" applyNumberFormat="0" applyBorder="0" applyAlignment="0" applyProtection="0"/>
    <xf numFmtId="0" fontId="10" fillId="34" borderId="0" applyNumberFormat="0" applyBorder="0" applyAlignment="0" applyProtection="0"/>
    <xf numFmtId="0" fontId="10" fillId="34" borderId="0" applyNumberFormat="0" applyBorder="0" applyAlignment="0" applyProtection="0"/>
    <xf numFmtId="0" fontId="10" fillId="34" borderId="0" applyNumberFormat="0" applyBorder="0" applyAlignment="0" applyProtection="0"/>
    <xf numFmtId="0" fontId="10" fillId="34" borderId="0" applyNumberFormat="0" applyBorder="0" applyAlignment="0" applyProtection="0"/>
    <xf numFmtId="0" fontId="10" fillId="34" borderId="0" applyNumberFormat="0" applyBorder="0" applyAlignment="0" applyProtection="0"/>
    <xf numFmtId="0" fontId="10" fillId="34" borderId="0" applyNumberFormat="0" applyBorder="0" applyAlignment="0" applyProtection="0"/>
    <xf numFmtId="0" fontId="10" fillId="34" borderId="0" applyNumberFormat="0" applyBorder="0" applyAlignment="0" applyProtection="0"/>
    <xf numFmtId="0" fontId="10" fillId="34" borderId="0" applyNumberFormat="0" applyBorder="0" applyAlignment="0" applyProtection="0"/>
    <xf numFmtId="0" fontId="10" fillId="34" borderId="0" applyNumberFormat="0" applyBorder="0" applyAlignment="0" applyProtection="0"/>
    <xf numFmtId="0" fontId="10" fillId="34" borderId="0" applyNumberFormat="0" applyBorder="0" applyAlignment="0" applyProtection="0"/>
    <xf numFmtId="0" fontId="10" fillId="34" borderId="0" applyNumberFormat="0" applyBorder="0" applyAlignment="0" applyProtection="0"/>
    <xf numFmtId="0" fontId="10" fillId="34" borderId="0" applyNumberFormat="0" applyBorder="0" applyAlignment="0" applyProtection="0"/>
    <xf numFmtId="0" fontId="10" fillId="34" borderId="0" applyNumberFormat="0" applyBorder="0" applyAlignment="0" applyProtection="0"/>
    <xf numFmtId="0" fontId="10" fillId="34" borderId="0" applyNumberFormat="0" applyBorder="0" applyAlignment="0" applyProtection="0"/>
    <xf numFmtId="0" fontId="10" fillId="34" borderId="0" applyNumberFormat="0" applyBorder="0" applyAlignment="0" applyProtection="0"/>
    <xf numFmtId="0" fontId="10" fillId="34" borderId="0" applyNumberFormat="0" applyBorder="0" applyAlignment="0" applyProtection="0"/>
    <xf numFmtId="0" fontId="10" fillId="34" borderId="0" applyNumberFormat="0" applyBorder="0" applyAlignment="0" applyProtection="0"/>
    <xf numFmtId="0" fontId="10" fillId="34" borderId="0" applyNumberFormat="0" applyBorder="0" applyAlignment="0" applyProtection="0"/>
    <xf numFmtId="0" fontId="10" fillId="34" borderId="0" applyNumberFormat="0" applyBorder="0" applyAlignment="0" applyProtection="0"/>
    <xf numFmtId="0" fontId="10" fillId="34" borderId="0" applyNumberFormat="0" applyBorder="0" applyAlignment="0" applyProtection="0"/>
    <xf numFmtId="0" fontId="10" fillId="34" borderId="0" applyNumberFormat="0" applyBorder="0" applyAlignment="0" applyProtection="0"/>
    <xf numFmtId="0" fontId="10" fillId="34" borderId="0" applyNumberFormat="0" applyBorder="0" applyAlignment="0" applyProtection="0"/>
    <xf numFmtId="0" fontId="10" fillId="34" borderId="0" applyNumberFormat="0" applyBorder="0" applyAlignment="0" applyProtection="0"/>
    <xf numFmtId="0" fontId="10" fillId="34" borderId="0" applyNumberFormat="0" applyBorder="0" applyAlignment="0" applyProtection="0"/>
    <xf numFmtId="0" fontId="10" fillId="34" borderId="0" applyNumberFormat="0" applyBorder="0" applyAlignment="0" applyProtection="0"/>
    <xf numFmtId="0" fontId="10" fillId="34" borderId="0" applyNumberFormat="0" applyBorder="0" applyAlignment="0" applyProtection="0"/>
    <xf numFmtId="0" fontId="10" fillId="34" borderId="0" applyNumberFormat="0" applyBorder="0" applyAlignment="0" applyProtection="0"/>
    <xf numFmtId="0" fontId="10" fillId="34" borderId="0" applyNumberFormat="0" applyBorder="0" applyAlignment="0" applyProtection="0"/>
    <xf numFmtId="0" fontId="10" fillId="34" borderId="0" applyNumberFormat="0" applyBorder="0" applyAlignment="0" applyProtection="0"/>
    <xf numFmtId="0" fontId="10" fillId="34" borderId="0" applyNumberFormat="0" applyBorder="0" applyAlignment="0" applyProtection="0"/>
    <xf numFmtId="0" fontId="10" fillId="34" borderId="0" applyNumberFormat="0" applyBorder="0" applyAlignment="0" applyProtection="0"/>
    <xf numFmtId="0" fontId="10" fillId="34" borderId="0" applyNumberFormat="0" applyBorder="0" applyAlignment="0" applyProtection="0"/>
    <xf numFmtId="0" fontId="10" fillId="34" borderId="0" applyNumberFormat="0" applyBorder="0" applyAlignment="0" applyProtection="0"/>
    <xf numFmtId="0" fontId="10" fillId="34" borderId="0" applyNumberFormat="0" applyBorder="0" applyAlignment="0" applyProtection="0"/>
    <xf numFmtId="0" fontId="10" fillId="34" borderId="0" applyNumberFormat="0" applyBorder="0" applyAlignment="0" applyProtection="0"/>
    <xf numFmtId="0" fontId="10" fillId="34" borderId="0" applyNumberFormat="0" applyBorder="0" applyAlignment="0" applyProtection="0"/>
    <xf numFmtId="0" fontId="10" fillId="34" borderId="0" applyNumberFormat="0" applyBorder="0" applyAlignment="0" applyProtection="0"/>
    <xf numFmtId="0" fontId="10" fillId="34"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0" fillId="35" borderId="0" applyNumberFormat="0" applyBorder="0" applyAlignment="0" applyProtection="0"/>
    <xf numFmtId="0" fontId="10" fillId="35" borderId="0" applyNumberFormat="0" applyBorder="0" applyAlignment="0" applyProtection="0"/>
    <xf numFmtId="0" fontId="10" fillId="35" borderId="0" applyNumberFormat="0" applyBorder="0" applyAlignment="0" applyProtection="0"/>
    <xf numFmtId="0" fontId="10" fillId="35" borderId="0" applyNumberFormat="0" applyBorder="0" applyAlignment="0" applyProtection="0"/>
    <xf numFmtId="0" fontId="10" fillId="35" borderId="0" applyNumberFormat="0" applyBorder="0" applyAlignment="0" applyProtection="0"/>
    <xf numFmtId="0" fontId="10" fillId="35" borderId="0" applyNumberFormat="0" applyBorder="0" applyAlignment="0" applyProtection="0"/>
    <xf numFmtId="0" fontId="10" fillId="35" borderId="0" applyNumberFormat="0" applyBorder="0" applyAlignment="0" applyProtection="0"/>
    <xf numFmtId="0" fontId="10" fillId="35" borderId="0" applyNumberFormat="0" applyBorder="0" applyAlignment="0" applyProtection="0"/>
    <xf numFmtId="0" fontId="10" fillId="35" borderId="0" applyNumberFormat="0" applyBorder="0" applyAlignment="0" applyProtection="0"/>
    <xf numFmtId="0" fontId="10" fillId="35" borderId="0" applyNumberFormat="0" applyBorder="0" applyAlignment="0" applyProtection="0"/>
    <xf numFmtId="0" fontId="10" fillId="35" borderId="0" applyNumberFormat="0" applyBorder="0" applyAlignment="0" applyProtection="0"/>
    <xf numFmtId="0" fontId="10" fillId="35" borderId="0" applyNumberFormat="0" applyBorder="0" applyAlignment="0" applyProtection="0"/>
    <xf numFmtId="0" fontId="10" fillId="35" borderId="0" applyNumberFormat="0" applyBorder="0" applyAlignment="0" applyProtection="0"/>
    <xf numFmtId="0" fontId="10" fillId="35" borderId="0" applyNumberFormat="0" applyBorder="0" applyAlignment="0" applyProtection="0"/>
    <xf numFmtId="0" fontId="10" fillId="35" borderId="0" applyNumberFormat="0" applyBorder="0" applyAlignment="0" applyProtection="0"/>
    <xf numFmtId="0" fontId="10" fillId="35" borderId="0" applyNumberFormat="0" applyBorder="0" applyAlignment="0" applyProtection="0"/>
    <xf numFmtId="0" fontId="10" fillId="35" borderId="0" applyNumberFormat="0" applyBorder="0" applyAlignment="0" applyProtection="0"/>
    <xf numFmtId="0" fontId="1" fillId="35" borderId="0" applyNumberFormat="0" applyBorder="0" applyAlignment="0" applyProtection="0"/>
    <xf numFmtId="0" fontId="10" fillId="35" borderId="0" applyNumberFormat="0" applyBorder="0" applyAlignment="0" applyProtection="0"/>
    <xf numFmtId="0" fontId="1" fillId="35" borderId="0" applyNumberFormat="0" applyBorder="0" applyAlignment="0" applyProtection="0"/>
    <xf numFmtId="0" fontId="10"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0" fillId="35" borderId="0" applyNumberFormat="0" applyBorder="0" applyAlignment="0" applyProtection="0"/>
    <xf numFmtId="0" fontId="1" fillId="35" borderId="0" applyNumberFormat="0" applyBorder="0" applyAlignment="0" applyProtection="0"/>
    <xf numFmtId="0" fontId="10" fillId="35" borderId="0" applyNumberFormat="0" applyBorder="0" applyAlignment="0" applyProtection="0"/>
    <xf numFmtId="0" fontId="10" fillId="35" borderId="0" applyNumberFormat="0" applyBorder="0" applyAlignment="0" applyProtection="0"/>
    <xf numFmtId="0" fontId="10" fillId="35" borderId="0" applyNumberFormat="0" applyBorder="0" applyAlignment="0" applyProtection="0"/>
    <xf numFmtId="0" fontId="10" fillId="35" borderId="0" applyNumberFormat="0" applyBorder="0" applyAlignment="0" applyProtection="0"/>
    <xf numFmtId="0" fontId="10" fillId="35" borderId="0" applyNumberFormat="0" applyBorder="0" applyAlignment="0" applyProtection="0"/>
    <xf numFmtId="0" fontId="10" fillId="35" borderId="0" applyNumberFormat="0" applyBorder="0" applyAlignment="0" applyProtection="0"/>
    <xf numFmtId="0" fontId="10" fillId="35" borderId="0" applyNumberFormat="0" applyBorder="0" applyAlignment="0" applyProtection="0"/>
    <xf numFmtId="0" fontId="10" fillId="35" borderId="0" applyNumberFormat="0" applyBorder="0" applyAlignment="0" applyProtection="0"/>
    <xf numFmtId="0" fontId="10" fillId="35" borderId="0" applyNumberFormat="0" applyBorder="0" applyAlignment="0" applyProtection="0"/>
    <xf numFmtId="0" fontId="10"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0"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0" fillId="35" borderId="0" applyNumberFormat="0" applyBorder="0" applyAlignment="0" applyProtection="0"/>
    <xf numFmtId="0" fontId="10" fillId="35" borderId="0" applyNumberFormat="0" applyBorder="0" applyAlignment="0" applyProtection="0"/>
    <xf numFmtId="0" fontId="10" fillId="35" borderId="0" applyNumberFormat="0" applyBorder="0" applyAlignment="0" applyProtection="0"/>
    <xf numFmtId="0" fontId="10" fillId="35" borderId="0" applyNumberFormat="0" applyBorder="0" applyAlignment="0" applyProtection="0"/>
    <xf numFmtId="0" fontId="10" fillId="35" borderId="0" applyNumberFormat="0" applyBorder="0" applyAlignment="0" applyProtection="0"/>
    <xf numFmtId="0" fontId="10" fillId="35" borderId="0" applyNumberFormat="0" applyBorder="0" applyAlignment="0" applyProtection="0"/>
    <xf numFmtId="0" fontId="10" fillId="35" borderId="0" applyNumberFormat="0" applyBorder="0" applyAlignment="0" applyProtection="0"/>
    <xf numFmtId="0" fontId="10" fillId="35" borderId="0" applyNumberFormat="0" applyBorder="0" applyAlignment="0" applyProtection="0"/>
    <xf numFmtId="0" fontId="10" fillId="35" borderId="0" applyNumberFormat="0" applyBorder="0" applyAlignment="0" applyProtection="0"/>
    <xf numFmtId="0" fontId="10" fillId="35" borderId="0" applyNumberFormat="0" applyBorder="0" applyAlignment="0" applyProtection="0"/>
    <xf numFmtId="0" fontId="10" fillId="35" borderId="0" applyNumberFormat="0" applyBorder="0" applyAlignment="0" applyProtection="0"/>
    <xf numFmtId="0" fontId="10" fillId="35" borderId="0" applyNumberFormat="0" applyBorder="0" applyAlignment="0" applyProtection="0"/>
    <xf numFmtId="0" fontId="10" fillId="35" borderId="0" applyNumberFormat="0" applyBorder="0" applyAlignment="0" applyProtection="0"/>
    <xf numFmtId="0" fontId="10" fillId="35" borderId="0" applyNumberFormat="0" applyBorder="0" applyAlignment="0" applyProtection="0"/>
    <xf numFmtId="0" fontId="10" fillId="35" borderId="0" applyNumberFormat="0" applyBorder="0" applyAlignment="0" applyProtection="0"/>
    <xf numFmtId="0" fontId="10" fillId="35" borderId="0" applyNumberFormat="0" applyBorder="0" applyAlignment="0" applyProtection="0"/>
    <xf numFmtId="0" fontId="10" fillId="35" borderId="0" applyNumberFormat="0" applyBorder="0" applyAlignment="0" applyProtection="0"/>
    <xf numFmtId="0" fontId="10" fillId="35" borderId="0" applyNumberFormat="0" applyBorder="0" applyAlignment="0" applyProtection="0"/>
    <xf numFmtId="0" fontId="10" fillId="35" borderId="0" applyNumberFormat="0" applyBorder="0" applyAlignment="0" applyProtection="0"/>
    <xf numFmtId="0" fontId="10" fillId="35" borderId="0" applyNumberFormat="0" applyBorder="0" applyAlignment="0" applyProtection="0"/>
    <xf numFmtId="0" fontId="10" fillId="35" borderId="0" applyNumberFormat="0" applyBorder="0" applyAlignment="0" applyProtection="0"/>
    <xf numFmtId="0" fontId="10" fillId="35" borderId="0" applyNumberFormat="0" applyBorder="0" applyAlignment="0" applyProtection="0"/>
    <xf numFmtId="0" fontId="10" fillId="35" borderId="0" applyNumberFormat="0" applyBorder="0" applyAlignment="0" applyProtection="0"/>
    <xf numFmtId="0" fontId="10" fillId="35" borderId="0" applyNumberFormat="0" applyBorder="0" applyAlignment="0" applyProtection="0"/>
    <xf numFmtId="0" fontId="10" fillId="35" borderId="0" applyNumberFormat="0" applyBorder="0" applyAlignment="0" applyProtection="0"/>
    <xf numFmtId="0" fontId="10" fillId="35" borderId="0" applyNumberFormat="0" applyBorder="0" applyAlignment="0" applyProtection="0"/>
    <xf numFmtId="0" fontId="10" fillId="35" borderId="0" applyNumberFormat="0" applyBorder="0" applyAlignment="0" applyProtection="0"/>
    <xf numFmtId="0" fontId="10" fillId="35" borderId="0" applyNumberFormat="0" applyBorder="0" applyAlignment="0" applyProtection="0"/>
    <xf numFmtId="0" fontId="10"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 fillId="22"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 fillId="30" borderId="0" applyNumberFormat="0" applyBorder="0" applyAlignment="0" applyProtection="0"/>
    <xf numFmtId="0" fontId="10" fillId="30" borderId="0" applyNumberFormat="0" applyBorder="0" applyAlignment="0" applyProtection="0"/>
    <xf numFmtId="0" fontId="1" fillId="30" borderId="0" applyNumberFormat="0" applyBorder="0" applyAlignment="0" applyProtection="0"/>
    <xf numFmtId="0" fontId="10"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0" fillId="30" borderId="0" applyNumberFormat="0" applyBorder="0" applyAlignment="0" applyProtection="0"/>
    <xf numFmtId="0" fontId="1"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0"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0" fillId="36" borderId="0" applyNumberFormat="0" applyBorder="0" applyAlignment="0" applyProtection="0"/>
    <xf numFmtId="0" fontId="10" fillId="36" borderId="0" applyNumberFormat="0" applyBorder="0" applyAlignment="0" applyProtection="0"/>
    <xf numFmtId="0" fontId="10" fillId="36" borderId="0" applyNumberFormat="0" applyBorder="0" applyAlignment="0" applyProtection="0"/>
    <xf numFmtId="0" fontId="10" fillId="36" borderId="0" applyNumberFormat="0" applyBorder="0" applyAlignment="0" applyProtection="0"/>
    <xf numFmtId="0" fontId="10" fillId="36" borderId="0" applyNumberFormat="0" applyBorder="0" applyAlignment="0" applyProtection="0"/>
    <xf numFmtId="0" fontId="10" fillId="36" borderId="0" applyNumberFormat="0" applyBorder="0" applyAlignment="0" applyProtection="0"/>
    <xf numFmtId="0" fontId="10" fillId="36" borderId="0" applyNumberFormat="0" applyBorder="0" applyAlignment="0" applyProtection="0"/>
    <xf numFmtId="0" fontId="10" fillId="36" borderId="0" applyNumberFormat="0" applyBorder="0" applyAlignment="0" applyProtection="0"/>
    <xf numFmtId="0" fontId="10" fillId="36" borderId="0" applyNumberFormat="0" applyBorder="0" applyAlignment="0" applyProtection="0"/>
    <xf numFmtId="0" fontId="10" fillId="36" borderId="0" applyNumberFormat="0" applyBorder="0" applyAlignment="0" applyProtection="0"/>
    <xf numFmtId="0" fontId="10" fillId="36" borderId="0" applyNumberFormat="0" applyBorder="0" applyAlignment="0" applyProtection="0"/>
    <xf numFmtId="0" fontId="10" fillId="36" borderId="0" applyNumberFormat="0" applyBorder="0" applyAlignment="0" applyProtection="0"/>
    <xf numFmtId="0" fontId="10" fillId="36" borderId="0" applyNumberFormat="0" applyBorder="0" applyAlignment="0" applyProtection="0"/>
    <xf numFmtId="0" fontId="10" fillId="36" borderId="0" applyNumberFormat="0" applyBorder="0" applyAlignment="0" applyProtection="0"/>
    <xf numFmtId="0" fontId="10" fillId="36" borderId="0" applyNumberFormat="0" applyBorder="0" applyAlignment="0" applyProtection="0"/>
    <xf numFmtId="0" fontId="10" fillId="36" borderId="0" applyNumberFormat="0" applyBorder="0" applyAlignment="0" applyProtection="0"/>
    <xf numFmtId="0" fontId="10" fillId="36" borderId="0" applyNumberFormat="0" applyBorder="0" applyAlignment="0" applyProtection="0"/>
    <xf numFmtId="0" fontId="1" fillId="36" borderId="0" applyNumberFormat="0" applyBorder="0" applyAlignment="0" applyProtection="0"/>
    <xf numFmtId="0" fontId="10" fillId="36" borderId="0" applyNumberFormat="0" applyBorder="0" applyAlignment="0" applyProtection="0"/>
    <xf numFmtId="0" fontId="1" fillId="36" borderId="0" applyNumberFormat="0" applyBorder="0" applyAlignment="0" applyProtection="0"/>
    <xf numFmtId="0" fontId="10"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0" fillId="36" borderId="0" applyNumberFormat="0" applyBorder="0" applyAlignment="0" applyProtection="0"/>
    <xf numFmtId="0" fontId="1" fillId="36" borderId="0" applyNumberFormat="0" applyBorder="0" applyAlignment="0" applyProtection="0"/>
    <xf numFmtId="0" fontId="10" fillId="36" borderId="0" applyNumberFormat="0" applyBorder="0" applyAlignment="0" applyProtection="0"/>
    <xf numFmtId="0" fontId="10" fillId="36" borderId="0" applyNumberFormat="0" applyBorder="0" applyAlignment="0" applyProtection="0"/>
    <xf numFmtId="0" fontId="10" fillId="36" borderId="0" applyNumberFormat="0" applyBorder="0" applyAlignment="0" applyProtection="0"/>
    <xf numFmtId="0" fontId="10" fillId="36" borderId="0" applyNumberFormat="0" applyBorder="0" applyAlignment="0" applyProtection="0"/>
    <xf numFmtId="0" fontId="10" fillId="36" borderId="0" applyNumberFormat="0" applyBorder="0" applyAlignment="0" applyProtection="0"/>
    <xf numFmtId="0" fontId="10" fillId="36" borderId="0" applyNumberFormat="0" applyBorder="0" applyAlignment="0" applyProtection="0"/>
    <xf numFmtId="0" fontId="10" fillId="36" borderId="0" applyNumberFormat="0" applyBorder="0" applyAlignment="0" applyProtection="0"/>
    <xf numFmtId="0" fontId="10" fillId="36" borderId="0" applyNumberFormat="0" applyBorder="0" applyAlignment="0" applyProtection="0"/>
    <xf numFmtId="0" fontId="10" fillId="36" borderId="0" applyNumberFormat="0" applyBorder="0" applyAlignment="0" applyProtection="0"/>
    <xf numFmtId="0" fontId="10"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0"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0" fillId="36" borderId="0" applyNumberFormat="0" applyBorder="0" applyAlignment="0" applyProtection="0"/>
    <xf numFmtId="0" fontId="10" fillId="36" borderId="0" applyNumberFormat="0" applyBorder="0" applyAlignment="0" applyProtection="0"/>
    <xf numFmtId="0" fontId="10" fillId="36" borderId="0" applyNumberFormat="0" applyBorder="0" applyAlignment="0" applyProtection="0"/>
    <xf numFmtId="0" fontId="10" fillId="36" borderId="0" applyNumberFormat="0" applyBorder="0" applyAlignment="0" applyProtection="0"/>
    <xf numFmtId="0" fontId="10" fillId="36" borderId="0" applyNumberFormat="0" applyBorder="0" applyAlignment="0" applyProtection="0"/>
    <xf numFmtId="0" fontId="10" fillId="36" borderId="0" applyNumberFormat="0" applyBorder="0" applyAlignment="0" applyProtection="0"/>
    <xf numFmtId="0" fontId="10" fillId="36" borderId="0" applyNumberFormat="0" applyBorder="0" applyAlignment="0" applyProtection="0"/>
    <xf numFmtId="0" fontId="10" fillId="36" borderId="0" applyNumberFormat="0" applyBorder="0" applyAlignment="0" applyProtection="0"/>
    <xf numFmtId="0" fontId="10" fillId="36" borderId="0" applyNumberFormat="0" applyBorder="0" applyAlignment="0" applyProtection="0"/>
    <xf numFmtId="0" fontId="10" fillId="36" borderId="0" applyNumberFormat="0" applyBorder="0" applyAlignment="0" applyProtection="0"/>
    <xf numFmtId="0" fontId="10" fillId="36" borderId="0" applyNumberFormat="0" applyBorder="0" applyAlignment="0" applyProtection="0"/>
    <xf numFmtId="0" fontId="10" fillId="36" borderId="0" applyNumberFormat="0" applyBorder="0" applyAlignment="0" applyProtection="0"/>
    <xf numFmtId="0" fontId="10" fillId="36" borderId="0" applyNumberFormat="0" applyBorder="0" applyAlignment="0" applyProtection="0"/>
    <xf numFmtId="0" fontId="10" fillId="36" borderId="0" applyNumberFormat="0" applyBorder="0" applyAlignment="0" applyProtection="0"/>
    <xf numFmtId="0" fontId="10" fillId="36" borderId="0" applyNumberFormat="0" applyBorder="0" applyAlignment="0" applyProtection="0"/>
    <xf numFmtId="0" fontId="10" fillId="36" borderId="0" applyNumberFormat="0" applyBorder="0" applyAlignment="0" applyProtection="0"/>
    <xf numFmtId="0" fontId="10" fillId="36" borderId="0" applyNumberFormat="0" applyBorder="0" applyAlignment="0" applyProtection="0"/>
    <xf numFmtId="0" fontId="10" fillId="36" borderId="0" applyNumberFormat="0" applyBorder="0" applyAlignment="0" applyProtection="0"/>
    <xf numFmtId="0" fontId="10" fillId="36" borderId="0" applyNumberFormat="0" applyBorder="0" applyAlignment="0" applyProtection="0"/>
    <xf numFmtId="0" fontId="10" fillId="36" borderId="0" applyNumberFormat="0" applyBorder="0" applyAlignment="0" applyProtection="0"/>
    <xf numFmtId="0" fontId="10" fillId="36" borderId="0" applyNumberFormat="0" applyBorder="0" applyAlignment="0" applyProtection="0"/>
    <xf numFmtId="0" fontId="10" fillId="36" borderId="0" applyNumberFormat="0" applyBorder="0" applyAlignment="0" applyProtection="0"/>
    <xf numFmtId="0" fontId="10" fillId="36" borderId="0" applyNumberFormat="0" applyBorder="0" applyAlignment="0" applyProtection="0"/>
    <xf numFmtId="0" fontId="10" fillId="36" borderId="0" applyNumberFormat="0" applyBorder="0" applyAlignment="0" applyProtection="0"/>
    <xf numFmtId="0" fontId="10" fillId="36" borderId="0" applyNumberFormat="0" applyBorder="0" applyAlignment="0" applyProtection="0"/>
    <xf numFmtId="0" fontId="10" fillId="36" borderId="0" applyNumberFormat="0" applyBorder="0" applyAlignment="0" applyProtection="0"/>
    <xf numFmtId="0" fontId="10" fillId="36" borderId="0" applyNumberFormat="0" applyBorder="0" applyAlignment="0" applyProtection="0"/>
    <xf numFmtId="0" fontId="10" fillId="36" borderId="0" applyNumberFormat="0" applyBorder="0" applyAlignment="0" applyProtection="0"/>
    <xf numFmtId="0" fontId="10"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23" fillId="37" borderId="0" applyNumberFormat="0" applyBorder="0" applyAlignment="0" applyProtection="0"/>
    <xf numFmtId="0" fontId="23" fillId="34" borderId="0" applyNumberFormat="0" applyBorder="0" applyAlignment="0" applyProtection="0"/>
    <xf numFmtId="0" fontId="23" fillId="35" borderId="0" applyNumberFormat="0" applyBorder="0" applyAlignment="0" applyProtection="0"/>
    <xf numFmtId="0" fontId="23" fillId="38" borderId="0" applyNumberFormat="0" applyBorder="0" applyAlignment="0" applyProtection="0"/>
    <xf numFmtId="0" fontId="23" fillId="39" borderId="0" applyNumberFormat="0" applyBorder="0" applyAlignment="0" applyProtection="0"/>
    <xf numFmtId="0" fontId="23" fillId="40" borderId="0" applyNumberFormat="0" applyBorder="0" applyAlignment="0" applyProtection="0"/>
    <xf numFmtId="0" fontId="13" fillId="37" borderId="0" applyNumberFormat="0" applyBorder="0" applyAlignment="0" applyProtection="0"/>
    <xf numFmtId="0" fontId="13" fillId="37" borderId="0" applyNumberFormat="0" applyBorder="0" applyAlignment="0" applyProtection="0"/>
    <xf numFmtId="0" fontId="24" fillId="18" borderId="0" applyNumberFormat="0" applyBorder="0" applyAlignment="0" applyProtection="0"/>
    <xf numFmtId="0" fontId="23" fillId="37" borderId="0" applyNumberFormat="0" applyBorder="0" applyAlignment="0" applyProtection="0"/>
    <xf numFmtId="0" fontId="23" fillId="37" borderId="0" applyNumberFormat="0" applyBorder="0" applyAlignment="0" applyProtection="0"/>
    <xf numFmtId="0" fontId="23" fillId="37" borderId="0" applyNumberFormat="0" applyBorder="0" applyAlignment="0" applyProtection="0"/>
    <xf numFmtId="0" fontId="13" fillId="37" borderId="0" applyNumberFormat="0" applyBorder="0" applyAlignment="0" applyProtection="0"/>
    <xf numFmtId="0" fontId="23" fillId="37" borderId="0" applyNumberFormat="0" applyBorder="0" applyAlignment="0" applyProtection="0"/>
    <xf numFmtId="0" fontId="13" fillId="37" borderId="0" applyNumberFormat="0" applyBorder="0" applyAlignment="0" applyProtection="0"/>
    <xf numFmtId="0" fontId="23" fillId="37" borderId="0" applyNumberFormat="0" applyBorder="0" applyAlignment="0" applyProtection="0"/>
    <xf numFmtId="0" fontId="13" fillId="37" borderId="0" applyNumberFormat="0" applyBorder="0" applyAlignment="0" applyProtection="0"/>
    <xf numFmtId="0" fontId="13" fillId="37" borderId="0" applyNumberFormat="0" applyBorder="0" applyAlignment="0" applyProtection="0"/>
    <xf numFmtId="0" fontId="13" fillId="37" borderId="0" applyNumberFormat="0" applyBorder="0" applyAlignment="0" applyProtection="0"/>
    <xf numFmtId="0" fontId="13" fillId="37" borderId="0" applyNumberFormat="0" applyBorder="0" applyAlignment="0" applyProtection="0"/>
    <xf numFmtId="0" fontId="13" fillId="37" borderId="0" applyNumberFormat="0" applyBorder="0" applyAlignment="0" applyProtection="0"/>
    <xf numFmtId="0" fontId="13" fillId="37" borderId="0" applyNumberFormat="0" applyBorder="0" applyAlignment="0" applyProtection="0"/>
    <xf numFmtId="0" fontId="23" fillId="37" borderId="0" applyNumberFormat="0" applyBorder="0" applyAlignment="0" applyProtection="0"/>
    <xf numFmtId="0" fontId="23" fillId="37" borderId="0" applyNumberFormat="0" applyBorder="0" applyAlignment="0" applyProtection="0"/>
    <xf numFmtId="0" fontId="23" fillId="37" borderId="0" applyNumberFormat="0" applyBorder="0" applyAlignment="0" applyProtection="0"/>
    <xf numFmtId="0" fontId="23" fillId="37" borderId="0" applyNumberFormat="0" applyBorder="0" applyAlignment="0" applyProtection="0"/>
    <xf numFmtId="0" fontId="23" fillId="37" borderId="0" applyNumberFormat="0" applyBorder="0" applyAlignment="0" applyProtection="0"/>
    <xf numFmtId="0" fontId="13" fillId="37" borderId="0" applyNumberFormat="0" applyBorder="0" applyAlignment="0" applyProtection="0"/>
    <xf numFmtId="0" fontId="13" fillId="37" borderId="0" applyNumberFormat="0" applyBorder="0" applyAlignment="0" applyProtection="0"/>
    <xf numFmtId="0" fontId="13" fillId="37" borderId="0" applyNumberFormat="0" applyBorder="0" applyAlignment="0" applyProtection="0"/>
    <xf numFmtId="0" fontId="13" fillId="37" borderId="0" applyNumberFormat="0" applyBorder="0" applyAlignment="0" applyProtection="0"/>
    <xf numFmtId="0" fontId="13" fillId="37" borderId="0" applyNumberFormat="0" applyBorder="0" applyAlignment="0" applyProtection="0"/>
    <xf numFmtId="0" fontId="13" fillId="37" borderId="0" applyNumberFormat="0" applyBorder="0" applyAlignment="0" applyProtection="0"/>
    <xf numFmtId="0" fontId="23" fillId="37" borderId="0" applyNumberFormat="0" applyBorder="0" applyAlignment="0" applyProtection="0"/>
    <xf numFmtId="0" fontId="23" fillId="37" borderId="0" applyNumberFormat="0" applyBorder="0" applyAlignment="0" applyProtection="0"/>
    <xf numFmtId="0" fontId="23" fillId="37" borderId="0" applyNumberFormat="0" applyBorder="0" applyAlignment="0" applyProtection="0"/>
    <xf numFmtId="0" fontId="23" fillId="37" borderId="0" applyNumberFormat="0" applyBorder="0" applyAlignment="0" applyProtection="0"/>
    <xf numFmtId="0" fontId="23" fillId="37" borderId="0" applyNumberFormat="0" applyBorder="0" applyAlignment="0" applyProtection="0"/>
    <xf numFmtId="0" fontId="23" fillId="37" borderId="0" applyNumberFormat="0" applyBorder="0" applyAlignment="0" applyProtection="0"/>
    <xf numFmtId="0" fontId="23" fillId="37" borderId="0" applyNumberFormat="0" applyBorder="0" applyAlignment="0" applyProtection="0"/>
    <xf numFmtId="0" fontId="23" fillId="37" borderId="0" applyNumberFormat="0" applyBorder="0" applyAlignment="0" applyProtection="0"/>
    <xf numFmtId="0" fontId="23" fillId="37" borderId="0" applyNumberFormat="0" applyBorder="0" applyAlignment="0" applyProtection="0"/>
    <xf numFmtId="0" fontId="23" fillId="37" borderId="0" applyNumberFormat="0" applyBorder="0" applyAlignment="0" applyProtection="0"/>
    <xf numFmtId="0" fontId="23" fillId="37" borderId="0" applyNumberFormat="0" applyBorder="0" applyAlignment="0" applyProtection="0"/>
    <xf numFmtId="0" fontId="13" fillId="37" borderId="0" applyNumberFormat="0" applyBorder="0" applyAlignment="0" applyProtection="0"/>
    <xf numFmtId="0" fontId="13" fillId="37" borderId="0" applyNumberFormat="0" applyBorder="0" applyAlignment="0" applyProtection="0"/>
    <xf numFmtId="0" fontId="13" fillId="37" borderId="0" applyNumberFormat="0" applyBorder="0" applyAlignment="0" applyProtection="0"/>
    <xf numFmtId="0" fontId="13" fillId="37" borderId="0" applyNumberFormat="0" applyBorder="0" applyAlignment="0" applyProtection="0"/>
    <xf numFmtId="0" fontId="13" fillId="37" borderId="0" applyNumberFormat="0" applyBorder="0" applyAlignment="0" applyProtection="0"/>
    <xf numFmtId="0" fontId="23" fillId="34" borderId="0" applyNumberFormat="0" applyBorder="0" applyAlignment="0" applyProtection="0"/>
    <xf numFmtId="0" fontId="23" fillId="34" borderId="0" applyNumberFormat="0" applyBorder="0" applyAlignment="0" applyProtection="0"/>
    <xf numFmtId="0" fontId="23" fillId="34" borderId="0" applyNumberFormat="0" applyBorder="0" applyAlignment="0" applyProtection="0"/>
    <xf numFmtId="0" fontId="23" fillId="34" borderId="0" applyNumberFormat="0" applyBorder="0" applyAlignment="0" applyProtection="0"/>
    <xf numFmtId="0" fontId="23" fillId="34" borderId="0" applyNumberFormat="0" applyBorder="0" applyAlignment="0" applyProtection="0"/>
    <xf numFmtId="0" fontId="23" fillId="34" borderId="0" applyNumberFormat="0" applyBorder="0" applyAlignment="0" applyProtection="0"/>
    <xf numFmtId="0" fontId="23" fillId="34" borderId="0" applyNumberFormat="0" applyBorder="0" applyAlignment="0" applyProtection="0"/>
    <xf numFmtId="0" fontId="23" fillId="34" borderId="0" applyNumberFormat="0" applyBorder="0" applyAlignment="0" applyProtection="0"/>
    <xf numFmtId="0" fontId="23" fillId="34" borderId="0" applyNumberFormat="0" applyBorder="0" applyAlignment="0" applyProtection="0"/>
    <xf numFmtId="0" fontId="23" fillId="34" borderId="0" applyNumberFormat="0" applyBorder="0" applyAlignment="0" applyProtection="0"/>
    <xf numFmtId="0" fontId="23" fillId="34" borderId="0" applyNumberFormat="0" applyBorder="0" applyAlignment="0" applyProtection="0"/>
    <xf numFmtId="0" fontId="24" fillId="20" borderId="0" applyNumberFormat="0" applyBorder="0" applyAlignment="0" applyProtection="0"/>
    <xf numFmtId="0" fontId="13" fillId="20" borderId="0" applyNumberFormat="0" applyBorder="0" applyAlignment="0" applyProtection="0"/>
    <xf numFmtId="0" fontId="13" fillId="35" borderId="0" applyNumberFormat="0" applyBorder="0" applyAlignment="0" applyProtection="0"/>
    <xf numFmtId="0" fontId="13" fillId="35" borderId="0" applyNumberFormat="0" applyBorder="0" applyAlignment="0" applyProtection="0"/>
    <xf numFmtId="0" fontId="23" fillId="35" borderId="0" applyNumberFormat="0" applyBorder="0" applyAlignment="0" applyProtection="0"/>
    <xf numFmtId="0" fontId="23" fillId="35" borderId="0" applyNumberFormat="0" applyBorder="0" applyAlignment="0" applyProtection="0"/>
    <xf numFmtId="0" fontId="23" fillId="35" borderId="0" applyNumberFormat="0" applyBorder="0" applyAlignment="0" applyProtection="0"/>
    <xf numFmtId="0" fontId="13" fillId="35" borderId="0" applyNumberFormat="0" applyBorder="0" applyAlignment="0" applyProtection="0"/>
    <xf numFmtId="0" fontId="23" fillId="35" borderId="0" applyNumberFormat="0" applyBorder="0" applyAlignment="0" applyProtection="0"/>
    <xf numFmtId="0" fontId="13" fillId="35" borderId="0" applyNumberFormat="0" applyBorder="0" applyAlignment="0" applyProtection="0"/>
    <xf numFmtId="0" fontId="23" fillId="35" borderId="0" applyNumberFormat="0" applyBorder="0" applyAlignment="0" applyProtection="0"/>
    <xf numFmtId="0" fontId="13" fillId="35" borderId="0" applyNumberFormat="0" applyBorder="0" applyAlignment="0" applyProtection="0"/>
    <xf numFmtId="0" fontId="13" fillId="35" borderId="0" applyNumberFormat="0" applyBorder="0" applyAlignment="0" applyProtection="0"/>
    <xf numFmtId="0" fontId="13" fillId="35" borderId="0" applyNumberFormat="0" applyBorder="0" applyAlignment="0" applyProtection="0"/>
    <xf numFmtId="0" fontId="13" fillId="35" borderId="0" applyNumberFormat="0" applyBorder="0" applyAlignment="0" applyProtection="0"/>
    <xf numFmtId="0" fontId="13" fillId="35" borderId="0" applyNumberFormat="0" applyBorder="0" applyAlignment="0" applyProtection="0"/>
    <xf numFmtId="0" fontId="13" fillId="35" borderId="0" applyNumberFormat="0" applyBorder="0" applyAlignment="0" applyProtection="0"/>
    <xf numFmtId="0" fontId="23" fillId="35" borderId="0" applyNumberFormat="0" applyBorder="0" applyAlignment="0" applyProtection="0"/>
    <xf numFmtId="0" fontId="23" fillId="35" borderId="0" applyNumberFormat="0" applyBorder="0" applyAlignment="0" applyProtection="0"/>
    <xf numFmtId="0" fontId="23" fillId="35" borderId="0" applyNumberFormat="0" applyBorder="0" applyAlignment="0" applyProtection="0"/>
    <xf numFmtId="0" fontId="23" fillId="35" borderId="0" applyNumberFormat="0" applyBorder="0" applyAlignment="0" applyProtection="0"/>
    <xf numFmtId="0" fontId="23" fillId="35" borderId="0" applyNumberFormat="0" applyBorder="0" applyAlignment="0" applyProtection="0"/>
    <xf numFmtId="0" fontId="13" fillId="35" borderId="0" applyNumberFormat="0" applyBorder="0" applyAlignment="0" applyProtection="0"/>
    <xf numFmtId="0" fontId="13" fillId="35" borderId="0" applyNumberFormat="0" applyBorder="0" applyAlignment="0" applyProtection="0"/>
    <xf numFmtId="0" fontId="13" fillId="35" borderId="0" applyNumberFormat="0" applyBorder="0" applyAlignment="0" applyProtection="0"/>
    <xf numFmtId="0" fontId="13" fillId="35" borderId="0" applyNumberFormat="0" applyBorder="0" applyAlignment="0" applyProtection="0"/>
    <xf numFmtId="0" fontId="13" fillId="35" borderId="0" applyNumberFormat="0" applyBorder="0" applyAlignment="0" applyProtection="0"/>
    <xf numFmtId="0" fontId="13" fillId="35" borderId="0" applyNumberFormat="0" applyBorder="0" applyAlignment="0" applyProtection="0"/>
    <xf numFmtId="0" fontId="23" fillId="35" borderId="0" applyNumberFormat="0" applyBorder="0" applyAlignment="0" applyProtection="0"/>
    <xf numFmtId="0" fontId="23" fillId="35" borderId="0" applyNumberFormat="0" applyBorder="0" applyAlignment="0" applyProtection="0"/>
    <xf numFmtId="0" fontId="23" fillId="35" borderId="0" applyNumberFormat="0" applyBorder="0" applyAlignment="0" applyProtection="0"/>
    <xf numFmtId="0" fontId="23" fillId="35" borderId="0" applyNumberFormat="0" applyBorder="0" applyAlignment="0" applyProtection="0"/>
    <xf numFmtId="0" fontId="23" fillId="35" borderId="0" applyNumberFormat="0" applyBorder="0" applyAlignment="0" applyProtection="0"/>
    <xf numFmtId="0" fontId="23" fillId="35" borderId="0" applyNumberFormat="0" applyBorder="0" applyAlignment="0" applyProtection="0"/>
    <xf numFmtId="0" fontId="23" fillId="35" borderId="0" applyNumberFormat="0" applyBorder="0" applyAlignment="0" applyProtection="0"/>
    <xf numFmtId="0" fontId="23" fillId="35" borderId="0" applyNumberFormat="0" applyBorder="0" applyAlignment="0" applyProtection="0"/>
    <xf numFmtId="0" fontId="23" fillId="35" borderId="0" applyNumberFormat="0" applyBorder="0" applyAlignment="0" applyProtection="0"/>
    <xf numFmtId="0" fontId="23" fillId="35" borderId="0" applyNumberFormat="0" applyBorder="0" applyAlignment="0" applyProtection="0"/>
    <xf numFmtId="0" fontId="23" fillId="35" borderId="0" applyNumberFormat="0" applyBorder="0" applyAlignment="0" applyProtection="0"/>
    <xf numFmtId="0" fontId="13" fillId="35" borderId="0" applyNumberFormat="0" applyBorder="0" applyAlignment="0" applyProtection="0"/>
    <xf numFmtId="0" fontId="13" fillId="35" borderId="0" applyNumberFormat="0" applyBorder="0" applyAlignment="0" applyProtection="0"/>
    <xf numFmtId="0" fontId="13" fillId="35" borderId="0" applyNumberFormat="0" applyBorder="0" applyAlignment="0" applyProtection="0"/>
    <xf numFmtId="0" fontId="13" fillId="35" borderId="0" applyNumberFormat="0" applyBorder="0" applyAlignment="0" applyProtection="0"/>
    <xf numFmtId="0" fontId="13" fillId="35" borderId="0" applyNumberFormat="0" applyBorder="0" applyAlignment="0" applyProtection="0"/>
    <xf numFmtId="0" fontId="13" fillId="38" borderId="0" applyNumberFormat="0" applyBorder="0" applyAlignment="0" applyProtection="0"/>
    <xf numFmtId="0" fontId="13" fillId="38" borderId="0" applyNumberFormat="0" applyBorder="0" applyAlignment="0" applyProtection="0"/>
    <xf numFmtId="0" fontId="24" fillId="23" borderId="0" applyNumberFormat="0" applyBorder="0" applyAlignment="0" applyProtection="0"/>
    <xf numFmtId="0" fontId="23" fillId="38" borderId="0" applyNumberFormat="0" applyBorder="0" applyAlignment="0" applyProtection="0"/>
    <xf numFmtId="0" fontId="23" fillId="38" borderId="0" applyNumberFormat="0" applyBorder="0" applyAlignment="0" applyProtection="0"/>
    <xf numFmtId="0" fontId="23" fillId="38" borderId="0" applyNumberFormat="0" applyBorder="0" applyAlignment="0" applyProtection="0"/>
    <xf numFmtId="0" fontId="13" fillId="38" borderId="0" applyNumberFormat="0" applyBorder="0" applyAlignment="0" applyProtection="0"/>
    <xf numFmtId="0" fontId="23" fillId="38" borderId="0" applyNumberFormat="0" applyBorder="0" applyAlignment="0" applyProtection="0"/>
    <xf numFmtId="0" fontId="13" fillId="38" borderId="0" applyNumberFormat="0" applyBorder="0" applyAlignment="0" applyProtection="0"/>
    <xf numFmtId="0" fontId="23" fillId="38" borderId="0" applyNumberFormat="0" applyBorder="0" applyAlignment="0" applyProtection="0"/>
    <xf numFmtId="0" fontId="13" fillId="38" borderId="0" applyNumberFormat="0" applyBorder="0" applyAlignment="0" applyProtection="0"/>
    <xf numFmtId="0" fontId="13" fillId="38" borderId="0" applyNumberFormat="0" applyBorder="0" applyAlignment="0" applyProtection="0"/>
    <xf numFmtId="0" fontId="13" fillId="38" borderId="0" applyNumberFormat="0" applyBorder="0" applyAlignment="0" applyProtection="0"/>
    <xf numFmtId="0" fontId="13" fillId="38" borderId="0" applyNumberFormat="0" applyBorder="0" applyAlignment="0" applyProtection="0"/>
    <xf numFmtId="0" fontId="13" fillId="38" borderId="0" applyNumberFormat="0" applyBorder="0" applyAlignment="0" applyProtection="0"/>
    <xf numFmtId="0" fontId="13" fillId="38" borderId="0" applyNumberFormat="0" applyBorder="0" applyAlignment="0" applyProtection="0"/>
    <xf numFmtId="0" fontId="23" fillId="38" borderId="0" applyNumberFormat="0" applyBorder="0" applyAlignment="0" applyProtection="0"/>
    <xf numFmtId="0" fontId="23" fillId="38" borderId="0" applyNumberFormat="0" applyBorder="0" applyAlignment="0" applyProtection="0"/>
    <xf numFmtId="0" fontId="23" fillId="38" borderId="0" applyNumberFormat="0" applyBorder="0" applyAlignment="0" applyProtection="0"/>
    <xf numFmtId="0" fontId="23" fillId="38" borderId="0" applyNumberFormat="0" applyBorder="0" applyAlignment="0" applyProtection="0"/>
    <xf numFmtId="0" fontId="23" fillId="38" borderId="0" applyNumberFormat="0" applyBorder="0" applyAlignment="0" applyProtection="0"/>
    <xf numFmtId="0" fontId="13" fillId="38" borderId="0" applyNumberFormat="0" applyBorder="0" applyAlignment="0" applyProtection="0"/>
    <xf numFmtId="0" fontId="13" fillId="38" borderId="0" applyNumberFormat="0" applyBorder="0" applyAlignment="0" applyProtection="0"/>
    <xf numFmtId="0" fontId="13" fillId="38" borderId="0" applyNumberFormat="0" applyBorder="0" applyAlignment="0" applyProtection="0"/>
    <xf numFmtId="0" fontId="13" fillId="38" borderId="0" applyNumberFormat="0" applyBorder="0" applyAlignment="0" applyProtection="0"/>
    <xf numFmtId="0" fontId="13" fillId="38" borderId="0" applyNumberFormat="0" applyBorder="0" applyAlignment="0" applyProtection="0"/>
    <xf numFmtId="0" fontId="13" fillId="38" borderId="0" applyNumberFormat="0" applyBorder="0" applyAlignment="0" applyProtection="0"/>
    <xf numFmtId="0" fontId="23" fillId="38" borderId="0" applyNumberFormat="0" applyBorder="0" applyAlignment="0" applyProtection="0"/>
    <xf numFmtId="0" fontId="23" fillId="38" borderId="0" applyNumberFormat="0" applyBorder="0" applyAlignment="0" applyProtection="0"/>
    <xf numFmtId="0" fontId="23" fillId="38" borderId="0" applyNumberFormat="0" applyBorder="0" applyAlignment="0" applyProtection="0"/>
    <xf numFmtId="0" fontId="23" fillId="38" borderId="0" applyNumberFormat="0" applyBorder="0" applyAlignment="0" applyProtection="0"/>
    <xf numFmtId="0" fontId="23" fillId="38" borderId="0" applyNumberFormat="0" applyBorder="0" applyAlignment="0" applyProtection="0"/>
    <xf numFmtId="0" fontId="23" fillId="38" borderId="0" applyNumberFormat="0" applyBorder="0" applyAlignment="0" applyProtection="0"/>
    <xf numFmtId="0" fontId="23" fillId="38" borderId="0" applyNumberFormat="0" applyBorder="0" applyAlignment="0" applyProtection="0"/>
    <xf numFmtId="0" fontId="23" fillId="38" borderId="0" applyNumberFormat="0" applyBorder="0" applyAlignment="0" applyProtection="0"/>
    <xf numFmtId="0" fontId="23" fillId="38" borderId="0" applyNumberFormat="0" applyBorder="0" applyAlignment="0" applyProtection="0"/>
    <xf numFmtId="0" fontId="23" fillId="38" borderId="0" applyNumberFormat="0" applyBorder="0" applyAlignment="0" applyProtection="0"/>
    <xf numFmtId="0" fontId="23" fillId="38" borderId="0" applyNumberFormat="0" applyBorder="0" applyAlignment="0" applyProtection="0"/>
    <xf numFmtId="0" fontId="13" fillId="38" borderId="0" applyNumberFormat="0" applyBorder="0" applyAlignment="0" applyProtection="0"/>
    <xf numFmtId="0" fontId="13" fillId="38" borderId="0" applyNumberFormat="0" applyBorder="0" applyAlignment="0" applyProtection="0"/>
    <xf numFmtId="0" fontId="13" fillId="38" borderId="0" applyNumberFormat="0" applyBorder="0" applyAlignment="0" applyProtection="0"/>
    <xf numFmtId="0" fontId="13" fillId="38" borderId="0" applyNumberFormat="0" applyBorder="0" applyAlignment="0" applyProtection="0"/>
    <xf numFmtId="0" fontId="13" fillId="38"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4" fillId="25" borderId="0" applyNumberFormat="0" applyBorder="0" applyAlignment="0" applyProtection="0"/>
    <xf numFmtId="0" fontId="13" fillId="25" borderId="0" applyNumberFormat="0" applyBorder="0" applyAlignment="0" applyProtection="0"/>
    <xf numFmtId="0" fontId="13" fillId="40" borderId="0" applyNumberFormat="0" applyBorder="0" applyAlignment="0" applyProtection="0"/>
    <xf numFmtId="0" fontId="13" fillId="40" borderId="0" applyNumberFormat="0" applyBorder="0" applyAlignment="0" applyProtection="0"/>
    <xf numFmtId="0" fontId="24" fillId="26" borderId="0" applyNumberFormat="0" applyBorder="0" applyAlignment="0" applyProtection="0"/>
    <xf numFmtId="0" fontId="23" fillId="40" borderId="0" applyNumberFormat="0" applyBorder="0" applyAlignment="0" applyProtection="0"/>
    <xf numFmtId="0" fontId="23" fillId="40" borderId="0" applyNumberFormat="0" applyBorder="0" applyAlignment="0" applyProtection="0"/>
    <xf numFmtId="0" fontId="23" fillId="40" borderId="0" applyNumberFormat="0" applyBorder="0" applyAlignment="0" applyProtection="0"/>
    <xf numFmtId="0" fontId="13" fillId="40" borderId="0" applyNumberFormat="0" applyBorder="0" applyAlignment="0" applyProtection="0"/>
    <xf numFmtId="0" fontId="23" fillId="40" borderId="0" applyNumberFormat="0" applyBorder="0" applyAlignment="0" applyProtection="0"/>
    <xf numFmtId="0" fontId="13" fillId="40" borderId="0" applyNumberFormat="0" applyBorder="0" applyAlignment="0" applyProtection="0"/>
    <xf numFmtId="0" fontId="23" fillId="40" borderId="0" applyNumberFormat="0" applyBorder="0" applyAlignment="0" applyProtection="0"/>
    <xf numFmtId="0" fontId="13" fillId="40" borderId="0" applyNumberFormat="0" applyBorder="0" applyAlignment="0" applyProtection="0"/>
    <xf numFmtId="0" fontId="13" fillId="40" borderId="0" applyNumberFormat="0" applyBorder="0" applyAlignment="0" applyProtection="0"/>
    <xf numFmtId="0" fontId="13" fillId="40" borderId="0" applyNumberFormat="0" applyBorder="0" applyAlignment="0" applyProtection="0"/>
    <xf numFmtId="0" fontId="13" fillId="40" borderId="0" applyNumberFormat="0" applyBorder="0" applyAlignment="0" applyProtection="0"/>
    <xf numFmtId="0" fontId="13" fillId="40" borderId="0" applyNumberFormat="0" applyBorder="0" applyAlignment="0" applyProtection="0"/>
    <xf numFmtId="0" fontId="13" fillId="40" borderId="0" applyNumberFormat="0" applyBorder="0" applyAlignment="0" applyProtection="0"/>
    <xf numFmtId="0" fontId="23" fillId="40" borderId="0" applyNumberFormat="0" applyBorder="0" applyAlignment="0" applyProtection="0"/>
    <xf numFmtId="0" fontId="23" fillId="40" borderId="0" applyNumberFormat="0" applyBorder="0" applyAlignment="0" applyProtection="0"/>
    <xf numFmtId="0" fontId="23" fillId="40" borderId="0" applyNumberFormat="0" applyBorder="0" applyAlignment="0" applyProtection="0"/>
    <xf numFmtId="0" fontId="23" fillId="40" borderId="0" applyNumberFormat="0" applyBorder="0" applyAlignment="0" applyProtection="0"/>
    <xf numFmtId="0" fontId="23" fillId="40" borderId="0" applyNumberFormat="0" applyBorder="0" applyAlignment="0" applyProtection="0"/>
    <xf numFmtId="0" fontId="13" fillId="40" borderId="0" applyNumberFormat="0" applyBorder="0" applyAlignment="0" applyProtection="0"/>
    <xf numFmtId="0" fontId="13" fillId="40" borderId="0" applyNumberFormat="0" applyBorder="0" applyAlignment="0" applyProtection="0"/>
    <xf numFmtId="0" fontId="13" fillId="40" borderId="0" applyNumberFormat="0" applyBorder="0" applyAlignment="0" applyProtection="0"/>
    <xf numFmtId="0" fontId="13" fillId="40" borderId="0" applyNumberFormat="0" applyBorder="0" applyAlignment="0" applyProtection="0"/>
    <xf numFmtId="0" fontId="13" fillId="40" borderId="0" applyNumberFormat="0" applyBorder="0" applyAlignment="0" applyProtection="0"/>
    <xf numFmtId="0" fontId="13" fillId="40" borderId="0" applyNumberFormat="0" applyBorder="0" applyAlignment="0" applyProtection="0"/>
    <xf numFmtId="0" fontId="23" fillId="40" borderId="0" applyNumberFormat="0" applyBorder="0" applyAlignment="0" applyProtection="0"/>
    <xf numFmtId="0" fontId="23" fillId="40" borderId="0" applyNumberFormat="0" applyBorder="0" applyAlignment="0" applyProtection="0"/>
    <xf numFmtId="0" fontId="23" fillId="40" borderId="0" applyNumberFormat="0" applyBorder="0" applyAlignment="0" applyProtection="0"/>
    <xf numFmtId="0" fontId="23" fillId="40" borderId="0" applyNumberFormat="0" applyBorder="0" applyAlignment="0" applyProtection="0"/>
    <xf numFmtId="0" fontId="23" fillId="40" borderId="0" applyNumberFormat="0" applyBorder="0" applyAlignment="0" applyProtection="0"/>
    <xf numFmtId="0" fontId="23" fillId="40" borderId="0" applyNumberFormat="0" applyBorder="0" applyAlignment="0" applyProtection="0"/>
    <xf numFmtId="0" fontId="23" fillId="40" borderId="0" applyNumberFormat="0" applyBorder="0" applyAlignment="0" applyProtection="0"/>
    <xf numFmtId="0" fontId="23" fillId="40" borderId="0" applyNumberFormat="0" applyBorder="0" applyAlignment="0" applyProtection="0"/>
    <xf numFmtId="0" fontId="23" fillId="40" borderId="0" applyNumberFormat="0" applyBorder="0" applyAlignment="0" applyProtection="0"/>
    <xf numFmtId="0" fontId="23" fillId="40" borderId="0" applyNumberFormat="0" applyBorder="0" applyAlignment="0" applyProtection="0"/>
    <xf numFmtId="0" fontId="23" fillId="40" borderId="0" applyNumberFormat="0" applyBorder="0" applyAlignment="0" applyProtection="0"/>
    <xf numFmtId="0" fontId="13" fillId="40" borderId="0" applyNumberFormat="0" applyBorder="0" applyAlignment="0" applyProtection="0"/>
    <xf numFmtId="0" fontId="13" fillId="40" borderId="0" applyNumberFormat="0" applyBorder="0" applyAlignment="0" applyProtection="0"/>
    <xf numFmtId="0" fontId="13" fillId="40" borderId="0" applyNumberFormat="0" applyBorder="0" applyAlignment="0" applyProtection="0"/>
    <xf numFmtId="0" fontId="13" fillId="40" borderId="0" applyNumberFormat="0" applyBorder="0" applyAlignment="0" applyProtection="0"/>
    <xf numFmtId="0" fontId="13" fillId="40" borderId="0" applyNumberFormat="0" applyBorder="0" applyAlignment="0" applyProtection="0"/>
    <xf numFmtId="0" fontId="23" fillId="41" borderId="0" applyNumberFormat="0" applyBorder="0" applyAlignment="0" applyProtection="0"/>
    <xf numFmtId="0" fontId="23" fillId="42" borderId="0" applyNumberFormat="0" applyBorder="0" applyAlignment="0" applyProtection="0"/>
    <xf numFmtId="0" fontId="23" fillId="43" borderId="0" applyNumberFormat="0" applyBorder="0" applyAlignment="0" applyProtection="0"/>
    <xf numFmtId="0" fontId="23" fillId="38" borderId="0" applyNumberFormat="0" applyBorder="0" applyAlignment="0" applyProtection="0"/>
    <xf numFmtId="0" fontId="23" fillId="39" borderId="0" applyNumberFormat="0" applyBorder="0" applyAlignment="0" applyProtection="0"/>
    <xf numFmtId="0" fontId="23" fillId="44" borderId="0" applyNumberFormat="0" applyBorder="0" applyAlignment="0" applyProtection="0"/>
    <xf numFmtId="0" fontId="25" fillId="28" borderId="0" applyNumberFormat="0" applyBorder="0" applyAlignment="0" applyProtection="0"/>
    <xf numFmtId="0" fontId="26" fillId="29" borderId="0" applyNumberFormat="0" applyBorder="0" applyAlignment="0" applyProtection="0"/>
    <xf numFmtId="0" fontId="26" fillId="29" borderId="0" applyNumberFormat="0" applyBorder="0" applyAlignment="0" applyProtection="0"/>
    <xf numFmtId="0" fontId="26" fillId="29" borderId="0" applyNumberFormat="0" applyBorder="0" applyAlignment="0" applyProtection="0"/>
    <xf numFmtId="0" fontId="26" fillId="29" borderId="0" applyNumberFormat="0" applyBorder="0" applyAlignment="0" applyProtection="0"/>
    <xf numFmtId="0" fontId="26" fillId="29" borderId="0" applyNumberFormat="0" applyBorder="0" applyAlignment="0" applyProtection="0"/>
    <xf numFmtId="0" fontId="26" fillId="29" borderId="0" applyNumberFormat="0" applyBorder="0" applyAlignment="0" applyProtection="0"/>
    <xf numFmtId="0" fontId="26" fillId="29" borderId="0" applyNumberFormat="0" applyBorder="0" applyAlignment="0" applyProtection="0"/>
    <xf numFmtId="0" fontId="26" fillId="29" borderId="0" applyNumberFormat="0" applyBorder="0" applyAlignment="0" applyProtection="0"/>
    <xf numFmtId="0" fontId="26" fillId="29" borderId="0" applyNumberFormat="0" applyBorder="0" applyAlignment="0" applyProtection="0"/>
    <xf numFmtId="0" fontId="26" fillId="29" borderId="0" applyNumberFormat="0" applyBorder="0" applyAlignment="0" applyProtection="0"/>
    <xf numFmtId="0" fontId="26" fillId="29" borderId="0" applyNumberFormat="0" applyBorder="0" applyAlignment="0" applyProtection="0"/>
    <xf numFmtId="0" fontId="27" fillId="45" borderId="52" applyNumberFormat="0" applyAlignment="0" applyProtection="0"/>
    <xf numFmtId="0" fontId="20" fillId="45" borderId="49" applyNumberFormat="0" applyAlignment="0" applyProtection="0"/>
    <xf numFmtId="0" fontId="20" fillId="45" borderId="49" applyNumberFormat="0" applyAlignment="0" applyProtection="0"/>
    <xf numFmtId="0" fontId="27" fillId="45" borderId="52" applyNumberFormat="0" applyAlignment="0" applyProtection="0"/>
    <xf numFmtId="0" fontId="27" fillId="45" borderId="52" applyNumberFormat="0" applyAlignment="0" applyProtection="0"/>
    <xf numFmtId="0" fontId="27" fillId="45" borderId="52" applyNumberFormat="0" applyAlignment="0" applyProtection="0"/>
    <xf numFmtId="0" fontId="20" fillId="45" borderId="49" applyNumberFormat="0" applyAlignment="0" applyProtection="0"/>
    <xf numFmtId="0" fontId="27" fillId="45" borderId="52" applyNumberFormat="0" applyAlignment="0" applyProtection="0"/>
    <xf numFmtId="0" fontId="20" fillId="45" borderId="49" applyNumberFormat="0" applyAlignment="0" applyProtection="0"/>
    <xf numFmtId="0" fontId="27" fillId="45" borderId="52" applyNumberFormat="0" applyAlignment="0" applyProtection="0"/>
    <xf numFmtId="0" fontId="20" fillId="45" borderId="49" applyNumberFormat="0" applyAlignment="0" applyProtection="0"/>
    <xf numFmtId="0" fontId="20" fillId="45" borderId="49" applyNumberFormat="0" applyAlignment="0" applyProtection="0"/>
    <xf numFmtId="0" fontId="20" fillId="45" borderId="49" applyNumberFormat="0" applyAlignment="0" applyProtection="0"/>
    <xf numFmtId="0" fontId="20" fillId="45" borderId="49" applyNumberFormat="0" applyAlignment="0" applyProtection="0"/>
    <xf numFmtId="0" fontId="20" fillId="45" borderId="49" applyNumberFormat="0" applyAlignment="0" applyProtection="0"/>
    <xf numFmtId="0" fontId="20" fillId="45" borderId="49" applyNumberFormat="0" applyAlignment="0" applyProtection="0"/>
    <xf numFmtId="0" fontId="27" fillId="45" borderId="52" applyNumberFormat="0" applyAlignment="0" applyProtection="0"/>
    <xf numFmtId="0" fontId="27" fillId="45" borderId="52" applyNumberFormat="0" applyAlignment="0" applyProtection="0"/>
    <xf numFmtId="0" fontId="27" fillId="45" borderId="52" applyNumberFormat="0" applyAlignment="0" applyProtection="0"/>
    <xf numFmtId="0" fontId="27" fillId="45" borderId="52" applyNumberFormat="0" applyAlignment="0" applyProtection="0"/>
    <xf numFmtId="0" fontId="27" fillId="45" borderId="52" applyNumberFormat="0" applyAlignment="0" applyProtection="0"/>
    <xf numFmtId="0" fontId="20" fillId="45" borderId="49" applyNumberFormat="0" applyAlignment="0" applyProtection="0"/>
    <xf numFmtId="0" fontId="20" fillId="45" borderId="49" applyNumberFormat="0" applyAlignment="0" applyProtection="0"/>
    <xf numFmtId="0" fontId="20" fillId="45" borderId="49" applyNumberFormat="0" applyAlignment="0" applyProtection="0"/>
    <xf numFmtId="0" fontId="20" fillId="45" borderId="49" applyNumberFormat="0" applyAlignment="0" applyProtection="0"/>
    <xf numFmtId="0" fontId="20" fillId="45" borderId="49" applyNumberFormat="0" applyAlignment="0" applyProtection="0"/>
    <xf numFmtId="0" fontId="20" fillId="45" borderId="49" applyNumberFormat="0" applyAlignment="0" applyProtection="0"/>
    <xf numFmtId="0" fontId="27" fillId="45" borderId="52" applyNumberFormat="0" applyAlignment="0" applyProtection="0"/>
    <xf numFmtId="0" fontId="27" fillId="45" borderId="52" applyNumberFormat="0" applyAlignment="0" applyProtection="0"/>
    <xf numFmtId="0" fontId="27" fillId="45" borderId="52" applyNumberFormat="0" applyAlignment="0" applyProtection="0"/>
    <xf numFmtId="0" fontId="27" fillId="45" borderId="52" applyNumberFormat="0" applyAlignment="0" applyProtection="0"/>
    <xf numFmtId="0" fontId="27" fillId="45" borderId="52" applyNumberFormat="0" applyAlignment="0" applyProtection="0"/>
    <xf numFmtId="0" fontId="27" fillId="45" borderId="52" applyNumberFormat="0" applyAlignment="0" applyProtection="0"/>
    <xf numFmtId="0" fontId="27" fillId="45" borderId="52" applyNumberFormat="0" applyAlignment="0" applyProtection="0"/>
    <xf numFmtId="0" fontId="27" fillId="45" borderId="52" applyNumberFormat="0" applyAlignment="0" applyProtection="0"/>
    <xf numFmtId="0" fontId="27" fillId="45" borderId="52" applyNumberFormat="0" applyAlignment="0" applyProtection="0"/>
    <xf numFmtId="0" fontId="27" fillId="45" borderId="52" applyNumberFormat="0" applyAlignment="0" applyProtection="0"/>
    <xf numFmtId="0" fontId="27" fillId="45" borderId="52" applyNumberFormat="0" applyAlignment="0" applyProtection="0"/>
    <xf numFmtId="0" fontId="20" fillId="45" borderId="49" applyNumberFormat="0" applyAlignment="0" applyProtection="0"/>
    <xf numFmtId="0" fontId="20" fillId="45" borderId="49" applyNumberFormat="0" applyAlignment="0" applyProtection="0"/>
    <xf numFmtId="0" fontId="20" fillId="45" borderId="49" applyNumberFormat="0" applyAlignment="0" applyProtection="0"/>
    <xf numFmtId="0" fontId="20" fillId="45" borderId="49" applyNumberFormat="0" applyAlignment="0" applyProtection="0"/>
    <xf numFmtId="0" fontId="20" fillId="45" borderId="49" applyNumberFormat="0" applyAlignment="0" applyProtection="0"/>
    <xf numFmtId="0" fontId="21" fillId="0" borderId="0"/>
    <xf numFmtId="0" fontId="21" fillId="0" borderId="0"/>
    <xf numFmtId="0" fontId="22" fillId="46" borderId="53" applyNumberFormat="0" applyAlignment="0" applyProtection="0"/>
    <xf numFmtId="0" fontId="22" fillId="46" borderId="53" applyNumberFormat="0" applyAlignment="0" applyProtection="0"/>
    <xf numFmtId="0" fontId="22" fillId="46" borderId="53" applyNumberFormat="0" applyAlignment="0" applyProtection="0"/>
    <xf numFmtId="0" fontId="22" fillId="46" borderId="53" applyNumberFormat="0" applyAlignment="0" applyProtection="0"/>
    <xf numFmtId="0" fontId="22" fillId="46" borderId="53" applyNumberFormat="0" applyAlignment="0" applyProtection="0"/>
    <xf numFmtId="0" fontId="22" fillId="46" borderId="53" applyNumberFormat="0" applyAlignment="0" applyProtection="0"/>
    <xf numFmtId="0" fontId="22" fillId="46" borderId="53" applyNumberFormat="0" applyAlignment="0" applyProtection="0"/>
    <xf numFmtId="0" fontId="22" fillId="46" borderId="53" applyNumberFormat="0" applyAlignment="0" applyProtection="0"/>
    <xf numFmtId="0" fontId="22" fillId="46" borderId="53" applyNumberFormat="0" applyAlignment="0" applyProtection="0"/>
    <xf numFmtId="0" fontId="22" fillId="46" borderId="53" applyNumberFormat="0" applyAlignment="0" applyProtection="0"/>
    <xf numFmtId="0" fontId="22" fillId="46" borderId="53" applyNumberFormat="0" applyAlignment="0" applyProtection="0"/>
    <xf numFmtId="0" fontId="28" fillId="0" borderId="54" applyNumberFormat="0" applyFill="0" applyAlignment="0" applyProtection="0"/>
    <xf numFmtId="0" fontId="28" fillId="0" borderId="54" applyNumberFormat="0" applyFill="0" applyAlignment="0" applyProtection="0"/>
    <xf numFmtId="0" fontId="28" fillId="0" borderId="54" applyNumberFormat="0" applyFill="0" applyAlignment="0" applyProtection="0"/>
    <xf numFmtId="0" fontId="28" fillId="0" borderId="54" applyNumberFormat="0" applyFill="0" applyAlignment="0" applyProtection="0"/>
    <xf numFmtId="0" fontId="28" fillId="0" borderId="54" applyNumberFormat="0" applyFill="0" applyAlignment="0" applyProtection="0"/>
    <xf numFmtId="0" fontId="28" fillId="0" borderId="54" applyNumberFormat="0" applyFill="0" applyAlignment="0" applyProtection="0"/>
    <xf numFmtId="0" fontId="28" fillId="0" borderId="54" applyNumberFormat="0" applyFill="0" applyAlignment="0" applyProtection="0"/>
    <xf numFmtId="0" fontId="28" fillId="0" borderId="54" applyNumberFormat="0" applyFill="0" applyAlignment="0" applyProtection="0"/>
    <xf numFmtId="0" fontId="28" fillId="0" borderId="54" applyNumberFormat="0" applyFill="0" applyAlignment="0" applyProtection="0"/>
    <xf numFmtId="0" fontId="28" fillId="0" borderId="54" applyNumberFormat="0" applyFill="0" applyAlignment="0" applyProtection="0"/>
    <xf numFmtId="0" fontId="28" fillId="0" borderId="54" applyNumberFormat="0" applyFill="0" applyAlignment="0" applyProtection="0"/>
    <xf numFmtId="0" fontId="22" fillId="46" borderId="53" applyNumberFormat="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13" fillId="41" borderId="0" applyNumberFormat="0" applyBorder="0" applyAlignment="0" applyProtection="0"/>
    <xf numFmtId="0" fontId="13" fillId="41" borderId="0" applyNumberFormat="0" applyBorder="0" applyAlignment="0" applyProtection="0"/>
    <xf numFmtId="0" fontId="24" fillId="17" borderId="0" applyNumberFormat="0" applyBorder="0" applyAlignment="0" applyProtection="0"/>
    <xf numFmtId="0" fontId="23" fillId="41" borderId="0" applyNumberFormat="0" applyBorder="0" applyAlignment="0" applyProtection="0"/>
    <xf numFmtId="0" fontId="23" fillId="41" borderId="0" applyNumberFormat="0" applyBorder="0" applyAlignment="0" applyProtection="0"/>
    <xf numFmtId="0" fontId="23" fillId="41" borderId="0" applyNumberFormat="0" applyBorder="0" applyAlignment="0" applyProtection="0"/>
    <xf numFmtId="0" fontId="13" fillId="41" borderId="0" applyNumberFormat="0" applyBorder="0" applyAlignment="0" applyProtection="0"/>
    <xf numFmtId="0" fontId="23" fillId="41" borderId="0" applyNumberFormat="0" applyBorder="0" applyAlignment="0" applyProtection="0"/>
    <xf numFmtId="0" fontId="13" fillId="41" borderId="0" applyNumberFormat="0" applyBorder="0" applyAlignment="0" applyProtection="0"/>
    <xf numFmtId="0" fontId="23" fillId="41" borderId="0" applyNumberFormat="0" applyBorder="0" applyAlignment="0" applyProtection="0"/>
    <xf numFmtId="0" fontId="13" fillId="41" borderId="0" applyNumberFormat="0" applyBorder="0" applyAlignment="0" applyProtection="0"/>
    <xf numFmtId="0" fontId="13" fillId="41" borderId="0" applyNumberFormat="0" applyBorder="0" applyAlignment="0" applyProtection="0"/>
    <xf numFmtId="0" fontId="13" fillId="41" borderId="0" applyNumberFormat="0" applyBorder="0" applyAlignment="0" applyProtection="0"/>
    <xf numFmtId="0" fontId="13" fillId="41" borderId="0" applyNumberFormat="0" applyBorder="0" applyAlignment="0" applyProtection="0"/>
    <xf numFmtId="0" fontId="13" fillId="41" borderId="0" applyNumberFormat="0" applyBorder="0" applyAlignment="0" applyProtection="0"/>
    <xf numFmtId="0" fontId="13" fillId="41" borderId="0" applyNumberFormat="0" applyBorder="0" applyAlignment="0" applyProtection="0"/>
    <xf numFmtId="0" fontId="23" fillId="41" borderId="0" applyNumberFormat="0" applyBorder="0" applyAlignment="0" applyProtection="0"/>
    <xf numFmtId="0" fontId="23" fillId="41" borderId="0" applyNumberFormat="0" applyBorder="0" applyAlignment="0" applyProtection="0"/>
    <xf numFmtId="0" fontId="23" fillId="41" borderId="0" applyNumberFormat="0" applyBorder="0" applyAlignment="0" applyProtection="0"/>
    <xf numFmtId="0" fontId="23" fillId="41" borderId="0" applyNumberFormat="0" applyBorder="0" applyAlignment="0" applyProtection="0"/>
    <xf numFmtId="0" fontId="23" fillId="41" borderId="0" applyNumberFormat="0" applyBorder="0" applyAlignment="0" applyProtection="0"/>
    <xf numFmtId="0" fontId="13" fillId="41" borderId="0" applyNumberFormat="0" applyBorder="0" applyAlignment="0" applyProtection="0"/>
    <xf numFmtId="0" fontId="13" fillId="41" borderId="0" applyNumberFormat="0" applyBorder="0" applyAlignment="0" applyProtection="0"/>
    <xf numFmtId="0" fontId="13" fillId="41" borderId="0" applyNumberFormat="0" applyBorder="0" applyAlignment="0" applyProtection="0"/>
    <xf numFmtId="0" fontId="13" fillId="41" borderId="0" applyNumberFormat="0" applyBorder="0" applyAlignment="0" applyProtection="0"/>
    <xf numFmtId="0" fontId="13" fillId="41" borderId="0" applyNumberFormat="0" applyBorder="0" applyAlignment="0" applyProtection="0"/>
    <xf numFmtId="0" fontId="13" fillId="41" borderId="0" applyNumberFormat="0" applyBorder="0" applyAlignment="0" applyProtection="0"/>
    <xf numFmtId="0" fontId="23" fillId="41" borderId="0" applyNumberFormat="0" applyBorder="0" applyAlignment="0" applyProtection="0"/>
    <xf numFmtId="0" fontId="23" fillId="41" borderId="0" applyNumberFormat="0" applyBorder="0" applyAlignment="0" applyProtection="0"/>
    <xf numFmtId="0" fontId="23" fillId="41" borderId="0" applyNumberFormat="0" applyBorder="0" applyAlignment="0" applyProtection="0"/>
    <xf numFmtId="0" fontId="23" fillId="41" borderId="0" applyNumberFormat="0" applyBorder="0" applyAlignment="0" applyProtection="0"/>
    <xf numFmtId="0" fontId="23" fillId="41" borderId="0" applyNumberFormat="0" applyBorder="0" applyAlignment="0" applyProtection="0"/>
    <xf numFmtId="0" fontId="23" fillId="41" borderId="0" applyNumberFormat="0" applyBorder="0" applyAlignment="0" applyProtection="0"/>
    <xf numFmtId="0" fontId="24" fillId="17" borderId="0" applyNumberFormat="0" applyBorder="0" applyAlignment="0" applyProtection="0"/>
    <xf numFmtId="0" fontId="23" fillId="41" borderId="0" applyNumberFormat="0" applyBorder="0" applyAlignment="0" applyProtection="0"/>
    <xf numFmtId="0" fontId="23" fillId="41" borderId="0" applyNumberFormat="0" applyBorder="0" applyAlignment="0" applyProtection="0"/>
    <xf numFmtId="0" fontId="23" fillId="41" borderId="0" applyNumberFormat="0" applyBorder="0" applyAlignment="0" applyProtection="0"/>
    <xf numFmtId="0" fontId="23" fillId="41" borderId="0" applyNumberFormat="0" applyBorder="0" applyAlignment="0" applyProtection="0"/>
    <xf numFmtId="0" fontId="23" fillId="41" borderId="0" applyNumberFormat="0" applyBorder="0" applyAlignment="0" applyProtection="0"/>
    <xf numFmtId="0" fontId="23" fillId="41" borderId="0" applyNumberFormat="0" applyBorder="0" applyAlignment="0" applyProtection="0"/>
    <xf numFmtId="0" fontId="13" fillId="41" borderId="0" applyNumberFormat="0" applyBorder="0" applyAlignment="0" applyProtection="0"/>
    <xf numFmtId="0" fontId="13" fillId="41" borderId="0" applyNumberFormat="0" applyBorder="0" applyAlignment="0" applyProtection="0"/>
    <xf numFmtId="0" fontId="13" fillId="41" borderId="0" applyNumberFormat="0" applyBorder="0" applyAlignment="0" applyProtection="0"/>
    <xf numFmtId="0" fontId="13" fillId="41" borderId="0" applyNumberFormat="0" applyBorder="0" applyAlignment="0" applyProtection="0"/>
    <xf numFmtId="0" fontId="13" fillId="41" borderId="0" applyNumberFormat="0" applyBorder="0" applyAlignment="0" applyProtection="0"/>
    <xf numFmtId="0" fontId="23" fillId="42" borderId="0" applyNumberFormat="0" applyBorder="0" applyAlignment="0" applyProtection="0"/>
    <xf numFmtId="0" fontId="23" fillId="42" borderId="0" applyNumberFormat="0" applyBorder="0" applyAlignment="0" applyProtection="0"/>
    <xf numFmtId="0" fontId="23" fillId="42" borderId="0" applyNumberFormat="0" applyBorder="0" applyAlignment="0" applyProtection="0"/>
    <xf numFmtId="0" fontId="23" fillId="42" borderId="0" applyNumberFormat="0" applyBorder="0" applyAlignment="0" applyProtection="0"/>
    <xf numFmtId="0" fontId="23" fillId="42" borderId="0" applyNumberFormat="0" applyBorder="0" applyAlignment="0" applyProtection="0"/>
    <xf numFmtId="0" fontId="23" fillId="42" borderId="0" applyNumberFormat="0" applyBorder="0" applyAlignment="0" applyProtection="0"/>
    <xf numFmtId="0" fontId="23" fillId="42" borderId="0" applyNumberFormat="0" applyBorder="0" applyAlignment="0" applyProtection="0"/>
    <xf numFmtId="0" fontId="23" fillId="42" borderId="0" applyNumberFormat="0" applyBorder="0" applyAlignment="0" applyProtection="0"/>
    <xf numFmtId="0" fontId="23" fillId="42" borderId="0" applyNumberFormat="0" applyBorder="0" applyAlignment="0" applyProtection="0"/>
    <xf numFmtId="0" fontId="23" fillId="42" borderId="0" applyNumberFormat="0" applyBorder="0" applyAlignment="0" applyProtection="0"/>
    <xf numFmtId="0" fontId="23" fillId="42" borderId="0" applyNumberFormat="0" applyBorder="0" applyAlignment="0" applyProtection="0"/>
    <xf numFmtId="0" fontId="24" fillId="19" borderId="0" applyNumberFormat="0" applyBorder="0" applyAlignment="0" applyProtection="0"/>
    <xf numFmtId="0" fontId="13" fillId="19" borderId="0" applyNumberFormat="0" applyBorder="0" applyAlignment="0" applyProtection="0"/>
    <xf numFmtId="0" fontId="23" fillId="43" borderId="0" applyNumberFormat="0" applyBorder="0" applyAlignment="0" applyProtection="0"/>
    <xf numFmtId="0" fontId="23" fillId="43" borderId="0" applyNumberFormat="0" applyBorder="0" applyAlignment="0" applyProtection="0"/>
    <xf numFmtId="0" fontId="23" fillId="43" borderId="0" applyNumberFormat="0" applyBorder="0" applyAlignment="0" applyProtection="0"/>
    <xf numFmtId="0" fontId="23" fillId="43" borderId="0" applyNumberFormat="0" applyBorder="0" applyAlignment="0" applyProtection="0"/>
    <xf numFmtId="0" fontId="23" fillId="43" borderId="0" applyNumberFormat="0" applyBorder="0" applyAlignment="0" applyProtection="0"/>
    <xf numFmtId="0" fontId="23" fillId="43" borderId="0" applyNumberFormat="0" applyBorder="0" applyAlignment="0" applyProtection="0"/>
    <xf numFmtId="0" fontId="23" fillId="43" borderId="0" applyNumberFormat="0" applyBorder="0" applyAlignment="0" applyProtection="0"/>
    <xf numFmtId="0" fontId="23" fillId="43" borderId="0" applyNumberFormat="0" applyBorder="0" applyAlignment="0" applyProtection="0"/>
    <xf numFmtId="0" fontId="23" fillId="43" borderId="0" applyNumberFormat="0" applyBorder="0" applyAlignment="0" applyProtection="0"/>
    <xf numFmtId="0" fontId="23" fillId="43" borderId="0" applyNumberFormat="0" applyBorder="0" applyAlignment="0" applyProtection="0"/>
    <xf numFmtId="0" fontId="23" fillId="43" borderId="0" applyNumberFormat="0" applyBorder="0" applyAlignment="0" applyProtection="0"/>
    <xf numFmtId="0" fontId="13" fillId="38" borderId="0" applyNumberFormat="0" applyBorder="0" applyAlignment="0" applyProtection="0"/>
    <xf numFmtId="0" fontId="13" fillId="38" borderId="0" applyNumberFormat="0" applyBorder="0" applyAlignment="0" applyProtection="0"/>
    <xf numFmtId="0" fontId="24" fillId="21" borderId="0" applyNumberFormat="0" applyBorder="0" applyAlignment="0" applyProtection="0"/>
    <xf numFmtId="0" fontId="23" fillId="38" borderId="0" applyNumberFormat="0" applyBorder="0" applyAlignment="0" applyProtection="0"/>
    <xf numFmtId="0" fontId="23" fillId="38" borderId="0" applyNumberFormat="0" applyBorder="0" applyAlignment="0" applyProtection="0"/>
    <xf numFmtId="0" fontId="23" fillId="38" borderId="0" applyNumberFormat="0" applyBorder="0" applyAlignment="0" applyProtection="0"/>
    <xf numFmtId="0" fontId="13" fillId="38" borderId="0" applyNumberFormat="0" applyBorder="0" applyAlignment="0" applyProtection="0"/>
    <xf numFmtId="0" fontId="23" fillId="38" borderId="0" applyNumberFormat="0" applyBorder="0" applyAlignment="0" applyProtection="0"/>
    <xf numFmtId="0" fontId="13" fillId="38" borderId="0" applyNumberFormat="0" applyBorder="0" applyAlignment="0" applyProtection="0"/>
    <xf numFmtId="0" fontId="23" fillId="38" borderId="0" applyNumberFormat="0" applyBorder="0" applyAlignment="0" applyProtection="0"/>
    <xf numFmtId="0" fontId="13" fillId="38" borderId="0" applyNumberFormat="0" applyBorder="0" applyAlignment="0" applyProtection="0"/>
    <xf numFmtId="0" fontId="13" fillId="38" borderId="0" applyNumberFormat="0" applyBorder="0" applyAlignment="0" applyProtection="0"/>
    <xf numFmtId="0" fontId="13" fillId="38" borderId="0" applyNumberFormat="0" applyBorder="0" applyAlignment="0" applyProtection="0"/>
    <xf numFmtId="0" fontId="13" fillId="38" borderId="0" applyNumberFormat="0" applyBorder="0" applyAlignment="0" applyProtection="0"/>
    <xf numFmtId="0" fontId="13" fillId="38" borderId="0" applyNumberFormat="0" applyBorder="0" applyAlignment="0" applyProtection="0"/>
    <xf numFmtId="0" fontId="13" fillId="38" borderId="0" applyNumberFormat="0" applyBorder="0" applyAlignment="0" applyProtection="0"/>
    <xf numFmtId="0" fontId="23" fillId="38" borderId="0" applyNumberFormat="0" applyBorder="0" applyAlignment="0" applyProtection="0"/>
    <xf numFmtId="0" fontId="23" fillId="38" borderId="0" applyNumberFormat="0" applyBorder="0" applyAlignment="0" applyProtection="0"/>
    <xf numFmtId="0" fontId="23" fillId="38" borderId="0" applyNumberFormat="0" applyBorder="0" applyAlignment="0" applyProtection="0"/>
    <xf numFmtId="0" fontId="23" fillId="38" borderId="0" applyNumberFormat="0" applyBorder="0" applyAlignment="0" applyProtection="0"/>
    <xf numFmtId="0" fontId="23" fillId="38" borderId="0" applyNumberFormat="0" applyBorder="0" applyAlignment="0" applyProtection="0"/>
    <xf numFmtId="0" fontId="13" fillId="38" borderId="0" applyNumberFormat="0" applyBorder="0" applyAlignment="0" applyProtection="0"/>
    <xf numFmtId="0" fontId="13" fillId="38" borderId="0" applyNumberFormat="0" applyBorder="0" applyAlignment="0" applyProtection="0"/>
    <xf numFmtId="0" fontId="13" fillId="38" borderId="0" applyNumberFormat="0" applyBorder="0" applyAlignment="0" applyProtection="0"/>
    <xf numFmtId="0" fontId="13" fillId="38" borderId="0" applyNumberFormat="0" applyBorder="0" applyAlignment="0" applyProtection="0"/>
    <xf numFmtId="0" fontId="13" fillId="38" borderId="0" applyNumberFormat="0" applyBorder="0" applyAlignment="0" applyProtection="0"/>
    <xf numFmtId="0" fontId="13" fillId="38" borderId="0" applyNumberFormat="0" applyBorder="0" applyAlignment="0" applyProtection="0"/>
    <xf numFmtId="0" fontId="23" fillId="38" borderId="0" applyNumberFormat="0" applyBorder="0" applyAlignment="0" applyProtection="0"/>
    <xf numFmtId="0" fontId="23" fillId="38" borderId="0" applyNumberFormat="0" applyBorder="0" applyAlignment="0" applyProtection="0"/>
    <xf numFmtId="0" fontId="23" fillId="38" borderId="0" applyNumberFormat="0" applyBorder="0" applyAlignment="0" applyProtection="0"/>
    <xf numFmtId="0" fontId="23" fillId="38" borderId="0" applyNumberFormat="0" applyBorder="0" applyAlignment="0" applyProtection="0"/>
    <xf numFmtId="0" fontId="23" fillId="38" borderId="0" applyNumberFormat="0" applyBorder="0" applyAlignment="0" applyProtection="0"/>
    <xf numFmtId="0" fontId="23" fillId="38" borderId="0" applyNumberFormat="0" applyBorder="0" applyAlignment="0" applyProtection="0"/>
    <xf numFmtId="0" fontId="23" fillId="38" borderId="0" applyNumberFormat="0" applyBorder="0" applyAlignment="0" applyProtection="0"/>
    <xf numFmtId="0" fontId="23" fillId="38" borderId="0" applyNumberFormat="0" applyBorder="0" applyAlignment="0" applyProtection="0"/>
    <xf numFmtId="0" fontId="23" fillId="38" borderId="0" applyNumberFormat="0" applyBorder="0" applyAlignment="0" applyProtection="0"/>
    <xf numFmtId="0" fontId="23" fillId="38" borderId="0" applyNumberFormat="0" applyBorder="0" applyAlignment="0" applyProtection="0"/>
    <xf numFmtId="0" fontId="23" fillId="38" borderId="0" applyNumberFormat="0" applyBorder="0" applyAlignment="0" applyProtection="0"/>
    <xf numFmtId="0" fontId="13" fillId="38" borderId="0" applyNumberFormat="0" applyBorder="0" applyAlignment="0" applyProtection="0"/>
    <xf numFmtId="0" fontId="13" fillId="38" borderId="0" applyNumberFormat="0" applyBorder="0" applyAlignment="0" applyProtection="0"/>
    <xf numFmtId="0" fontId="13" fillId="38" borderId="0" applyNumberFormat="0" applyBorder="0" applyAlignment="0" applyProtection="0"/>
    <xf numFmtId="0" fontId="13" fillId="38" borderId="0" applyNumberFormat="0" applyBorder="0" applyAlignment="0" applyProtection="0"/>
    <xf numFmtId="0" fontId="13" fillId="38"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4" fillId="24" borderId="0" applyNumberFormat="0" applyBorder="0" applyAlignment="0" applyProtection="0"/>
    <xf numFmtId="0" fontId="13" fillId="24" borderId="0" applyNumberFormat="0" applyBorder="0" applyAlignment="0" applyProtection="0"/>
    <xf numFmtId="0" fontId="23" fillId="44" borderId="0" applyNumberFormat="0" applyBorder="0" applyAlignment="0" applyProtection="0"/>
    <xf numFmtId="0" fontId="23" fillId="44" borderId="0" applyNumberFormat="0" applyBorder="0" applyAlignment="0" applyProtection="0"/>
    <xf numFmtId="0" fontId="23" fillId="44" borderId="0" applyNumberFormat="0" applyBorder="0" applyAlignment="0" applyProtection="0"/>
    <xf numFmtId="0" fontId="23" fillId="44" borderId="0" applyNumberFormat="0" applyBorder="0" applyAlignment="0" applyProtection="0"/>
    <xf numFmtId="0" fontId="23" fillId="44" borderId="0" applyNumberFormat="0" applyBorder="0" applyAlignment="0" applyProtection="0"/>
    <xf numFmtId="0" fontId="23" fillId="44" borderId="0" applyNumberFormat="0" applyBorder="0" applyAlignment="0" applyProtection="0"/>
    <xf numFmtId="0" fontId="23" fillId="44" borderId="0" applyNumberFormat="0" applyBorder="0" applyAlignment="0" applyProtection="0"/>
    <xf numFmtId="0" fontId="23" fillId="44" borderId="0" applyNumberFormat="0" applyBorder="0" applyAlignment="0" applyProtection="0"/>
    <xf numFmtId="0" fontId="23" fillId="44" borderId="0" applyNumberFormat="0" applyBorder="0" applyAlignment="0" applyProtection="0"/>
    <xf numFmtId="0" fontId="23" fillId="44" borderId="0" applyNumberFormat="0" applyBorder="0" applyAlignment="0" applyProtection="0"/>
    <xf numFmtId="0" fontId="23" fillId="44" borderId="0" applyNumberFormat="0" applyBorder="0" applyAlignment="0" applyProtection="0"/>
    <xf numFmtId="0" fontId="18" fillId="32" borderId="49" applyNumberFormat="0" applyAlignment="0" applyProtection="0"/>
    <xf numFmtId="0" fontId="18" fillId="32" borderId="49" applyNumberFormat="0" applyAlignment="0" applyProtection="0"/>
    <xf numFmtId="0" fontId="30" fillId="32" borderId="52" applyNumberFormat="0" applyAlignment="0" applyProtection="0"/>
    <xf numFmtId="0" fontId="30" fillId="32" borderId="52" applyNumberFormat="0" applyAlignment="0" applyProtection="0"/>
    <xf numFmtId="0" fontId="30" fillId="32" borderId="52" applyNumberFormat="0" applyAlignment="0" applyProtection="0"/>
    <xf numFmtId="0" fontId="18" fillId="32" borderId="49" applyNumberFormat="0" applyAlignment="0" applyProtection="0"/>
    <xf numFmtId="0" fontId="30" fillId="32" borderId="52" applyNumberFormat="0" applyAlignment="0" applyProtection="0"/>
    <xf numFmtId="0" fontId="18" fillId="32" borderId="49" applyNumberFormat="0" applyAlignment="0" applyProtection="0"/>
    <xf numFmtId="0" fontId="30" fillId="32" borderId="52" applyNumberFormat="0" applyAlignment="0" applyProtection="0"/>
    <xf numFmtId="0" fontId="18" fillId="32" borderId="49" applyNumberFormat="0" applyAlignment="0" applyProtection="0"/>
    <xf numFmtId="0" fontId="18" fillId="32" borderId="49" applyNumberFormat="0" applyAlignment="0" applyProtection="0"/>
    <xf numFmtId="0" fontId="18" fillId="32" borderId="49" applyNumberFormat="0" applyAlignment="0" applyProtection="0"/>
    <xf numFmtId="0" fontId="18" fillId="32" borderId="49" applyNumberFormat="0" applyAlignment="0" applyProtection="0"/>
    <xf numFmtId="0" fontId="18" fillId="32" borderId="49" applyNumberFormat="0" applyAlignment="0" applyProtection="0"/>
    <xf numFmtId="0" fontId="18" fillId="32" borderId="49" applyNumberFormat="0" applyAlignment="0" applyProtection="0"/>
    <xf numFmtId="0" fontId="30" fillId="32" borderId="52" applyNumberFormat="0" applyAlignment="0" applyProtection="0"/>
    <xf numFmtId="0" fontId="30" fillId="32" borderId="52" applyNumberFormat="0" applyAlignment="0" applyProtection="0"/>
    <xf numFmtId="0" fontId="30" fillId="32" borderId="52" applyNumberFormat="0" applyAlignment="0" applyProtection="0"/>
    <xf numFmtId="0" fontId="30" fillId="32" borderId="52" applyNumberFormat="0" applyAlignment="0" applyProtection="0"/>
    <xf numFmtId="0" fontId="30" fillId="32" borderId="52" applyNumberFormat="0" applyAlignment="0" applyProtection="0"/>
    <xf numFmtId="0" fontId="18" fillId="32" borderId="49" applyNumberFormat="0" applyAlignment="0" applyProtection="0"/>
    <xf numFmtId="0" fontId="18" fillId="32" borderId="49" applyNumberFormat="0" applyAlignment="0" applyProtection="0"/>
    <xf numFmtId="0" fontId="18" fillId="32" borderId="49" applyNumberFormat="0" applyAlignment="0" applyProtection="0"/>
    <xf numFmtId="0" fontId="18" fillId="32" borderId="49" applyNumberFormat="0" applyAlignment="0" applyProtection="0"/>
    <xf numFmtId="0" fontId="18" fillId="32" borderId="49" applyNumberFormat="0" applyAlignment="0" applyProtection="0"/>
    <xf numFmtId="0" fontId="18" fillId="32" borderId="49" applyNumberFormat="0" applyAlignment="0" applyProtection="0"/>
    <xf numFmtId="0" fontId="30" fillId="32" borderId="52" applyNumberFormat="0" applyAlignment="0" applyProtection="0"/>
    <xf numFmtId="0" fontId="30" fillId="32" borderId="52" applyNumberFormat="0" applyAlignment="0" applyProtection="0"/>
    <xf numFmtId="0" fontId="30" fillId="32" borderId="52" applyNumberFormat="0" applyAlignment="0" applyProtection="0"/>
    <xf numFmtId="0" fontId="30" fillId="32" borderId="52" applyNumberFormat="0" applyAlignment="0" applyProtection="0"/>
    <xf numFmtId="0" fontId="30" fillId="32" borderId="52" applyNumberFormat="0" applyAlignment="0" applyProtection="0"/>
    <xf numFmtId="0" fontId="30" fillId="32" borderId="52" applyNumberFormat="0" applyAlignment="0" applyProtection="0"/>
    <xf numFmtId="0" fontId="30" fillId="32" borderId="52" applyNumberFormat="0" applyAlignment="0" applyProtection="0"/>
    <xf numFmtId="0" fontId="30" fillId="32" borderId="52" applyNumberFormat="0" applyAlignment="0" applyProtection="0"/>
    <xf numFmtId="0" fontId="30" fillId="32" borderId="52" applyNumberFormat="0" applyAlignment="0" applyProtection="0"/>
    <xf numFmtId="0" fontId="30" fillId="32" borderId="52" applyNumberFormat="0" applyAlignment="0" applyProtection="0"/>
    <xf numFmtId="0" fontId="30" fillId="32" borderId="52" applyNumberFormat="0" applyAlignment="0" applyProtection="0"/>
    <xf numFmtId="0" fontId="18" fillId="32" borderId="49" applyNumberFormat="0" applyAlignment="0" applyProtection="0"/>
    <xf numFmtId="0" fontId="18" fillId="32" borderId="49" applyNumberFormat="0" applyAlignment="0" applyProtection="0"/>
    <xf numFmtId="0" fontId="18" fillId="32" borderId="49" applyNumberFormat="0" applyAlignment="0" applyProtection="0"/>
    <xf numFmtId="0" fontId="18" fillId="32" borderId="49" applyNumberFormat="0" applyAlignment="0" applyProtection="0"/>
    <xf numFmtId="0" fontId="18" fillId="32" borderId="49" applyNumberFormat="0" applyAlignment="0" applyProtection="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31" fillId="0" borderId="0" applyNumberFormat="0" applyFill="0" applyBorder="0" applyAlignment="0" applyProtection="0"/>
    <xf numFmtId="0" fontId="26" fillId="29" borderId="0" applyNumberFormat="0" applyBorder="0" applyAlignment="0" applyProtection="0"/>
    <xf numFmtId="0" fontId="32" fillId="0" borderId="55" applyNumberFormat="0" applyFill="0" applyAlignment="0" applyProtection="0"/>
    <xf numFmtId="0" fontId="33" fillId="0" borderId="56" applyNumberFormat="0" applyFill="0" applyAlignment="0" applyProtection="0"/>
    <xf numFmtId="0" fontId="29" fillId="0" borderId="57" applyNumberFormat="0" applyFill="0" applyAlignment="0" applyProtection="0"/>
    <xf numFmtId="0" fontId="29" fillId="0" borderId="0" applyNumberFormat="0" applyFill="0" applyBorder="0" applyAlignment="0" applyProtection="0"/>
    <xf numFmtId="0" fontId="25" fillId="28" borderId="0" applyNumberFormat="0" applyBorder="0" applyAlignment="0" applyProtection="0"/>
    <xf numFmtId="0" fontId="25" fillId="28" borderId="0" applyNumberFormat="0" applyBorder="0" applyAlignment="0" applyProtection="0"/>
    <xf numFmtId="0" fontId="25" fillId="28" borderId="0" applyNumberFormat="0" applyBorder="0" applyAlignment="0" applyProtection="0"/>
    <xf numFmtId="0" fontId="25" fillId="28" borderId="0" applyNumberFormat="0" applyBorder="0" applyAlignment="0" applyProtection="0"/>
    <xf numFmtId="0" fontId="25" fillId="28" borderId="0" applyNumberFormat="0" applyBorder="0" applyAlignment="0" applyProtection="0"/>
    <xf numFmtId="0" fontId="25" fillId="28" borderId="0" applyNumberFormat="0" applyBorder="0" applyAlignment="0" applyProtection="0"/>
    <xf numFmtId="0" fontId="25" fillId="28" borderId="0" applyNumberFormat="0" applyBorder="0" applyAlignment="0" applyProtection="0"/>
    <xf numFmtId="0" fontId="25" fillId="28" borderId="0" applyNumberFormat="0" applyBorder="0" applyAlignment="0" applyProtection="0"/>
    <xf numFmtId="0" fontId="25" fillId="28" borderId="0" applyNumberFormat="0" applyBorder="0" applyAlignment="0" applyProtection="0"/>
    <xf numFmtId="0" fontId="25" fillId="28" borderId="0" applyNumberFormat="0" applyBorder="0" applyAlignment="0" applyProtection="0"/>
    <xf numFmtId="0" fontId="25" fillId="28" borderId="0" applyNumberFormat="0" applyBorder="0" applyAlignment="0" applyProtection="0"/>
    <xf numFmtId="0" fontId="30" fillId="32" borderId="52" applyNumberFormat="0" applyAlignment="0" applyProtection="0"/>
    <xf numFmtId="0" fontId="28" fillId="0" borderId="54" applyNumberFormat="0" applyFill="0" applyAlignment="0" applyProtection="0"/>
    <xf numFmtId="43" fontId="21" fillId="0" borderId="0" applyFont="0" applyFill="0" applyBorder="0" applyAlignment="0" applyProtection="0"/>
    <xf numFmtId="43" fontId="21" fillId="0" borderId="0" applyFont="0" applyFill="0" applyBorder="0" applyAlignment="0" applyProtection="0"/>
    <xf numFmtId="43" fontId="21" fillId="0" borderId="0" applyFont="0" applyFill="0" applyBorder="0" applyAlignment="0" applyProtection="0"/>
    <xf numFmtId="43" fontId="21" fillId="0" borderId="0" applyFont="0" applyFill="0" applyBorder="0" applyAlignment="0" applyProtection="0"/>
    <xf numFmtId="170" fontId="21" fillId="0" borderId="0" applyFont="0" applyFill="0" applyBorder="0" applyAlignment="0" applyProtection="0"/>
    <xf numFmtId="43" fontId="21"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1" fillId="0" borderId="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21" fillId="48" borderId="58"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21" fillId="48" borderId="58" applyNumberFormat="0" applyFont="0" applyAlignment="0" applyProtection="0"/>
    <xf numFmtId="0" fontId="10" fillId="16" borderId="51" applyNumberFormat="0" applyFont="0" applyAlignment="0" applyProtection="0"/>
    <xf numFmtId="0" fontId="21" fillId="48" borderId="58" applyNumberFormat="0" applyFont="0" applyAlignment="0" applyProtection="0"/>
    <xf numFmtId="0" fontId="10" fillId="16" borderId="51" applyNumberFormat="0" applyFont="0" applyAlignment="0" applyProtection="0"/>
    <xf numFmtId="0" fontId="21" fillId="48" borderId="58" applyNumberFormat="0" applyFont="0" applyAlignment="0" applyProtection="0"/>
    <xf numFmtId="0" fontId="21" fillId="48" borderId="58" applyNumberFormat="0" applyFont="0" applyAlignment="0" applyProtection="0"/>
    <xf numFmtId="0" fontId="21" fillId="48" borderId="58" applyNumberFormat="0" applyFont="0" applyAlignment="0" applyProtection="0"/>
    <xf numFmtId="0" fontId="21" fillId="48" borderId="58" applyNumberFormat="0" applyFont="0" applyAlignment="0" applyProtection="0"/>
    <xf numFmtId="0" fontId="21" fillId="48" borderId="58" applyNumberFormat="0" applyFont="0" applyAlignment="0" applyProtection="0"/>
    <xf numFmtId="0" fontId="10" fillId="16" borderId="51" applyNumberFormat="0" applyFont="0" applyAlignment="0" applyProtection="0"/>
    <xf numFmtId="0" fontId="21" fillId="48" borderId="58"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21" fillId="48" borderId="58" applyNumberFormat="0" applyFont="0" applyAlignment="0" applyProtection="0"/>
    <xf numFmtId="0" fontId="21" fillId="48" borderId="58" applyNumberFormat="0" applyFont="0" applyAlignment="0" applyProtection="0"/>
    <xf numFmtId="0" fontId="21" fillId="48" borderId="58" applyNumberFormat="0" applyFont="0" applyAlignment="0" applyProtection="0"/>
    <xf numFmtId="0" fontId="21" fillId="48" borderId="58" applyNumberFormat="0" applyFont="0" applyAlignment="0" applyProtection="0"/>
    <xf numFmtId="0" fontId="10" fillId="16" borderId="51" applyNumberFormat="0" applyFont="0" applyAlignment="0" applyProtection="0"/>
    <xf numFmtId="0" fontId="21" fillId="48" borderId="58" applyNumberFormat="0" applyFont="0" applyAlignment="0" applyProtection="0"/>
    <xf numFmtId="0" fontId="21" fillId="48" borderId="58"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21" fillId="48" borderId="58" applyNumberFormat="0" applyFont="0" applyAlignment="0" applyProtection="0"/>
    <xf numFmtId="0" fontId="21" fillId="48" borderId="58" applyNumberFormat="0" applyFont="0" applyAlignment="0" applyProtection="0"/>
    <xf numFmtId="0" fontId="21" fillId="48" borderId="58" applyNumberFormat="0" applyFont="0" applyAlignment="0" applyProtection="0"/>
    <xf numFmtId="0" fontId="21" fillId="48" borderId="58" applyNumberFormat="0" applyFont="0" applyAlignment="0" applyProtection="0"/>
    <xf numFmtId="0" fontId="10" fillId="16" borderId="51" applyNumberFormat="0" applyFont="0" applyAlignment="0" applyProtection="0"/>
    <xf numFmtId="0" fontId="21" fillId="48" borderId="58" applyNumberFormat="0" applyFont="0" applyAlignment="0" applyProtection="0"/>
    <xf numFmtId="0" fontId="21" fillId="48" borderId="58" applyNumberFormat="0" applyFont="0" applyAlignment="0" applyProtection="0"/>
    <xf numFmtId="0" fontId="21" fillId="48" borderId="58" applyNumberFormat="0" applyFont="0" applyAlignment="0" applyProtection="0"/>
    <xf numFmtId="0" fontId="21" fillId="48" borderId="58" applyNumberFormat="0" applyFont="0" applyAlignment="0" applyProtection="0"/>
    <xf numFmtId="0" fontId="21" fillId="48" borderId="58" applyNumberFormat="0" applyFont="0" applyAlignment="0" applyProtection="0"/>
    <xf numFmtId="0" fontId="10" fillId="16" borderId="51" applyNumberFormat="0" applyFont="0" applyAlignment="0" applyProtection="0"/>
    <xf numFmtId="0" fontId="21" fillId="48" borderId="58" applyNumberFormat="0" applyFont="0" applyAlignment="0" applyProtection="0"/>
    <xf numFmtId="0" fontId="10" fillId="16" borderId="51" applyNumberFormat="0" applyFont="0" applyAlignment="0" applyProtection="0"/>
    <xf numFmtId="0" fontId="21" fillId="48" borderId="58" applyNumberFormat="0" applyFont="0" applyAlignment="0" applyProtection="0"/>
    <xf numFmtId="0" fontId="21" fillId="48" borderId="58" applyNumberFormat="0" applyFont="0" applyAlignment="0" applyProtection="0"/>
    <xf numFmtId="0" fontId="21" fillId="48" borderId="58" applyNumberFormat="0" applyFont="0" applyAlignment="0" applyProtection="0"/>
    <xf numFmtId="0" fontId="21" fillId="48" borderId="58" applyNumberFormat="0" applyFont="0" applyAlignment="0" applyProtection="0"/>
    <xf numFmtId="0" fontId="21" fillId="48" borderId="58" applyNumberFormat="0" applyFont="0" applyAlignment="0" applyProtection="0"/>
    <xf numFmtId="0" fontId="10" fillId="16" borderId="51" applyNumberFormat="0" applyFont="0" applyAlignment="0" applyProtection="0"/>
    <xf numFmtId="0" fontId="21" fillId="48" borderId="58"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21" fillId="48" borderId="58" applyNumberFormat="0" applyFont="0" applyAlignment="0" applyProtection="0"/>
    <xf numFmtId="0" fontId="21" fillId="48" borderId="58" applyNumberFormat="0" applyFont="0" applyAlignment="0" applyProtection="0"/>
    <xf numFmtId="0" fontId="21" fillId="48" borderId="58" applyNumberFormat="0" applyFont="0" applyAlignment="0" applyProtection="0"/>
    <xf numFmtId="0" fontId="21" fillId="48" borderId="58" applyNumberFormat="0" applyFont="0" applyAlignment="0" applyProtection="0"/>
    <xf numFmtId="0" fontId="10" fillId="16" borderId="51" applyNumberFormat="0" applyFont="0" applyAlignment="0" applyProtection="0"/>
    <xf numFmtId="0" fontId="21" fillId="48" borderId="58" applyNumberFormat="0" applyFont="0" applyAlignment="0" applyProtection="0"/>
    <xf numFmtId="0" fontId="21" fillId="48" borderId="58"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21" fillId="48" borderId="58" applyNumberFormat="0" applyFont="0" applyAlignment="0" applyProtection="0"/>
    <xf numFmtId="0" fontId="21" fillId="48" borderId="58" applyNumberFormat="0" applyFont="0" applyAlignment="0" applyProtection="0"/>
    <xf numFmtId="0" fontId="21" fillId="48" borderId="58" applyNumberFormat="0" applyFont="0" applyAlignment="0" applyProtection="0"/>
    <xf numFmtId="0" fontId="21" fillId="48" borderId="58" applyNumberFormat="0" applyFont="0" applyAlignment="0" applyProtection="0"/>
    <xf numFmtId="0" fontId="10" fillId="16" borderId="51" applyNumberFormat="0" applyFont="0" applyAlignment="0" applyProtection="0"/>
    <xf numFmtId="0" fontId="21" fillId="48" borderId="58" applyNumberFormat="0" applyFont="0" applyAlignment="0" applyProtection="0"/>
    <xf numFmtId="0" fontId="10" fillId="16" borderId="51" applyNumberFormat="0" applyFont="0" applyAlignment="0" applyProtection="0"/>
    <xf numFmtId="0" fontId="21" fillId="48" borderId="58" applyNumberFormat="0" applyFont="0" applyAlignment="0" applyProtection="0"/>
    <xf numFmtId="0" fontId="10" fillId="16" borderId="51" applyNumberFormat="0" applyFont="0" applyAlignment="0" applyProtection="0"/>
    <xf numFmtId="0" fontId="21" fillId="48" borderId="58" applyNumberFormat="0" applyFont="0" applyAlignment="0" applyProtection="0"/>
    <xf numFmtId="0" fontId="21" fillId="48" borderId="58" applyNumberFormat="0" applyFont="0" applyAlignment="0" applyProtection="0"/>
    <xf numFmtId="0" fontId="21" fillId="48" borderId="58" applyNumberFormat="0" applyFont="0" applyAlignment="0" applyProtection="0"/>
    <xf numFmtId="0" fontId="21" fillId="48" borderId="58" applyNumberFormat="0" applyFont="0" applyAlignment="0" applyProtection="0"/>
    <xf numFmtId="0" fontId="21" fillId="48" borderId="58" applyNumberFormat="0" applyFont="0" applyAlignment="0" applyProtection="0"/>
    <xf numFmtId="0" fontId="10" fillId="16" borderId="51" applyNumberFormat="0" applyFont="0" applyAlignment="0" applyProtection="0"/>
    <xf numFmtId="0" fontId="21" fillId="48" borderId="58"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21" fillId="48" borderId="58" applyNumberFormat="0" applyFont="0" applyAlignment="0" applyProtection="0"/>
    <xf numFmtId="0" fontId="21" fillId="48" borderId="58" applyNumberFormat="0" applyFont="0" applyAlignment="0" applyProtection="0"/>
    <xf numFmtId="0" fontId="21" fillId="48" borderId="58" applyNumberFormat="0" applyFont="0" applyAlignment="0" applyProtection="0"/>
    <xf numFmtId="0" fontId="21" fillId="48" borderId="58" applyNumberFormat="0" applyFont="0" applyAlignment="0" applyProtection="0"/>
    <xf numFmtId="0" fontId="10" fillId="16" borderId="51" applyNumberFormat="0" applyFont="0" applyAlignment="0" applyProtection="0"/>
    <xf numFmtId="0" fontId="21" fillId="48" borderId="58" applyNumberFormat="0" applyFont="0" applyAlignment="0" applyProtection="0"/>
    <xf numFmtId="0" fontId="21" fillId="48" borderId="58"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21" fillId="48" borderId="58" applyNumberFormat="0" applyFont="0" applyAlignment="0" applyProtection="0"/>
    <xf numFmtId="0" fontId="21" fillId="48" borderId="58" applyNumberFormat="0" applyFont="0" applyAlignment="0" applyProtection="0"/>
    <xf numFmtId="0" fontId="21" fillId="48" borderId="58" applyNumberFormat="0" applyFont="0" applyAlignment="0" applyProtection="0"/>
    <xf numFmtId="0" fontId="21" fillId="48" borderId="58"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21" fillId="48" borderId="58" applyNumberFormat="0" applyFont="0" applyAlignment="0" applyProtection="0"/>
    <xf numFmtId="0" fontId="10" fillId="16" borderId="51" applyNumberFormat="0" applyFont="0" applyAlignment="0" applyProtection="0"/>
    <xf numFmtId="0" fontId="21" fillId="48" borderId="58" applyNumberFormat="0" applyFont="0" applyAlignment="0" applyProtection="0"/>
    <xf numFmtId="0" fontId="10" fillId="16" borderId="51" applyNumberFormat="0" applyFont="0" applyAlignment="0" applyProtection="0"/>
    <xf numFmtId="0" fontId="21" fillId="48" borderId="58" applyNumberFormat="0" applyFont="0" applyAlignment="0" applyProtection="0"/>
    <xf numFmtId="0" fontId="21" fillId="48" borderId="58" applyNumberFormat="0" applyFont="0" applyAlignment="0" applyProtection="0"/>
    <xf numFmtId="0" fontId="21" fillId="48" borderId="58" applyNumberFormat="0" applyFont="0" applyAlignment="0" applyProtection="0"/>
    <xf numFmtId="0" fontId="21" fillId="48" borderId="58" applyNumberFormat="0" applyFont="0" applyAlignment="0" applyProtection="0"/>
    <xf numFmtId="0" fontId="21" fillId="48" borderId="58" applyNumberFormat="0" applyFont="0" applyAlignment="0" applyProtection="0"/>
    <xf numFmtId="0" fontId="10" fillId="16" borderId="51" applyNumberFormat="0" applyFont="0" applyAlignment="0" applyProtection="0"/>
    <xf numFmtId="0" fontId="21" fillId="48" borderId="58"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21" fillId="48" borderId="58" applyNumberFormat="0" applyFont="0" applyAlignment="0" applyProtection="0"/>
    <xf numFmtId="0" fontId="21" fillId="48" borderId="58" applyNumberFormat="0" applyFont="0" applyAlignment="0" applyProtection="0"/>
    <xf numFmtId="0" fontId="21" fillId="48" borderId="58" applyNumberFormat="0" applyFont="0" applyAlignment="0" applyProtection="0"/>
    <xf numFmtId="0" fontId="21" fillId="48" borderId="58" applyNumberFormat="0" applyFont="0" applyAlignment="0" applyProtection="0"/>
    <xf numFmtId="0" fontId="10" fillId="16" borderId="51" applyNumberFormat="0" applyFont="0" applyAlignment="0" applyProtection="0"/>
    <xf numFmtId="0" fontId="21" fillId="48" borderId="58" applyNumberFormat="0" applyFont="0" applyAlignment="0" applyProtection="0"/>
    <xf numFmtId="0" fontId="21" fillId="48" borderId="58"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21" fillId="48" borderId="58" applyNumberFormat="0" applyFont="0" applyAlignment="0" applyProtection="0"/>
    <xf numFmtId="0" fontId="21" fillId="48" borderId="58" applyNumberFormat="0" applyFont="0" applyAlignment="0" applyProtection="0"/>
    <xf numFmtId="0" fontId="21" fillId="48" borderId="58" applyNumberFormat="0" applyFont="0" applyAlignment="0" applyProtection="0"/>
    <xf numFmtId="0" fontId="21" fillId="48" borderId="58"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21" fillId="48" borderId="58" applyNumberFormat="0" applyFont="0" applyAlignment="0" applyProtection="0"/>
    <xf numFmtId="0" fontId="21" fillId="48" borderId="58" applyNumberFormat="0" applyFont="0" applyAlignment="0" applyProtection="0"/>
    <xf numFmtId="0" fontId="21" fillId="48" borderId="58" applyNumberFormat="0" applyFont="0" applyAlignment="0" applyProtection="0"/>
    <xf numFmtId="0" fontId="21" fillId="48" borderId="58" applyNumberFormat="0" applyFont="0" applyAlignment="0" applyProtection="0"/>
    <xf numFmtId="0" fontId="21" fillId="48" borderId="58" applyNumberFormat="0" applyFont="0" applyAlignment="0" applyProtection="0"/>
    <xf numFmtId="0" fontId="21" fillId="48" borderId="58" applyNumberFormat="0" applyFont="0" applyAlignment="0" applyProtection="0"/>
    <xf numFmtId="0" fontId="21" fillId="48" borderId="58" applyNumberFormat="0" applyFont="0" applyAlignment="0" applyProtection="0"/>
    <xf numFmtId="0" fontId="21" fillId="48" borderId="58" applyNumberFormat="0" applyFont="0" applyAlignment="0" applyProtection="0"/>
    <xf numFmtId="0" fontId="21" fillId="48" borderId="58" applyNumberFormat="0" applyFont="0" applyAlignment="0" applyProtection="0"/>
    <xf numFmtId="0" fontId="21" fillId="48" borderId="58" applyNumberFormat="0" applyFont="0" applyAlignment="0" applyProtection="0"/>
    <xf numFmtId="0" fontId="21" fillId="48" borderId="58" applyNumberFormat="0" applyFont="0" applyAlignment="0" applyProtection="0"/>
    <xf numFmtId="0" fontId="21" fillId="48" borderId="58" applyNumberFormat="0" applyFont="0" applyAlignment="0" applyProtection="0"/>
    <xf numFmtId="0" fontId="35" fillId="45" borderId="59" applyNumberFormat="0" applyAlignment="0" applyProtection="0"/>
    <xf numFmtId="9" fontId="21" fillId="0" borderId="0" applyFont="0" applyFill="0" applyBorder="0" applyAlignment="0" applyProtection="0"/>
    <xf numFmtId="9" fontId="1"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21" fillId="0" borderId="0" applyFont="0" applyFill="0" applyBorder="0" applyAlignment="0" applyProtection="0"/>
    <xf numFmtId="9" fontId="10" fillId="0" borderId="0" applyFont="0" applyFill="0" applyBorder="0" applyAlignment="0" applyProtection="0"/>
    <xf numFmtId="9" fontId="21" fillId="0" borderId="0" applyFont="0" applyFill="0" applyBorder="0" applyAlignment="0" applyProtection="0"/>
    <xf numFmtId="9" fontId="10"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10" fillId="0" borderId="0" applyFont="0" applyFill="0" applyBorder="0" applyAlignment="0" applyProtection="0"/>
    <xf numFmtId="9" fontId="21"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0" fontId="19" fillId="45" borderId="50" applyNumberFormat="0" applyAlignment="0" applyProtection="0"/>
    <xf numFmtId="0" fontId="19" fillId="45" borderId="50" applyNumberFormat="0" applyAlignment="0" applyProtection="0"/>
    <xf numFmtId="0" fontId="35" fillId="45" borderId="59" applyNumberFormat="0" applyAlignment="0" applyProtection="0"/>
    <xf numFmtId="0" fontId="35" fillId="45" borderId="59" applyNumberFormat="0" applyAlignment="0" applyProtection="0"/>
    <xf numFmtId="0" fontId="35" fillId="45" borderId="59" applyNumberFormat="0" applyAlignment="0" applyProtection="0"/>
    <xf numFmtId="0" fontId="19" fillId="45" borderId="50" applyNumberFormat="0" applyAlignment="0" applyProtection="0"/>
    <xf numFmtId="0" fontId="35" fillId="45" borderId="59" applyNumberFormat="0" applyAlignment="0" applyProtection="0"/>
    <xf numFmtId="0" fontId="19" fillId="45" borderId="50" applyNumberFormat="0" applyAlignment="0" applyProtection="0"/>
    <xf numFmtId="0" fontId="35" fillId="45" borderId="59" applyNumberFormat="0" applyAlignment="0" applyProtection="0"/>
    <xf numFmtId="0" fontId="19" fillId="45" borderId="50" applyNumberFormat="0" applyAlignment="0" applyProtection="0"/>
    <xf numFmtId="0" fontId="19" fillId="45" borderId="50" applyNumberFormat="0" applyAlignment="0" applyProtection="0"/>
    <xf numFmtId="0" fontId="19" fillId="45" borderId="50" applyNumberFormat="0" applyAlignment="0" applyProtection="0"/>
    <xf numFmtId="0" fontId="19" fillId="45" borderId="50" applyNumberFormat="0" applyAlignment="0" applyProtection="0"/>
    <xf numFmtId="0" fontId="19" fillId="45" borderId="50" applyNumberFormat="0" applyAlignment="0" applyProtection="0"/>
    <xf numFmtId="0" fontId="19" fillId="45" borderId="50" applyNumberFormat="0" applyAlignment="0" applyProtection="0"/>
    <xf numFmtId="0" fontId="35" fillId="45" borderId="59" applyNumberFormat="0" applyAlignment="0" applyProtection="0"/>
    <xf numFmtId="0" fontId="35" fillId="45" borderId="59" applyNumberFormat="0" applyAlignment="0" applyProtection="0"/>
    <xf numFmtId="0" fontId="35" fillId="45" borderId="59" applyNumberFormat="0" applyAlignment="0" applyProtection="0"/>
    <xf numFmtId="0" fontId="35" fillId="45" borderId="59" applyNumberFormat="0" applyAlignment="0" applyProtection="0"/>
    <xf numFmtId="0" fontId="35" fillId="45" borderId="59" applyNumberFormat="0" applyAlignment="0" applyProtection="0"/>
    <xf numFmtId="0" fontId="19" fillId="45" borderId="50" applyNumberFormat="0" applyAlignment="0" applyProtection="0"/>
    <xf numFmtId="0" fontId="19" fillId="45" borderId="50" applyNumberFormat="0" applyAlignment="0" applyProtection="0"/>
    <xf numFmtId="0" fontId="19" fillId="45" borderId="50" applyNumberFormat="0" applyAlignment="0" applyProtection="0"/>
    <xf numFmtId="0" fontId="19" fillId="45" borderId="50" applyNumberFormat="0" applyAlignment="0" applyProtection="0"/>
    <xf numFmtId="0" fontId="19" fillId="45" borderId="50" applyNumberFormat="0" applyAlignment="0" applyProtection="0"/>
    <xf numFmtId="0" fontId="19" fillId="45" borderId="50" applyNumberFormat="0" applyAlignment="0" applyProtection="0"/>
    <xf numFmtId="0" fontId="35" fillId="45" borderId="59" applyNumberFormat="0" applyAlignment="0" applyProtection="0"/>
    <xf numFmtId="0" fontId="35" fillId="45" borderId="59" applyNumberFormat="0" applyAlignment="0" applyProtection="0"/>
    <xf numFmtId="0" fontId="35" fillId="45" borderId="59" applyNumberFormat="0" applyAlignment="0" applyProtection="0"/>
    <xf numFmtId="0" fontId="35" fillId="45" borderId="59" applyNumberFormat="0" applyAlignment="0" applyProtection="0"/>
    <xf numFmtId="0" fontId="35" fillId="45" borderId="59" applyNumberFormat="0" applyAlignment="0" applyProtection="0"/>
    <xf numFmtId="0" fontId="35" fillId="45" borderId="59" applyNumberFormat="0" applyAlignment="0" applyProtection="0"/>
    <xf numFmtId="0" fontId="35" fillId="45" borderId="59" applyNumberFormat="0" applyAlignment="0" applyProtection="0"/>
    <xf numFmtId="0" fontId="35" fillId="45" borderId="59" applyNumberFormat="0" applyAlignment="0" applyProtection="0"/>
    <xf numFmtId="0" fontId="35" fillId="45" borderId="59" applyNumberFormat="0" applyAlignment="0" applyProtection="0"/>
    <xf numFmtId="0" fontId="35" fillId="45" borderId="59" applyNumberFormat="0" applyAlignment="0" applyProtection="0"/>
    <xf numFmtId="0" fontId="35" fillId="45" borderId="59" applyNumberFormat="0" applyAlignment="0" applyProtection="0"/>
    <xf numFmtId="0" fontId="19" fillId="45" borderId="50" applyNumberFormat="0" applyAlignment="0" applyProtection="0"/>
    <xf numFmtId="0" fontId="19" fillId="45" borderId="50" applyNumberFormat="0" applyAlignment="0" applyProtection="0"/>
    <xf numFmtId="0" fontId="19" fillId="45" borderId="50" applyNumberFormat="0" applyAlignment="0" applyProtection="0"/>
    <xf numFmtId="0" fontId="19" fillId="45" borderId="50" applyNumberFormat="0" applyAlignment="0" applyProtection="0"/>
    <xf numFmtId="0" fontId="19" fillId="45" borderId="50" applyNumberFormat="0" applyAlignment="0" applyProtection="0"/>
    <xf numFmtId="0" fontId="36" fillId="0" borderId="0" applyNumberFormat="0" applyFill="0" applyBorder="0" applyAlignment="0" applyProtection="0"/>
    <xf numFmtId="0" fontId="36" fillId="0" borderId="0" applyNumberFormat="0" applyFill="0" applyBorder="0" applyAlignment="0" applyProtection="0"/>
    <xf numFmtId="0" fontId="36" fillId="0" borderId="0" applyNumberFormat="0" applyFill="0" applyBorder="0" applyAlignment="0" applyProtection="0"/>
    <xf numFmtId="0" fontId="36" fillId="0" borderId="0" applyNumberFormat="0" applyFill="0" applyBorder="0" applyAlignment="0" applyProtection="0"/>
    <xf numFmtId="0" fontId="36" fillId="0" borderId="0" applyNumberFormat="0" applyFill="0" applyBorder="0" applyAlignment="0" applyProtection="0"/>
    <xf numFmtId="0" fontId="36" fillId="0" borderId="0" applyNumberFormat="0" applyFill="0" applyBorder="0" applyAlignment="0" applyProtection="0"/>
    <xf numFmtId="0" fontId="36" fillId="0" borderId="0" applyNumberFormat="0" applyFill="0" applyBorder="0" applyAlignment="0" applyProtection="0"/>
    <xf numFmtId="0" fontId="36" fillId="0" borderId="0" applyNumberFormat="0" applyFill="0" applyBorder="0" applyAlignment="0" applyProtection="0"/>
    <xf numFmtId="0" fontId="36" fillId="0" borderId="0" applyNumberFormat="0" applyFill="0" applyBorder="0" applyAlignment="0" applyProtection="0"/>
    <xf numFmtId="0" fontId="36" fillId="0" borderId="0" applyNumberFormat="0" applyFill="0" applyBorder="0" applyAlignment="0" applyProtection="0"/>
    <xf numFmtId="0" fontId="36"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7" fillId="0" borderId="0" applyNumberFormat="0" applyFill="0" applyBorder="0" applyAlignment="0" applyProtection="0"/>
    <xf numFmtId="0" fontId="32" fillId="0" borderId="55" applyNumberFormat="0" applyFill="0" applyAlignment="0" applyProtection="0"/>
    <xf numFmtId="0" fontId="32" fillId="0" borderId="55" applyNumberFormat="0" applyFill="0" applyAlignment="0" applyProtection="0"/>
    <xf numFmtId="0" fontId="32" fillId="0" borderId="55" applyNumberFormat="0" applyFill="0" applyAlignment="0" applyProtection="0"/>
    <xf numFmtId="0" fontId="32" fillId="0" borderId="55" applyNumberFormat="0" applyFill="0" applyAlignment="0" applyProtection="0"/>
    <xf numFmtId="0" fontId="32" fillId="0" borderId="55" applyNumberFormat="0" applyFill="0" applyAlignment="0" applyProtection="0"/>
    <xf numFmtId="0" fontId="32" fillId="0" borderId="55" applyNumberFormat="0" applyFill="0" applyAlignment="0" applyProtection="0"/>
    <xf numFmtId="0" fontId="32" fillId="0" borderId="55" applyNumberFormat="0" applyFill="0" applyAlignment="0" applyProtection="0"/>
    <xf numFmtId="0" fontId="32" fillId="0" borderId="55" applyNumberFormat="0" applyFill="0" applyAlignment="0" applyProtection="0"/>
    <xf numFmtId="0" fontId="32" fillId="0" borderId="55" applyNumberFormat="0" applyFill="0" applyAlignment="0" applyProtection="0"/>
    <xf numFmtId="0" fontId="32" fillId="0" borderId="55" applyNumberFormat="0" applyFill="0" applyAlignment="0" applyProtection="0"/>
    <xf numFmtId="0" fontId="32" fillId="0" borderId="55" applyNumberFormat="0" applyFill="0" applyAlignment="0" applyProtection="0"/>
    <xf numFmtId="0" fontId="32" fillId="0" borderId="55" applyNumberFormat="0" applyFill="0" applyAlignment="0" applyProtection="0"/>
    <xf numFmtId="0" fontId="32" fillId="0" borderId="55" applyNumberFormat="0" applyFill="0" applyAlignment="0" applyProtection="0"/>
    <xf numFmtId="0" fontId="32" fillId="0" borderId="55" applyNumberFormat="0" applyFill="0" applyAlignment="0" applyProtection="0"/>
    <xf numFmtId="0" fontId="32" fillId="0" borderId="55" applyNumberFormat="0" applyFill="0" applyAlignment="0" applyProtection="0"/>
    <xf numFmtId="0" fontId="32" fillId="0" borderId="55" applyNumberFormat="0" applyFill="0" applyAlignment="0" applyProtection="0"/>
    <xf numFmtId="0" fontId="32" fillId="0" borderId="55" applyNumberFormat="0" applyFill="0" applyAlignment="0" applyProtection="0"/>
    <xf numFmtId="0" fontId="32" fillId="0" borderId="55" applyNumberFormat="0" applyFill="0" applyAlignment="0" applyProtection="0"/>
    <xf numFmtId="0" fontId="32" fillId="0" borderId="55" applyNumberFormat="0" applyFill="0" applyAlignment="0" applyProtection="0"/>
    <xf numFmtId="0" fontId="32" fillId="0" borderId="55" applyNumberFormat="0" applyFill="0" applyAlignment="0" applyProtection="0"/>
    <xf numFmtId="0" fontId="32" fillId="0" borderId="55" applyNumberFormat="0" applyFill="0" applyAlignment="0" applyProtection="0"/>
    <xf numFmtId="0" fontId="32" fillId="0" borderId="55" applyNumberFormat="0" applyFill="0" applyAlignment="0" applyProtection="0"/>
    <xf numFmtId="0" fontId="32" fillId="0" borderId="55" applyNumberFormat="0" applyFill="0" applyAlignment="0" applyProtection="0"/>
    <xf numFmtId="0" fontId="32" fillId="0" borderId="55" applyNumberFormat="0" applyFill="0" applyAlignment="0" applyProtection="0"/>
    <xf numFmtId="0" fontId="32" fillId="0" borderId="55" applyNumberFormat="0" applyFill="0" applyAlignment="0" applyProtection="0"/>
    <xf numFmtId="0" fontId="32" fillId="0" borderId="55" applyNumberFormat="0" applyFill="0" applyAlignment="0" applyProtection="0"/>
    <xf numFmtId="0" fontId="32" fillId="0" borderId="55" applyNumberFormat="0" applyFill="0" applyAlignment="0" applyProtection="0"/>
    <xf numFmtId="0" fontId="32" fillId="0" borderId="55" applyNumberFormat="0" applyFill="0" applyAlignment="0" applyProtection="0"/>
    <xf numFmtId="0" fontId="32" fillId="0" borderId="55" applyNumberFormat="0" applyFill="0" applyAlignment="0" applyProtection="0"/>
    <xf numFmtId="0" fontId="32" fillId="0" borderId="55" applyNumberFormat="0" applyFill="0" applyAlignment="0" applyProtection="0"/>
    <xf numFmtId="0" fontId="32" fillId="0" borderId="55" applyNumberFormat="0" applyFill="0" applyAlignment="0" applyProtection="0"/>
    <xf numFmtId="0" fontId="32" fillId="0" borderId="55" applyNumberFormat="0" applyFill="0" applyAlignment="0" applyProtection="0"/>
    <xf numFmtId="0" fontId="32" fillId="0" borderId="55" applyNumberFormat="0" applyFill="0" applyAlignment="0" applyProtection="0"/>
    <xf numFmtId="0" fontId="32" fillId="0" borderId="55" applyNumberFormat="0" applyFill="0" applyAlignment="0" applyProtection="0"/>
    <xf numFmtId="0" fontId="32" fillId="0" borderId="55" applyNumberFormat="0" applyFill="0" applyAlignment="0" applyProtection="0"/>
    <xf numFmtId="0" fontId="32" fillId="0" borderId="55" applyNumberFormat="0" applyFill="0" applyAlignment="0" applyProtection="0"/>
    <xf numFmtId="0" fontId="32" fillId="0" borderId="55" applyNumberFormat="0" applyFill="0" applyAlignment="0" applyProtection="0"/>
    <xf numFmtId="0" fontId="32" fillId="0" borderId="55" applyNumberFormat="0" applyFill="0" applyAlignment="0" applyProtection="0"/>
    <xf numFmtId="0" fontId="32" fillId="0" borderId="55" applyNumberFormat="0" applyFill="0" applyAlignment="0" applyProtection="0"/>
    <xf numFmtId="0" fontId="32" fillId="0" borderId="55" applyNumberFormat="0" applyFill="0" applyAlignment="0" applyProtection="0"/>
    <xf numFmtId="0" fontId="32" fillId="0" borderId="55" applyNumberFormat="0" applyFill="0" applyAlignment="0" applyProtection="0"/>
    <xf numFmtId="0" fontId="32" fillId="0" borderId="55" applyNumberFormat="0" applyFill="0" applyAlignment="0" applyProtection="0"/>
    <xf numFmtId="0" fontId="32" fillId="0" borderId="55" applyNumberFormat="0" applyFill="0" applyAlignment="0" applyProtection="0"/>
    <xf numFmtId="0" fontId="32" fillId="0" borderId="55" applyNumberFormat="0" applyFill="0" applyAlignment="0" applyProtection="0"/>
    <xf numFmtId="0" fontId="32" fillId="0" borderId="55" applyNumberFormat="0" applyFill="0" applyAlignment="0" applyProtection="0"/>
    <xf numFmtId="0" fontId="32" fillId="0" borderId="55" applyNumberFormat="0" applyFill="0" applyAlignment="0" applyProtection="0"/>
    <xf numFmtId="0" fontId="32" fillId="0" borderId="55" applyNumberFormat="0" applyFill="0" applyAlignment="0" applyProtection="0"/>
    <xf numFmtId="0" fontId="32" fillId="0" borderId="55" applyNumberFormat="0" applyFill="0" applyAlignment="0" applyProtection="0"/>
    <xf numFmtId="0" fontId="32" fillId="0" borderId="55" applyNumberFormat="0" applyFill="0" applyAlignment="0" applyProtection="0"/>
    <xf numFmtId="0" fontId="32" fillId="0" borderId="55" applyNumberFormat="0" applyFill="0" applyAlignment="0" applyProtection="0"/>
    <xf numFmtId="0" fontId="32" fillId="0" borderId="55" applyNumberFormat="0" applyFill="0" applyAlignment="0" applyProtection="0"/>
    <xf numFmtId="0" fontId="32" fillId="0" borderId="55" applyNumberFormat="0" applyFill="0" applyAlignment="0" applyProtection="0"/>
    <xf numFmtId="0" fontId="32" fillId="0" borderId="55" applyNumberFormat="0" applyFill="0" applyAlignment="0" applyProtection="0"/>
    <xf numFmtId="0" fontId="32" fillId="0" borderId="55" applyNumberFormat="0" applyFill="0" applyAlignment="0" applyProtection="0"/>
    <xf numFmtId="0" fontId="32" fillId="0" borderId="55" applyNumberFormat="0" applyFill="0" applyAlignment="0" applyProtection="0"/>
    <xf numFmtId="0" fontId="32" fillId="0" borderId="55" applyNumberFormat="0" applyFill="0" applyAlignment="0" applyProtection="0"/>
    <xf numFmtId="0" fontId="32" fillId="0" borderId="55" applyNumberFormat="0" applyFill="0" applyAlignment="0" applyProtection="0"/>
    <xf numFmtId="0" fontId="32" fillId="0" borderId="55" applyNumberFormat="0" applyFill="0" applyAlignment="0" applyProtection="0"/>
    <xf numFmtId="0" fontId="32" fillId="0" borderId="55" applyNumberFormat="0" applyFill="0" applyAlignment="0" applyProtection="0"/>
    <xf numFmtId="0" fontId="32" fillId="0" borderId="55" applyNumberFormat="0" applyFill="0" applyAlignment="0" applyProtection="0"/>
    <xf numFmtId="0" fontId="32" fillId="0" borderId="55" applyNumberFormat="0" applyFill="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8" fillId="0" borderId="48" applyNumberFormat="0" applyFill="0" applyAlignment="0" applyProtection="0"/>
    <xf numFmtId="0" fontId="38" fillId="0" borderId="48" applyNumberFormat="0" applyFill="0" applyAlignment="0" applyProtection="0"/>
    <xf numFmtId="0" fontId="33" fillId="0" borderId="56" applyNumberFormat="0" applyFill="0" applyAlignment="0" applyProtection="0"/>
    <xf numFmtId="0" fontId="33" fillId="0" borderId="56" applyNumberFormat="0" applyFill="0" applyAlignment="0" applyProtection="0"/>
    <xf numFmtId="0" fontId="33" fillId="0" borderId="56" applyNumberFormat="0" applyFill="0" applyAlignment="0" applyProtection="0"/>
    <xf numFmtId="0" fontId="38" fillId="0" borderId="48" applyNumberFormat="0" applyFill="0" applyAlignment="0" applyProtection="0"/>
    <xf numFmtId="0" fontId="33" fillId="0" borderId="56" applyNumberFormat="0" applyFill="0" applyAlignment="0" applyProtection="0"/>
    <xf numFmtId="0" fontId="38" fillId="0" borderId="48" applyNumberFormat="0" applyFill="0" applyAlignment="0" applyProtection="0"/>
    <xf numFmtId="0" fontId="33" fillId="0" borderId="56" applyNumberFormat="0" applyFill="0" applyAlignment="0" applyProtection="0"/>
    <xf numFmtId="0" fontId="38" fillId="0" borderId="48" applyNumberFormat="0" applyFill="0" applyAlignment="0" applyProtection="0"/>
    <xf numFmtId="0" fontId="38" fillId="0" borderId="48" applyNumberFormat="0" applyFill="0" applyAlignment="0" applyProtection="0"/>
    <xf numFmtId="0" fontId="38" fillId="0" borderId="48" applyNumberFormat="0" applyFill="0" applyAlignment="0" applyProtection="0"/>
    <xf numFmtId="0" fontId="38" fillId="0" borderId="48" applyNumberFormat="0" applyFill="0" applyAlignment="0" applyProtection="0"/>
    <xf numFmtId="0" fontId="38" fillId="0" borderId="48" applyNumberFormat="0" applyFill="0" applyAlignment="0" applyProtection="0"/>
    <xf numFmtId="0" fontId="38" fillId="0" borderId="48" applyNumberFormat="0" applyFill="0" applyAlignment="0" applyProtection="0"/>
    <xf numFmtId="0" fontId="33" fillId="0" borderId="56" applyNumberFormat="0" applyFill="0" applyAlignment="0" applyProtection="0"/>
    <xf numFmtId="0" fontId="33" fillId="0" borderId="56" applyNumberFormat="0" applyFill="0" applyAlignment="0" applyProtection="0"/>
    <xf numFmtId="0" fontId="33" fillId="0" borderId="56" applyNumberFormat="0" applyFill="0" applyAlignment="0" applyProtection="0"/>
    <xf numFmtId="0" fontId="33" fillId="0" borderId="56" applyNumberFormat="0" applyFill="0" applyAlignment="0" applyProtection="0"/>
    <xf numFmtId="0" fontId="33" fillId="0" borderId="56" applyNumberFormat="0" applyFill="0" applyAlignment="0" applyProtection="0"/>
    <xf numFmtId="0" fontId="38" fillId="0" borderId="48" applyNumberFormat="0" applyFill="0" applyAlignment="0" applyProtection="0"/>
    <xf numFmtId="0" fontId="38" fillId="0" borderId="48" applyNumberFormat="0" applyFill="0" applyAlignment="0" applyProtection="0"/>
    <xf numFmtId="0" fontId="38" fillId="0" borderId="48" applyNumberFormat="0" applyFill="0" applyAlignment="0" applyProtection="0"/>
    <xf numFmtId="0" fontId="38" fillId="0" borderId="48" applyNumberFormat="0" applyFill="0" applyAlignment="0" applyProtection="0"/>
    <xf numFmtId="0" fontId="38" fillId="0" borderId="48" applyNumberFormat="0" applyFill="0" applyAlignment="0" applyProtection="0"/>
    <xf numFmtId="0" fontId="38" fillId="0" borderId="48" applyNumberFormat="0" applyFill="0" applyAlignment="0" applyProtection="0"/>
    <xf numFmtId="0" fontId="33" fillId="0" borderId="56" applyNumberFormat="0" applyFill="0" applyAlignment="0" applyProtection="0"/>
    <xf numFmtId="0" fontId="33" fillId="0" borderId="56" applyNumberFormat="0" applyFill="0" applyAlignment="0" applyProtection="0"/>
    <xf numFmtId="0" fontId="33" fillId="0" borderId="56" applyNumberFormat="0" applyFill="0" applyAlignment="0" applyProtection="0"/>
    <xf numFmtId="0" fontId="33" fillId="0" borderId="56" applyNumberFormat="0" applyFill="0" applyAlignment="0" applyProtection="0"/>
    <xf numFmtId="0" fontId="33" fillId="0" borderId="56" applyNumberFormat="0" applyFill="0" applyAlignment="0" applyProtection="0"/>
    <xf numFmtId="0" fontId="33" fillId="0" borderId="56" applyNumberFormat="0" applyFill="0" applyAlignment="0" applyProtection="0"/>
    <xf numFmtId="0" fontId="33" fillId="0" borderId="56" applyNumberFormat="0" applyFill="0" applyAlignment="0" applyProtection="0"/>
    <xf numFmtId="0" fontId="33" fillId="0" borderId="56" applyNumberFormat="0" applyFill="0" applyAlignment="0" applyProtection="0"/>
    <xf numFmtId="0" fontId="33" fillId="0" borderId="56" applyNumberFormat="0" applyFill="0" applyAlignment="0" applyProtection="0"/>
    <xf numFmtId="0" fontId="33" fillId="0" borderId="56" applyNumberFormat="0" applyFill="0" applyAlignment="0" applyProtection="0"/>
    <xf numFmtId="0" fontId="33" fillId="0" borderId="56" applyNumberFormat="0" applyFill="0" applyAlignment="0" applyProtection="0"/>
    <xf numFmtId="0" fontId="38" fillId="0" borderId="48" applyNumberFormat="0" applyFill="0" applyAlignment="0" applyProtection="0"/>
    <xf numFmtId="0" fontId="38" fillId="0" borderId="48" applyNumberFormat="0" applyFill="0" applyAlignment="0" applyProtection="0"/>
    <xf numFmtId="0" fontId="38" fillId="0" borderId="48" applyNumberFormat="0" applyFill="0" applyAlignment="0" applyProtection="0"/>
    <xf numFmtId="0" fontId="38" fillId="0" borderId="48" applyNumberFormat="0" applyFill="0" applyAlignment="0" applyProtection="0"/>
    <xf numFmtId="0" fontId="38" fillId="0" borderId="48" applyNumberFormat="0" applyFill="0" applyAlignment="0" applyProtection="0"/>
    <xf numFmtId="0" fontId="29" fillId="0" borderId="57" applyNumberFormat="0" applyFill="0" applyAlignment="0" applyProtection="0"/>
    <xf numFmtId="0" fontId="29" fillId="0" borderId="57" applyNumberFormat="0" applyFill="0" applyAlignment="0" applyProtection="0"/>
    <xf numFmtId="0" fontId="29" fillId="0" borderId="57" applyNumberFormat="0" applyFill="0" applyAlignment="0" applyProtection="0"/>
    <xf numFmtId="0" fontId="29" fillId="0" borderId="57" applyNumberFormat="0" applyFill="0" applyAlignment="0" applyProtection="0"/>
    <xf numFmtId="0" fontId="29" fillId="0" borderId="57" applyNumberFormat="0" applyFill="0" applyAlignment="0" applyProtection="0"/>
    <xf numFmtId="0" fontId="29" fillId="0" borderId="57" applyNumberFormat="0" applyFill="0" applyAlignment="0" applyProtection="0"/>
    <xf numFmtId="0" fontId="29" fillId="0" borderId="57" applyNumberFormat="0" applyFill="0" applyAlignment="0" applyProtection="0"/>
    <xf numFmtId="0" fontId="29" fillId="0" borderId="57" applyNumberFormat="0" applyFill="0" applyAlignment="0" applyProtection="0"/>
    <xf numFmtId="0" fontId="29" fillId="0" borderId="57" applyNumberFormat="0" applyFill="0" applyAlignment="0" applyProtection="0"/>
    <xf numFmtId="0" fontId="29" fillId="0" borderId="57" applyNumberFormat="0" applyFill="0" applyAlignment="0" applyProtection="0"/>
    <xf numFmtId="0" fontId="29" fillId="0" borderId="57" applyNumberFormat="0" applyFill="0" applyAlignment="0" applyProtection="0"/>
    <xf numFmtId="0" fontId="29" fillId="0" borderId="57" applyNumberFormat="0" applyFill="0" applyAlignment="0" applyProtection="0"/>
    <xf numFmtId="0" fontId="29" fillId="0" borderId="57" applyNumberFormat="0" applyFill="0" applyAlignment="0" applyProtection="0"/>
    <xf numFmtId="0" fontId="29" fillId="0" borderId="57" applyNumberFormat="0" applyFill="0" applyAlignment="0" applyProtection="0"/>
    <xf numFmtId="0" fontId="29" fillId="0" borderId="57" applyNumberFormat="0" applyFill="0" applyAlignment="0" applyProtection="0"/>
    <xf numFmtId="0" fontId="29" fillId="0" borderId="57" applyNumberFormat="0" applyFill="0" applyAlignment="0" applyProtection="0"/>
    <xf numFmtId="0" fontId="29" fillId="0" borderId="57" applyNumberFormat="0" applyFill="0" applyAlignment="0" applyProtection="0"/>
    <xf numFmtId="0" fontId="29" fillId="0" borderId="57" applyNumberFormat="0" applyFill="0" applyAlignment="0" applyProtection="0"/>
    <xf numFmtId="0" fontId="29" fillId="0" borderId="57" applyNumberFormat="0" applyFill="0" applyAlignment="0" applyProtection="0"/>
    <xf numFmtId="0" fontId="29" fillId="0" borderId="57" applyNumberFormat="0" applyFill="0" applyAlignment="0" applyProtection="0"/>
    <xf numFmtId="0" fontId="29" fillId="0" borderId="57" applyNumberFormat="0" applyFill="0" applyAlignment="0" applyProtection="0"/>
    <xf numFmtId="0" fontId="29" fillId="0" borderId="57" applyNumberFormat="0" applyFill="0" applyAlignment="0" applyProtection="0"/>
    <xf numFmtId="0" fontId="29" fillId="0" borderId="57" applyNumberFormat="0" applyFill="0" applyAlignment="0" applyProtection="0"/>
    <xf numFmtId="0" fontId="29" fillId="0" borderId="57" applyNumberFormat="0" applyFill="0" applyAlignment="0" applyProtection="0"/>
    <xf numFmtId="0" fontId="29" fillId="0" borderId="57" applyNumberFormat="0" applyFill="0" applyAlignment="0" applyProtection="0"/>
    <xf numFmtId="0" fontId="29" fillId="0" borderId="57" applyNumberFormat="0" applyFill="0" applyAlignment="0" applyProtection="0"/>
    <xf numFmtId="0" fontId="29" fillId="0" borderId="57" applyNumberFormat="0" applyFill="0" applyAlignment="0" applyProtection="0"/>
    <xf numFmtId="0" fontId="29" fillId="0" borderId="57" applyNumberFormat="0" applyFill="0" applyAlignment="0" applyProtection="0"/>
    <xf numFmtId="0" fontId="29" fillId="0" borderId="57" applyNumberFormat="0" applyFill="0" applyAlignment="0" applyProtection="0"/>
    <xf numFmtId="0" fontId="29" fillId="0" borderId="57" applyNumberFormat="0" applyFill="0" applyAlignment="0" applyProtection="0"/>
    <xf numFmtId="0" fontId="29" fillId="0" borderId="57" applyNumberFormat="0" applyFill="0" applyAlignment="0" applyProtection="0"/>
    <xf numFmtId="0" fontId="29" fillId="0" borderId="57" applyNumberFormat="0" applyFill="0" applyAlignment="0" applyProtection="0"/>
    <xf numFmtId="0" fontId="29" fillId="0" borderId="57" applyNumberFormat="0" applyFill="0" applyAlignment="0" applyProtection="0"/>
    <xf numFmtId="0" fontId="29" fillId="0" borderId="57" applyNumberFormat="0" applyFill="0" applyAlignment="0" applyProtection="0"/>
    <xf numFmtId="0" fontId="29" fillId="0" borderId="57" applyNumberFormat="0" applyFill="0" applyAlignment="0" applyProtection="0"/>
    <xf numFmtId="0" fontId="29" fillId="0" borderId="57" applyNumberFormat="0" applyFill="0" applyAlignment="0" applyProtection="0"/>
    <xf numFmtId="0" fontId="29" fillId="0" borderId="57" applyNumberFormat="0" applyFill="0" applyAlignment="0" applyProtection="0"/>
    <xf numFmtId="0" fontId="29" fillId="0" borderId="57" applyNumberFormat="0" applyFill="0" applyAlignment="0" applyProtection="0"/>
    <xf numFmtId="0" fontId="29" fillId="0" borderId="57" applyNumberFormat="0" applyFill="0" applyAlignment="0" applyProtection="0"/>
    <xf numFmtId="0" fontId="29" fillId="0" borderId="57" applyNumberFormat="0" applyFill="0" applyAlignment="0" applyProtection="0"/>
    <xf numFmtId="0" fontId="29" fillId="0" borderId="57" applyNumberFormat="0" applyFill="0" applyAlignment="0" applyProtection="0"/>
    <xf numFmtId="0" fontId="29" fillId="0" borderId="57" applyNumberFormat="0" applyFill="0" applyAlignment="0" applyProtection="0"/>
    <xf numFmtId="0" fontId="29" fillId="0" borderId="57" applyNumberFormat="0" applyFill="0" applyAlignment="0" applyProtection="0"/>
    <xf numFmtId="0" fontId="29" fillId="0" borderId="57" applyNumberFormat="0" applyFill="0" applyAlignment="0" applyProtection="0"/>
    <xf numFmtId="0" fontId="29" fillId="0" borderId="57" applyNumberFormat="0" applyFill="0" applyAlignment="0" applyProtection="0"/>
    <xf numFmtId="0" fontId="29" fillId="0" borderId="57" applyNumberFormat="0" applyFill="0" applyAlignment="0" applyProtection="0"/>
    <xf numFmtId="0" fontId="29" fillId="0" borderId="57" applyNumberFormat="0" applyFill="0" applyAlignment="0" applyProtection="0"/>
    <xf numFmtId="0" fontId="29" fillId="0" borderId="57" applyNumberFormat="0" applyFill="0" applyAlignment="0" applyProtection="0"/>
    <xf numFmtId="0" fontId="29" fillId="0" borderId="57" applyNumberFormat="0" applyFill="0" applyAlignment="0" applyProtection="0"/>
    <xf numFmtId="0" fontId="29" fillId="0" borderId="57" applyNumberFormat="0" applyFill="0" applyAlignment="0" applyProtection="0"/>
    <xf numFmtId="0" fontId="29" fillId="0" borderId="57" applyNumberFormat="0" applyFill="0" applyAlignment="0" applyProtection="0"/>
    <xf numFmtId="0" fontId="29" fillId="0" borderId="57" applyNumberFormat="0" applyFill="0" applyAlignment="0" applyProtection="0"/>
    <xf numFmtId="0" fontId="29" fillId="0" borderId="57" applyNumberFormat="0" applyFill="0" applyAlignment="0" applyProtection="0"/>
    <xf numFmtId="0" fontId="29" fillId="0" borderId="57" applyNumberFormat="0" applyFill="0" applyAlignment="0" applyProtection="0"/>
    <xf numFmtId="0" fontId="29" fillId="0" borderId="57" applyNumberFormat="0" applyFill="0" applyAlignment="0" applyProtection="0"/>
    <xf numFmtId="0" fontId="29" fillId="0" borderId="57" applyNumberFormat="0" applyFill="0" applyAlignment="0" applyProtection="0"/>
    <xf numFmtId="0" fontId="29" fillId="0" borderId="57" applyNumberFormat="0" applyFill="0" applyAlignment="0" applyProtection="0"/>
    <xf numFmtId="0" fontId="29" fillId="0" borderId="57" applyNumberFormat="0" applyFill="0" applyAlignment="0" applyProtection="0"/>
    <xf numFmtId="0" fontId="29" fillId="0" borderId="57" applyNumberFormat="0" applyFill="0" applyAlignment="0" applyProtection="0"/>
    <xf numFmtId="0" fontId="29" fillId="0" borderId="57" applyNumberFormat="0" applyFill="0" applyAlignment="0" applyProtection="0"/>
    <xf numFmtId="0" fontId="29" fillId="0" borderId="57" applyNumberFormat="0" applyFill="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2" fillId="0" borderId="60" applyNumberFormat="0" applyFill="0" applyAlignment="0" applyProtection="0"/>
    <xf numFmtId="0" fontId="2" fillId="0" borderId="60" applyNumberFormat="0" applyFill="0" applyAlignment="0" applyProtection="0"/>
    <xf numFmtId="0" fontId="39" fillId="0" borderId="60" applyNumberFormat="0" applyFill="0" applyAlignment="0" applyProtection="0"/>
    <xf numFmtId="0" fontId="39" fillId="0" borderId="60" applyNumberFormat="0" applyFill="0" applyAlignment="0" applyProtection="0"/>
    <xf numFmtId="0" fontId="39" fillId="0" borderId="60" applyNumberFormat="0" applyFill="0" applyAlignment="0" applyProtection="0"/>
    <xf numFmtId="0" fontId="2" fillId="0" borderId="60" applyNumberFormat="0" applyFill="0" applyAlignment="0" applyProtection="0"/>
    <xf numFmtId="0" fontId="39" fillId="0" borderId="60" applyNumberFormat="0" applyFill="0" applyAlignment="0" applyProtection="0"/>
    <xf numFmtId="0" fontId="2" fillId="0" borderId="60" applyNumberFormat="0" applyFill="0" applyAlignment="0" applyProtection="0"/>
    <xf numFmtId="0" fontId="39" fillId="0" borderId="60" applyNumberFormat="0" applyFill="0" applyAlignment="0" applyProtection="0"/>
    <xf numFmtId="0" fontId="2" fillId="0" borderId="60" applyNumberFormat="0" applyFill="0" applyAlignment="0" applyProtection="0"/>
    <xf numFmtId="0" fontId="2" fillId="0" borderId="60" applyNumberFormat="0" applyFill="0" applyAlignment="0" applyProtection="0"/>
    <xf numFmtId="0" fontId="2" fillId="0" borderId="60" applyNumberFormat="0" applyFill="0" applyAlignment="0" applyProtection="0"/>
    <xf numFmtId="0" fontId="2" fillId="0" borderId="60" applyNumberFormat="0" applyFill="0" applyAlignment="0" applyProtection="0"/>
    <xf numFmtId="0" fontId="2" fillId="0" borderId="60" applyNumberFormat="0" applyFill="0" applyAlignment="0" applyProtection="0"/>
    <xf numFmtId="0" fontId="2" fillId="0" borderId="60" applyNumberFormat="0" applyFill="0" applyAlignment="0" applyProtection="0"/>
    <xf numFmtId="0" fontId="39" fillId="0" borderId="60" applyNumberFormat="0" applyFill="0" applyAlignment="0" applyProtection="0"/>
    <xf numFmtId="0" fontId="39" fillId="0" borderId="60" applyNumberFormat="0" applyFill="0" applyAlignment="0" applyProtection="0"/>
    <xf numFmtId="0" fontId="39" fillId="0" borderId="60" applyNumberFormat="0" applyFill="0" applyAlignment="0" applyProtection="0"/>
    <xf numFmtId="0" fontId="39" fillId="0" borderId="60" applyNumberFormat="0" applyFill="0" applyAlignment="0" applyProtection="0"/>
    <xf numFmtId="0" fontId="39" fillId="0" borderId="60" applyNumberFormat="0" applyFill="0" applyAlignment="0" applyProtection="0"/>
    <xf numFmtId="0" fontId="2" fillId="0" borderId="60" applyNumberFormat="0" applyFill="0" applyAlignment="0" applyProtection="0"/>
    <xf numFmtId="0" fontId="2" fillId="0" borderId="60" applyNumberFormat="0" applyFill="0" applyAlignment="0" applyProtection="0"/>
    <xf numFmtId="0" fontId="2" fillId="0" borderId="60" applyNumberFormat="0" applyFill="0" applyAlignment="0" applyProtection="0"/>
    <xf numFmtId="0" fontId="2" fillId="0" borderId="60" applyNumberFormat="0" applyFill="0" applyAlignment="0" applyProtection="0"/>
    <xf numFmtId="0" fontId="2" fillId="0" borderId="60" applyNumberFormat="0" applyFill="0" applyAlignment="0" applyProtection="0"/>
    <xf numFmtId="0" fontId="2" fillId="0" borderId="60" applyNumberFormat="0" applyFill="0" applyAlignment="0" applyProtection="0"/>
    <xf numFmtId="0" fontId="39" fillId="0" borderId="60" applyNumberFormat="0" applyFill="0" applyAlignment="0" applyProtection="0"/>
    <xf numFmtId="0" fontId="39" fillId="0" borderId="60" applyNumberFormat="0" applyFill="0" applyAlignment="0" applyProtection="0"/>
    <xf numFmtId="0" fontId="39" fillId="0" borderId="60" applyNumberFormat="0" applyFill="0" applyAlignment="0" applyProtection="0"/>
    <xf numFmtId="0" fontId="39" fillId="0" borderId="60" applyNumberFormat="0" applyFill="0" applyAlignment="0" applyProtection="0"/>
    <xf numFmtId="0" fontId="39" fillId="0" borderId="60" applyNumberFormat="0" applyFill="0" applyAlignment="0" applyProtection="0"/>
    <xf numFmtId="0" fontId="39" fillId="0" borderId="60" applyNumberFormat="0" applyFill="0" applyAlignment="0" applyProtection="0"/>
    <xf numFmtId="0" fontId="39" fillId="0" borderId="60" applyNumberFormat="0" applyFill="0" applyAlignment="0" applyProtection="0"/>
    <xf numFmtId="0" fontId="39" fillId="0" borderId="60" applyNumberFormat="0" applyFill="0" applyAlignment="0" applyProtection="0"/>
    <xf numFmtId="0" fontId="39" fillId="0" borderId="60" applyNumberFormat="0" applyFill="0" applyAlignment="0" applyProtection="0"/>
    <xf numFmtId="0" fontId="39" fillId="0" borderId="60" applyNumberFormat="0" applyFill="0" applyAlignment="0" applyProtection="0"/>
    <xf numFmtId="0" fontId="39" fillId="0" borderId="60" applyNumberFormat="0" applyFill="0" applyAlignment="0" applyProtection="0"/>
    <xf numFmtId="0" fontId="2" fillId="0" borderId="60" applyNumberFormat="0" applyFill="0" applyAlignment="0" applyProtection="0"/>
    <xf numFmtId="0" fontId="2" fillId="0" borderId="60" applyNumberFormat="0" applyFill="0" applyAlignment="0" applyProtection="0"/>
    <xf numFmtId="0" fontId="2" fillId="0" borderId="60" applyNumberFormat="0" applyFill="0" applyAlignment="0" applyProtection="0"/>
    <xf numFmtId="0" fontId="2" fillId="0" borderId="60" applyNumberFormat="0" applyFill="0" applyAlignment="0" applyProtection="0"/>
    <xf numFmtId="0" fontId="2" fillId="0" borderId="60" applyNumberFormat="0" applyFill="0" applyAlignment="0" applyProtection="0"/>
    <xf numFmtId="0" fontId="36" fillId="0" borderId="0" applyNumberFormat="0" applyFill="0" applyBorder="0" applyAlignment="0" applyProtection="0"/>
    <xf numFmtId="43" fontId="21" fillId="0" borderId="0" applyFont="0" applyFill="0" applyBorder="0" applyAlignment="0" applyProtection="0"/>
    <xf numFmtId="43" fontId="21" fillId="0" borderId="0" applyFont="0" applyFill="0" applyBorder="0" applyAlignment="0" applyProtection="0"/>
    <xf numFmtId="43" fontId="21" fillId="0" borderId="0" applyFont="0" applyFill="0" applyBorder="0" applyAlignment="0" applyProtection="0"/>
    <xf numFmtId="43" fontId="21" fillId="0" borderId="0" applyFont="0" applyFill="0" applyBorder="0" applyAlignment="0" applyProtection="0"/>
    <xf numFmtId="43" fontId="21"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3" fillId="0" borderId="0" applyFont="0" applyFill="0" applyBorder="0" applyAlignment="0" applyProtection="0"/>
    <xf numFmtId="165" fontId="21" fillId="0" borderId="0" applyFont="0" applyFill="0" applyBorder="0" applyAlignment="0" applyProtection="0"/>
    <xf numFmtId="165" fontId="21" fillId="0" borderId="0" applyFont="0" applyFill="0" applyBorder="0" applyAlignment="0" applyProtection="0"/>
    <xf numFmtId="165" fontId="21" fillId="0" borderId="0" applyFont="0" applyFill="0" applyBorder="0" applyAlignment="0" applyProtection="0"/>
    <xf numFmtId="0" fontId="1" fillId="0" borderId="0"/>
    <xf numFmtId="0" fontId="3"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9" fontId="3" fillId="0" borderId="0" applyFont="0" applyFill="0" applyBorder="0" applyAlignment="0" applyProtection="0"/>
    <xf numFmtId="0" fontId="21" fillId="0" borderId="0">
      <alignment wrapText="1"/>
    </xf>
    <xf numFmtId="43" fontId="21" fillId="0" borderId="0" applyFont="0" applyFill="0" applyBorder="0" applyAlignment="0" applyProtection="0">
      <alignment wrapText="1"/>
    </xf>
    <xf numFmtId="43" fontId="21" fillId="0" borderId="0" applyFont="0" applyFill="0" applyBorder="0" applyAlignment="0" applyProtection="0">
      <alignment wrapText="1"/>
    </xf>
    <xf numFmtId="43" fontId="21" fillId="0" borderId="0" applyFont="0" applyFill="0" applyBorder="0" applyAlignment="0" applyProtection="0">
      <alignment wrapText="1"/>
    </xf>
    <xf numFmtId="0" fontId="21" fillId="0" borderId="0">
      <alignment wrapText="1"/>
    </xf>
    <xf numFmtId="0" fontId="21" fillId="0" borderId="0">
      <alignment wrapText="1"/>
    </xf>
    <xf numFmtId="0" fontId="40" fillId="0" borderId="0">
      <alignment vertical="center"/>
    </xf>
    <xf numFmtId="9" fontId="21" fillId="0" borderId="0" applyFont="0" applyFill="0" applyBorder="0" applyAlignment="0" applyProtection="0">
      <alignment wrapText="1"/>
    </xf>
    <xf numFmtId="9" fontId="21" fillId="0" borderId="0" applyFont="0" applyFill="0" applyBorder="0" applyAlignment="0" applyProtection="0">
      <alignment wrapText="1"/>
    </xf>
    <xf numFmtId="9" fontId="21" fillId="0" borderId="0" applyFont="0" applyFill="0" applyBorder="0" applyAlignment="0" applyProtection="0">
      <alignment wrapText="1"/>
    </xf>
    <xf numFmtId="171" fontId="21" fillId="0" borderId="0" applyFont="0" applyFill="0" applyBorder="0" applyAlignment="0" applyProtection="0"/>
    <xf numFmtId="9" fontId="21" fillId="0" borderId="0" applyFont="0" applyFill="0" applyBorder="0" applyAlignment="0" applyProtection="0"/>
    <xf numFmtId="0" fontId="1" fillId="0" borderId="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0" fontId="41" fillId="0" borderId="0"/>
    <xf numFmtId="0" fontId="27" fillId="45" borderId="61" applyNumberFormat="0" applyAlignment="0" applyProtection="0"/>
    <xf numFmtId="0" fontId="27" fillId="45" borderId="61" applyNumberFormat="0" applyAlignment="0" applyProtection="0"/>
    <xf numFmtId="0" fontId="27" fillId="45" borderId="61" applyNumberFormat="0" applyAlignment="0" applyProtection="0"/>
    <xf numFmtId="0" fontId="27" fillId="45" borderId="61" applyNumberFormat="0" applyAlignment="0" applyProtection="0"/>
    <xf numFmtId="0" fontId="27" fillId="45" borderId="61" applyNumberFormat="0" applyAlignment="0" applyProtection="0"/>
    <xf numFmtId="0" fontId="27" fillId="45" borderId="61" applyNumberFormat="0" applyAlignment="0" applyProtection="0"/>
    <xf numFmtId="0" fontId="27" fillId="45" borderId="61" applyNumberFormat="0" applyAlignment="0" applyProtection="0"/>
    <xf numFmtId="0" fontId="27" fillId="45" borderId="61" applyNumberFormat="0" applyAlignment="0" applyProtection="0"/>
    <xf numFmtId="0" fontId="27" fillId="45" borderId="61" applyNumberFormat="0" applyAlignment="0" applyProtection="0"/>
    <xf numFmtId="0" fontId="27" fillId="45" borderId="61" applyNumberFormat="0" applyAlignment="0" applyProtection="0"/>
    <xf numFmtId="0" fontId="27" fillId="45" borderId="61" applyNumberFormat="0" applyAlignment="0" applyProtection="0"/>
    <xf numFmtId="0" fontId="27" fillId="45" borderId="61" applyNumberFormat="0" applyAlignment="0" applyProtection="0"/>
    <xf numFmtId="0" fontId="27" fillId="45" borderId="61" applyNumberFormat="0" applyAlignment="0" applyProtection="0"/>
    <xf numFmtId="0" fontId="27" fillId="45" borderId="61" applyNumberFormat="0" applyAlignment="0" applyProtection="0"/>
    <xf numFmtId="0" fontId="27" fillId="45" borderId="61" applyNumberFormat="0" applyAlignment="0" applyProtection="0"/>
    <xf numFmtId="0" fontId="27" fillId="45" borderId="61" applyNumberFormat="0" applyAlignment="0" applyProtection="0"/>
    <xf numFmtId="0" fontId="27" fillId="45" borderId="61" applyNumberFormat="0" applyAlignment="0" applyProtection="0"/>
    <xf numFmtId="0" fontId="27" fillId="45" borderId="61" applyNumberFormat="0" applyAlignment="0" applyProtection="0"/>
    <xf numFmtId="0" fontId="27" fillId="45" borderId="61" applyNumberFormat="0" applyAlignment="0" applyProtection="0"/>
    <xf numFmtId="0" fontId="27" fillId="45" borderId="61" applyNumberFormat="0" applyAlignment="0" applyProtection="0"/>
    <xf numFmtId="0" fontId="27" fillId="45" borderId="61" applyNumberFormat="0" applyAlignment="0" applyProtection="0"/>
    <xf numFmtId="0" fontId="27" fillId="45" borderId="61" applyNumberFormat="0" applyAlignment="0" applyProtection="0"/>
    <xf numFmtId="0" fontId="30" fillId="32" borderId="61" applyNumberFormat="0" applyAlignment="0" applyProtection="0"/>
    <xf numFmtId="0" fontId="30" fillId="32" borderId="61" applyNumberFormat="0" applyAlignment="0" applyProtection="0"/>
    <xf numFmtId="0" fontId="30" fillId="32" borderId="61" applyNumberFormat="0" applyAlignment="0" applyProtection="0"/>
    <xf numFmtId="0" fontId="30" fillId="32" borderId="61" applyNumberFormat="0" applyAlignment="0" applyProtection="0"/>
    <xf numFmtId="0" fontId="30" fillId="32" borderId="61" applyNumberFormat="0" applyAlignment="0" applyProtection="0"/>
    <xf numFmtId="0" fontId="30" fillId="32" borderId="61" applyNumberFormat="0" applyAlignment="0" applyProtection="0"/>
    <xf numFmtId="0" fontId="30" fillId="32" borderId="61" applyNumberFormat="0" applyAlignment="0" applyProtection="0"/>
    <xf numFmtId="0" fontId="30" fillId="32" borderId="61" applyNumberFormat="0" applyAlignment="0" applyProtection="0"/>
    <xf numFmtId="0" fontId="30" fillId="32" borderId="61" applyNumberFormat="0" applyAlignment="0" applyProtection="0"/>
    <xf numFmtId="0" fontId="30" fillId="32" borderId="61" applyNumberFormat="0" applyAlignment="0" applyProtection="0"/>
    <xf numFmtId="0" fontId="30" fillId="32" borderId="61" applyNumberFormat="0" applyAlignment="0" applyProtection="0"/>
    <xf numFmtId="0" fontId="30" fillId="32" borderId="61" applyNumberFormat="0" applyAlignment="0" applyProtection="0"/>
    <xf numFmtId="0" fontId="30" fillId="32" borderId="61" applyNumberFormat="0" applyAlignment="0" applyProtection="0"/>
    <xf numFmtId="0" fontId="30" fillId="32" borderId="61" applyNumberFormat="0" applyAlignment="0" applyProtection="0"/>
    <xf numFmtId="0" fontId="30" fillId="32" borderId="61" applyNumberFormat="0" applyAlignment="0" applyProtection="0"/>
    <xf numFmtId="0" fontId="30" fillId="32" borderId="61" applyNumberFormat="0" applyAlignment="0" applyProtection="0"/>
    <xf numFmtId="0" fontId="30" fillId="32" borderId="61" applyNumberFormat="0" applyAlignment="0" applyProtection="0"/>
    <xf numFmtId="0" fontId="30" fillId="32" borderId="61" applyNumberFormat="0" applyAlignment="0" applyProtection="0"/>
    <xf numFmtId="0" fontId="30" fillId="32" borderId="61" applyNumberFormat="0" applyAlignment="0" applyProtection="0"/>
    <xf numFmtId="0" fontId="30" fillId="32" borderId="61" applyNumberFormat="0" applyAlignment="0" applyProtection="0"/>
    <xf numFmtId="0" fontId="30" fillId="32" borderId="61" applyNumberFormat="0" applyAlignment="0" applyProtection="0"/>
    <xf numFmtId="0" fontId="30" fillId="32" borderId="61" applyNumberForma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35" fillId="45" borderId="63" applyNumberFormat="0" applyAlignment="0" applyProtection="0"/>
    <xf numFmtId="0" fontId="35" fillId="45" borderId="63" applyNumberFormat="0" applyAlignment="0" applyProtection="0"/>
    <xf numFmtId="0" fontId="35" fillId="45" borderId="63" applyNumberFormat="0" applyAlignment="0" applyProtection="0"/>
    <xf numFmtId="0" fontId="35" fillId="45" borderId="63" applyNumberFormat="0" applyAlignment="0" applyProtection="0"/>
    <xf numFmtId="0" fontId="35" fillId="45" borderId="63" applyNumberFormat="0" applyAlignment="0" applyProtection="0"/>
    <xf numFmtId="0" fontId="35" fillId="45" borderId="63" applyNumberFormat="0" applyAlignment="0" applyProtection="0"/>
    <xf numFmtId="0" fontId="35" fillId="45" borderId="63" applyNumberFormat="0" applyAlignment="0" applyProtection="0"/>
    <xf numFmtId="0" fontId="35" fillId="45" borderId="63" applyNumberFormat="0" applyAlignment="0" applyProtection="0"/>
    <xf numFmtId="0" fontId="35" fillId="45" borderId="63" applyNumberFormat="0" applyAlignment="0" applyProtection="0"/>
    <xf numFmtId="0" fontId="35" fillId="45" borderId="63" applyNumberFormat="0" applyAlignment="0" applyProtection="0"/>
    <xf numFmtId="0" fontId="35" fillId="45" borderId="63" applyNumberFormat="0" applyAlignment="0" applyProtection="0"/>
    <xf numFmtId="0" fontId="35" fillId="45" borderId="63" applyNumberFormat="0" applyAlignment="0" applyProtection="0"/>
    <xf numFmtId="0" fontId="35" fillId="45" borderId="63" applyNumberFormat="0" applyAlignment="0" applyProtection="0"/>
    <xf numFmtId="0" fontId="35" fillId="45" borderId="63" applyNumberFormat="0" applyAlignment="0" applyProtection="0"/>
    <xf numFmtId="0" fontId="35" fillId="45" borderId="63" applyNumberFormat="0" applyAlignment="0" applyProtection="0"/>
    <xf numFmtId="0" fontId="35" fillId="45" borderId="63" applyNumberFormat="0" applyAlignment="0" applyProtection="0"/>
    <xf numFmtId="0" fontId="35" fillId="45" borderId="63" applyNumberFormat="0" applyAlignment="0" applyProtection="0"/>
    <xf numFmtId="0" fontId="35" fillId="45" borderId="63" applyNumberFormat="0" applyAlignment="0" applyProtection="0"/>
    <xf numFmtId="0" fontId="35" fillId="45" borderId="63" applyNumberFormat="0" applyAlignment="0" applyProtection="0"/>
    <xf numFmtId="0" fontId="35" fillId="45" borderId="63" applyNumberFormat="0" applyAlignment="0" applyProtection="0"/>
    <xf numFmtId="0" fontId="35" fillId="45" borderId="63" applyNumberFormat="0" applyAlignment="0" applyProtection="0"/>
    <xf numFmtId="0" fontId="35" fillId="45" borderId="63" applyNumberFormat="0" applyAlignment="0" applyProtection="0"/>
    <xf numFmtId="0" fontId="2" fillId="0" borderId="64" applyNumberFormat="0" applyFill="0" applyAlignment="0" applyProtection="0"/>
    <xf numFmtId="0" fontId="2" fillId="0" borderId="64" applyNumberFormat="0" applyFill="0" applyAlignment="0" applyProtection="0"/>
    <xf numFmtId="0" fontId="39" fillId="0" borderId="64" applyNumberFormat="0" applyFill="0" applyAlignment="0" applyProtection="0"/>
    <xf numFmtId="0" fontId="39" fillId="0" borderId="64" applyNumberFormat="0" applyFill="0" applyAlignment="0" applyProtection="0"/>
    <xf numFmtId="0" fontId="39" fillId="0" borderId="64" applyNumberFormat="0" applyFill="0" applyAlignment="0" applyProtection="0"/>
    <xf numFmtId="0" fontId="2" fillId="0" borderId="64" applyNumberFormat="0" applyFill="0" applyAlignment="0" applyProtection="0"/>
    <xf numFmtId="0" fontId="39" fillId="0" borderId="64" applyNumberFormat="0" applyFill="0" applyAlignment="0" applyProtection="0"/>
    <xf numFmtId="0" fontId="2" fillId="0" borderId="64" applyNumberFormat="0" applyFill="0" applyAlignment="0" applyProtection="0"/>
    <xf numFmtId="0" fontId="39" fillId="0" borderId="64" applyNumberFormat="0" applyFill="0" applyAlignment="0" applyProtection="0"/>
    <xf numFmtId="0" fontId="2" fillId="0" borderId="64" applyNumberFormat="0" applyFill="0" applyAlignment="0" applyProtection="0"/>
    <xf numFmtId="0" fontId="2" fillId="0" borderId="64" applyNumberFormat="0" applyFill="0" applyAlignment="0" applyProtection="0"/>
    <xf numFmtId="0" fontId="2" fillId="0" borderId="64" applyNumberFormat="0" applyFill="0" applyAlignment="0" applyProtection="0"/>
    <xf numFmtId="0" fontId="2" fillId="0" borderId="64" applyNumberFormat="0" applyFill="0" applyAlignment="0" applyProtection="0"/>
    <xf numFmtId="0" fontId="2" fillId="0" borderId="64" applyNumberFormat="0" applyFill="0" applyAlignment="0" applyProtection="0"/>
    <xf numFmtId="0" fontId="2" fillId="0" borderId="64" applyNumberFormat="0" applyFill="0" applyAlignment="0" applyProtection="0"/>
    <xf numFmtId="0" fontId="39" fillId="0" borderId="64" applyNumberFormat="0" applyFill="0" applyAlignment="0" applyProtection="0"/>
    <xf numFmtId="0" fontId="39" fillId="0" borderId="64" applyNumberFormat="0" applyFill="0" applyAlignment="0" applyProtection="0"/>
    <xf numFmtId="0" fontId="39" fillId="0" borderId="64" applyNumberFormat="0" applyFill="0" applyAlignment="0" applyProtection="0"/>
    <xf numFmtId="0" fontId="39" fillId="0" borderId="64" applyNumberFormat="0" applyFill="0" applyAlignment="0" applyProtection="0"/>
    <xf numFmtId="0" fontId="39" fillId="0" borderId="64" applyNumberFormat="0" applyFill="0" applyAlignment="0" applyProtection="0"/>
    <xf numFmtId="0" fontId="2" fillId="0" borderId="64" applyNumberFormat="0" applyFill="0" applyAlignment="0" applyProtection="0"/>
    <xf numFmtId="0" fontId="2" fillId="0" borderId="64" applyNumberFormat="0" applyFill="0" applyAlignment="0" applyProtection="0"/>
    <xf numFmtId="0" fontId="2" fillId="0" borderId="64" applyNumberFormat="0" applyFill="0" applyAlignment="0" applyProtection="0"/>
    <xf numFmtId="0" fontId="2" fillId="0" borderId="64" applyNumberFormat="0" applyFill="0" applyAlignment="0" applyProtection="0"/>
    <xf numFmtId="0" fontId="2" fillId="0" borderId="64" applyNumberFormat="0" applyFill="0" applyAlignment="0" applyProtection="0"/>
    <xf numFmtId="0" fontId="2" fillId="0" borderId="64" applyNumberFormat="0" applyFill="0" applyAlignment="0" applyProtection="0"/>
    <xf numFmtId="0" fontId="39" fillId="0" borderId="64" applyNumberFormat="0" applyFill="0" applyAlignment="0" applyProtection="0"/>
    <xf numFmtId="0" fontId="39" fillId="0" borderId="64" applyNumberFormat="0" applyFill="0" applyAlignment="0" applyProtection="0"/>
    <xf numFmtId="0" fontId="39" fillId="0" borderId="64" applyNumberFormat="0" applyFill="0" applyAlignment="0" applyProtection="0"/>
    <xf numFmtId="0" fontId="39" fillId="0" borderId="64" applyNumberFormat="0" applyFill="0" applyAlignment="0" applyProtection="0"/>
    <xf numFmtId="0" fontId="39" fillId="0" borderId="64" applyNumberFormat="0" applyFill="0" applyAlignment="0" applyProtection="0"/>
    <xf numFmtId="0" fontId="39" fillId="0" borderId="64" applyNumberFormat="0" applyFill="0" applyAlignment="0" applyProtection="0"/>
    <xf numFmtId="0" fontId="39" fillId="0" borderId="64" applyNumberFormat="0" applyFill="0" applyAlignment="0" applyProtection="0"/>
    <xf numFmtId="0" fontId="39" fillId="0" borderId="64" applyNumberFormat="0" applyFill="0" applyAlignment="0" applyProtection="0"/>
    <xf numFmtId="0" fontId="39" fillId="0" borderId="64" applyNumberFormat="0" applyFill="0" applyAlignment="0" applyProtection="0"/>
    <xf numFmtId="0" fontId="39" fillId="0" borderId="64" applyNumberFormat="0" applyFill="0" applyAlignment="0" applyProtection="0"/>
    <xf numFmtId="0" fontId="39" fillId="0" borderId="64" applyNumberFormat="0" applyFill="0" applyAlignment="0" applyProtection="0"/>
    <xf numFmtId="0" fontId="2" fillId="0" borderId="64" applyNumberFormat="0" applyFill="0" applyAlignment="0" applyProtection="0"/>
    <xf numFmtId="0" fontId="2" fillId="0" borderId="64" applyNumberFormat="0" applyFill="0" applyAlignment="0" applyProtection="0"/>
    <xf numFmtId="0" fontId="2" fillId="0" borderId="64" applyNumberFormat="0" applyFill="0" applyAlignment="0" applyProtection="0"/>
    <xf numFmtId="0" fontId="2" fillId="0" borderId="64" applyNumberFormat="0" applyFill="0" applyAlignment="0" applyProtection="0"/>
    <xf numFmtId="0" fontId="2" fillId="0" borderId="64" applyNumberFormat="0" applyFill="0" applyAlignment="0" applyProtection="0"/>
    <xf numFmtId="0" fontId="24" fillId="23" borderId="0" applyNumberFormat="0" applyBorder="0" applyAlignment="0" applyProtection="0"/>
    <xf numFmtId="0" fontId="24" fillId="26" borderId="0" applyNumberFormat="0" applyBorder="0" applyAlignment="0" applyProtection="0"/>
    <xf numFmtId="0" fontId="1" fillId="0" borderId="0"/>
    <xf numFmtId="170" fontId="1" fillId="0" borderId="0" applyFont="0" applyFill="0" applyBorder="0" applyAlignment="0" applyProtection="0"/>
    <xf numFmtId="9" fontId="1" fillId="0" borderId="0" applyFont="0" applyFill="0" applyBorder="0" applyAlignment="0" applyProtection="0"/>
    <xf numFmtId="164" fontId="1" fillId="0" borderId="0" applyFont="0" applyFill="0" applyBorder="0" applyAlignment="0" applyProtection="0"/>
    <xf numFmtId="172" fontId="1" fillId="0" borderId="0" applyFont="0" applyFill="0" applyBorder="0" applyAlignment="0" applyProtection="0"/>
    <xf numFmtId="0" fontId="54" fillId="0" borderId="0" applyNumberFormat="0" applyFill="0" applyBorder="0" applyAlignment="0" applyProtection="0"/>
    <xf numFmtId="43" fontId="21" fillId="0" borderId="0" applyFont="0" applyFill="0" applyBorder="0" applyAlignment="0" applyProtection="0"/>
  </cellStyleXfs>
  <cellXfs count="519">
    <xf numFmtId="0" fontId="0" fillId="0" borderId="0" xfId="0"/>
    <xf numFmtId="0" fontId="3" fillId="0" borderId="0" xfId="0" applyFont="1"/>
    <xf numFmtId="0" fontId="3" fillId="0" borderId="0" xfId="0" applyFont="1" applyAlignment="1">
      <alignment horizontal="center" vertical="center"/>
    </xf>
    <xf numFmtId="9" fontId="0" fillId="0" borderId="0" xfId="1" applyFont="1"/>
    <xf numFmtId="0" fontId="2" fillId="0" borderId="0" xfId="0" applyFont="1"/>
    <xf numFmtId="0" fontId="0" fillId="0" borderId="0" xfId="0" applyAlignment="1">
      <alignment horizontal="center" vertical="center"/>
    </xf>
    <xf numFmtId="166" fontId="3" fillId="0" borderId="0" xfId="0" applyNumberFormat="1" applyFont="1" applyAlignment="1">
      <alignment horizontal="center" vertical="center"/>
    </xf>
    <xf numFmtId="0" fontId="3" fillId="0" borderId="0" xfId="0" applyFont="1" applyAlignment="1">
      <alignment wrapText="1"/>
    </xf>
    <xf numFmtId="0" fontId="3" fillId="0" borderId="0" xfId="0" applyFont="1" applyAlignment="1">
      <alignment horizontal="left"/>
    </xf>
    <xf numFmtId="0" fontId="0" fillId="0" borderId="0" xfId="0" applyAlignment="1">
      <alignment wrapText="1"/>
    </xf>
    <xf numFmtId="0" fontId="0" fillId="0" borderId="0" xfId="0" applyAlignment="1">
      <alignment horizontal="left"/>
    </xf>
    <xf numFmtId="0" fontId="5" fillId="0" borderId="0" xfId="0" applyFont="1"/>
    <xf numFmtId="167" fontId="6" fillId="0" borderId="0" xfId="0" applyNumberFormat="1" applyFont="1"/>
    <xf numFmtId="0" fontId="6" fillId="0" borderId="0" xfId="0" applyFont="1"/>
    <xf numFmtId="9" fontId="6" fillId="0" borderId="0" xfId="1" applyFont="1" applyAlignment="1">
      <alignment horizontal="center"/>
    </xf>
    <xf numFmtId="9" fontId="6" fillId="0" borderId="0" xfId="1" applyFont="1"/>
    <xf numFmtId="0" fontId="4" fillId="0" borderId="0" xfId="0" applyFont="1" applyAlignment="1">
      <alignment horizontal="center" vertical="center"/>
    </xf>
    <xf numFmtId="0" fontId="6" fillId="0" borderId="0" xfId="0" applyFont="1" applyAlignment="1">
      <alignment horizontal="center" vertical="center"/>
    </xf>
    <xf numFmtId="0" fontId="7" fillId="0" borderId="0" xfId="0" applyFont="1"/>
    <xf numFmtId="0" fontId="7" fillId="0" borderId="6" xfId="0" applyFont="1" applyBorder="1" applyAlignment="1">
      <alignment vertical="center" wrapText="1"/>
    </xf>
    <xf numFmtId="166" fontId="7" fillId="0" borderId="0" xfId="0" applyNumberFormat="1" applyFont="1" applyAlignment="1">
      <alignment horizontal="center" vertical="center"/>
    </xf>
    <xf numFmtId="0" fontId="7" fillId="0" borderId="0" xfId="0" applyFont="1" applyAlignment="1">
      <alignment horizontal="left"/>
    </xf>
    <xf numFmtId="0" fontId="7" fillId="0" borderId="0" xfId="0" applyFont="1" applyAlignment="1">
      <alignment wrapText="1"/>
    </xf>
    <xf numFmtId="0" fontId="0" fillId="10" borderId="0" xfId="0" applyFill="1"/>
    <xf numFmtId="167" fontId="0" fillId="0" borderId="0" xfId="0" applyNumberFormat="1"/>
    <xf numFmtId="49" fontId="0" fillId="0" borderId="0" xfId="0" applyNumberFormat="1" applyAlignment="1">
      <alignment horizontal="right"/>
    </xf>
    <xf numFmtId="0" fontId="8" fillId="0" borderId="0" xfId="0" applyFont="1" applyAlignment="1">
      <alignment horizontal="center" vertical="center"/>
    </xf>
    <xf numFmtId="0" fontId="0" fillId="0" borderId="0" xfId="0" applyAlignment="1">
      <alignment vertical="center"/>
    </xf>
    <xf numFmtId="167" fontId="0" fillId="0" borderId="0" xfId="0" applyNumberFormat="1" applyAlignment="1">
      <alignment vertical="center"/>
    </xf>
    <xf numFmtId="49" fontId="0" fillId="0" borderId="0" xfId="0" applyNumberFormat="1" applyAlignment="1">
      <alignment horizontal="right" vertical="center"/>
    </xf>
    <xf numFmtId="0" fontId="13" fillId="0" borderId="0" xfId="0" applyFont="1" applyAlignment="1">
      <alignment vertical="center"/>
    </xf>
    <xf numFmtId="9" fontId="0" fillId="0" borderId="0" xfId="0" applyNumberFormat="1" applyAlignment="1">
      <alignment horizontal="center" vertical="center"/>
    </xf>
    <xf numFmtId="0" fontId="0" fillId="12" borderId="0" xfId="0" applyFill="1"/>
    <xf numFmtId="0" fontId="14" fillId="0" borderId="0" xfId="0" applyFont="1"/>
    <xf numFmtId="9" fontId="15" fillId="0" borderId="0" xfId="1" applyFont="1" applyAlignment="1">
      <alignment horizontal="center"/>
    </xf>
    <xf numFmtId="0" fontId="16" fillId="14" borderId="16" xfId="0" applyFont="1" applyFill="1" applyBorder="1" applyAlignment="1">
      <alignment horizontal="center" vertical="center"/>
    </xf>
    <xf numFmtId="0" fontId="16" fillId="14" borderId="16" xfId="0" applyFont="1" applyFill="1" applyBorder="1" applyAlignment="1">
      <alignment horizontal="center" vertical="center" wrapText="1"/>
    </xf>
    <xf numFmtId="9" fontId="16" fillId="14" borderId="16" xfId="1" applyFont="1" applyFill="1" applyBorder="1" applyAlignment="1">
      <alignment horizontal="center" vertical="center" wrapText="1"/>
    </xf>
    <xf numFmtId="168" fontId="16" fillId="14" borderId="16" xfId="0" applyNumberFormat="1" applyFont="1" applyFill="1" applyBorder="1" applyAlignment="1">
      <alignment horizontal="center" vertical="center" wrapText="1"/>
    </xf>
    <xf numFmtId="10" fontId="16" fillId="0" borderId="0" xfId="0" applyNumberFormat="1" applyFont="1" applyAlignment="1">
      <alignment horizontal="center" vertical="center"/>
    </xf>
    <xf numFmtId="0" fontId="9" fillId="0" borderId="27" xfId="0" quotePrefix="1" applyFont="1" applyBorder="1" applyAlignment="1">
      <alignment vertical="center" wrapText="1"/>
    </xf>
    <xf numFmtId="0" fontId="9" fillId="0" borderId="26" xfId="0" quotePrefix="1" applyFont="1" applyBorder="1" applyAlignment="1">
      <alignment vertical="center" wrapText="1"/>
    </xf>
    <xf numFmtId="0" fontId="12" fillId="4" borderId="29" xfId="0" applyFont="1" applyFill="1" applyBorder="1" applyAlignment="1">
      <alignment horizontal="center" vertical="center"/>
    </xf>
    <xf numFmtId="0" fontId="7" fillId="0" borderId="7" xfId="0" applyFont="1" applyBorder="1" applyAlignment="1">
      <alignment vertical="center" wrapText="1"/>
    </xf>
    <xf numFmtId="9" fontId="6" fillId="6" borderId="25" xfId="1" applyFont="1" applyFill="1" applyBorder="1" applyAlignment="1">
      <alignment horizontal="center" vertical="center" wrapText="1"/>
    </xf>
    <xf numFmtId="0" fontId="6" fillId="6" borderId="25" xfId="0" applyFont="1" applyFill="1" applyBorder="1"/>
    <xf numFmtId="0" fontId="6" fillId="6" borderId="25" xfId="0" applyFont="1" applyFill="1" applyBorder="1" applyAlignment="1">
      <alignment horizontal="center" vertical="center"/>
    </xf>
    <xf numFmtId="168" fontId="6" fillId="6" borderId="25" xfId="0" applyNumberFormat="1" applyFont="1" applyFill="1" applyBorder="1" applyAlignment="1">
      <alignment horizontal="center" vertical="center" wrapText="1"/>
    </xf>
    <xf numFmtId="9" fontId="6" fillId="6" borderId="20" xfId="1" applyFont="1" applyFill="1" applyBorder="1" applyAlignment="1">
      <alignment horizontal="center" vertical="center" wrapText="1"/>
    </xf>
    <xf numFmtId="9" fontId="6" fillId="0" borderId="25" xfId="1" applyFont="1" applyBorder="1" applyAlignment="1">
      <alignment horizontal="center" vertical="center" wrapText="1"/>
    </xf>
    <xf numFmtId="0" fontId="6" fillId="0" borderId="25" xfId="0" applyFont="1" applyBorder="1"/>
    <xf numFmtId="0" fontId="6" fillId="0" borderId="25" xfId="0" applyFont="1" applyBorder="1" applyAlignment="1">
      <alignment horizontal="center" vertical="center"/>
    </xf>
    <xf numFmtId="168" fontId="6" fillId="0" borderId="25" xfId="0" applyNumberFormat="1" applyFont="1" applyBorder="1" applyAlignment="1">
      <alignment horizontal="center" vertical="center" wrapText="1"/>
    </xf>
    <xf numFmtId="9" fontId="6" fillId="0" borderId="20" xfId="1" applyFont="1" applyBorder="1" applyAlignment="1">
      <alignment horizontal="center" vertical="center" wrapText="1"/>
    </xf>
    <xf numFmtId="9" fontId="6" fillId="6" borderId="26" xfId="1" applyFont="1" applyFill="1" applyBorder="1" applyAlignment="1">
      <alignment horizontal="center" vertical="center" wrapText="1"/>
    </xf>
    <xf numFmtId="9" fontId="6" fillId="0" borderId="26" xfId="1" applyFont="1" applyBorder="1" applyAlignment="1">
      <alignment horizontal="center" vertical="center" wrapText="1"/>
    </xf>
    <xf numFmtId="0" fontId="17" fillId="15" borderId="0" xfId="0" applyFont="1" applyFill="1" applyAlignment="1">
      <alignment horizontal="center" vertical="center" wrapText="1"/>
    </xf>
    <xf numFmtId="0" fontId="17" fillId="15" borderId="24" xfId="0" applyFont="1" applyFill="1" applyBorder="1" applyAlignment="1">
      <alignment horizontal="center" vertical="center" wrapText="1"/>
    </xf>
    <xf numFmtId="0" fontId="6" fillId="6" borderId="25" xfId="0" applyFont="1" applyFill="1" applyBorder="1" applyAlignment="1">
      <alignment horizontal="center" vertical="center" wrapText="1"/>
    </xf>
    <xf numFmtId="0" fontId="6" fillId="0" borderId="25" xfId="0" applyFont="1" applyBorder="1" applyAlignment="1">
      <alignment horizontal="center" vertical="center" wrapText="1"/>
    </xf>
    <xf numFmtId="9" fontId="13" fillId="12" borderId="0" xfId="0" applyNumberFormat="1" applyFont="1" applyFill="1" applyAlignment="1">
      <alignment horizontal="center" vertical="center"/>
    </xf>
    <xf numFmtId="0" fontId="9" fillId="0" borderId="32" xfId="0" applyFont="1" applyBorder="1" applyAlignment="1">
      <alignment vertical="center" wrapText="1"/>
    </xf>
    <xf numFmtId="0" fontId="9" fillId="0" borderId="26" xfId="0" applyFont="1" applyBorder="1" applyAlignment="1">
      <alignment vertical="center" wrapText="1"/>
    </xf>
    <xf numFmtId="0" fontId="0" fillId="0" borderId="32" xfId="0" applyBorder="1" applyAlignment="1">
      <alignment horizontal="center" vertical="center"/>
    </xf>
    <xf numFmtId="0" fontId="17" fillId="15" borderId="35" xfId="0" applyFont="1" applyFill="1" applyBorder="1" applyAlignment="1">
      <alignment horizontal="center" vertical="center" wrapText="1"/>
    </xf>
    <xf numFmtId="0" fontId="2" fillId="0" borderId="0" xfId="0" applyFont="1" applyAlignment="1">
      <alignment horizontal="center" vertical="center" wrapText="1"/>
    </xf>
    <xf numFmtId="0" fontId="2" fillId="0" borderId="0" xfId="0" applyFont="1" applyAlignment="1">
      <alignment horizontal="center" vertical="center"/>
    </xf>
    <xf numFmtId="2" fontId="2" fillId="0" borderId="0" xfId="0" applyNumberFormat="1" applyFont="1" applyAlignment="1">
      <alignment horizontal="center" vertical="center"/>
    </xf>
    <xf numFmtId="0" fontId="17" fillId="15" borderId="44" xfId="0" applyFont="1" applyFill="1" applyBorder="1" applyAlignment="1">
      <alignment horizontal="center" vertical="center" wrapText="1"/>
    </xf>
    <xf numFmtId="0" fontId="12" fillId="0" borderId="0" xfId="0" applyFont="1" applyAlignment="1">
      <alignment horizontal="center" vertical="center" wrapText="1"/>
    </xf>
    <xf numFmtId="0" fontId="0" fillId="5" borderId="40" xfId="0" applyFill="1" applyBorder="1"/>
    <xf numFmtId="0" fontId="17" fillId="15" borderId="45" xfId="0" applyFont="1" applyFill="1" applyBorder="1" applyAlignment="1">
      <alignment horizontal="center" vertical="center" wrapText="1"/>
    </xf>
    <xf numFmtId="9" fontId="0" fillId="0" borderId="0" xfId="1" applyFont="1" applyAlignment="1">
      <alignment horizontal="center" vertical="center"/>
    </xf>
    <xf numFmtId="0" fontId="12" fillId="4" borderId="43" xfId="0" applyFont="1" applyFill="1" applyBorder="1" applyAlignment="1">
      <alignment horizontal="center" vertical="center" wrapText="1"/>
    </xf>
    <xf numFmtId="0" fontId="0" fillId="5" borderId="41" xfId="0" applyFill="1" applyBorder="1"/>
    <xf numFmtId="0" fontId="0" fillId="6" borderId="41" xfId="0" applyFill="1" applyBorder="1"/>
    <xf numFmtId="0" fontId="0" fillId="6" borderId="42" xfId="0" applyFill="1" applyBorder="1"/>
    <xf numFmtId="9" fontId="0" fillId="5" borderId="38" xfId="0" applyNumberFormat="1" applyFill="1" applyBorder="1" applyAlignment="1">
      <alignment horizontal="center" vertical="center"/>
    </xf>
    <xf numFmtId="9" fontId="0" fillId="5" borderId="39" xfId="1" applyFont="1" applyFill="1" applyBorder="1" applyAlignment="1">
      <alignment horizontal="center" vertical="center"/>
    </xf>
    <xf numFmtId="169" fontId="0" fillId="0" borderId="0" xfId="0" applyNumberFormat="1" applyAlignment="1">
      <alignment horizontal="center" vertical="center"/>
    </xf>
    <xf numFmtId="9" fontId="0" fillId="6" borderId="36" xfId="0" applyNumberFormat="1" applyFill="1" applyBorder="1" applyAlignment="1">
      <alignment horizontal="center" vertical="center"/>
    </xf>
    <xf numFmtId="9" fontId="0" fillId="6" borderId="37" xfId="0" applyNumberFormat="1" applyFill="1" applyBorder="1" applyAlignment="1">
      <alignment horizontal="center" vertical="center"/>
    </xf>
    <xf numFmtId="0" fontId="2" fillId="0" borderId="34" xfId="0" applyFont="1" applyBorder="1" applyAlignment="1">
      <alignment horizontal="center" vertical="center" wrapText="1"/>
    </xf>
    <xf numFmtId="0" fontId="2" fillId="4" borderId="43" xfId="0" applyFont="1" applyFill="1" applyBorder="1" applyAlignment="1">
      <alignment horizontal="center" vertical="center" wrapText="1"/>
    </xf>
    <xf numFmtId="0" fontId="2" fillId="0" borderId="0" xfId="0" applyFont="1" applyAlignment="1">
      <alignment horizontal="center"/>
    </xf>
    <xf numFmtId="0" fontId="12" fillId="4" borderId="46" xfId="0" applyFont="1" applyFill="1" applyBorder="1"/>
    <xf numFmtId="0" fontId="12" fillId="4" borderId="47" xfId="0" applyFont="1" applyFill="1" applyBorder="1" applyAlignment="1">
      <alignment horizontal="center" vertical="center"/>
    </xf>
    <xf numFmtId="0" fontId="3" fillId="0" borderId="2" xfId="0" applyFont="1" applyBorder="1" applyAlignment="1">
      <alignment horizontal="center" vertical="center"/>
    </xf>
    <xf numFmtId="0" fontId="3" fillId="0" borderId="6" xfId="0" applyFont="1" applyBorder="1" applyAlignment="1">
      <alignment horizontal="center" vertical="center"/>
    </xf>
    <xf numFmtId="0" fontId="3" fillId="0" borderId="2" xfId="0" applyFont="1" applyBorder="1"/>
    <xf numFmtId="0" fontId="0" fillId="0" borderId="0" xfId="0" applyAlignment="1">
      <alignment horizontal="center"/>
    </xf>
    <xf numFmtId="0" fontId="42" fillId="49" borderId="2" xfId="0" applyFont="1" applyFill="1" applyBorder="1" applyAlignment="1">
      <alignment horizontal="right"/>
    </xf>
    <xf numFmtId="0" fontId="42" fillId="49" borderId="2" xfId="0" applyFont="1" applyFill="1" applyBorder="1" applyAlignment="1">
      <alignment horizontal="center" vertical="center"/>
    </xf>
    <xf numFmtId="0" fontId="3" fillId="0" borderId="2" xfId="0" applyFont="1" applyBorder="1" applyAlignment="1">
      <alignment horizontal="center" vertical="center" wrapText="1"/>
    </xf>
    <xf numFmtId="0" fontId="0" fillId="0" borderId="2" xfId="0" applyBorder="1" applyAlignment="1">
      <alignment horizontal="center"/>
    </xf>
    <xf numFmtId="0" fontId="4" fillId="0" borderId="0" xfId="0" applyFont="1"/>
    <xf numFmtId="9" fontId="17" fillId="7" borderId="25" xfId="1" applyFont="1" applyFill="1" applyBorder="1" applyAlignment="1">
      <alignment horizontal="center" vertical="center" wrapText="1"/>
    </xf>
    <xf numFmtId="2" fontId="6" fillId="0" borderId="3" xfId="0" applyNumberFormat="1" applyFont="1" applyBorder="1" applyAlignment="1" applyProtection="1">
      <alignment horizontal="center" vertical="center" wrapText="1"/>
      <protection locked="0"/>
    </xf>
    <xf numFmtId="2" fontId="6" fillId="0" borderId="3" xfId="0" applyNumberFormat="1" applyFont="1" applyBorder="1" applyAlignment="1" applyProtection="1">
      <alignment horizontal="center" vertical="center"/>
      <protection locked="0"/>
    </xf>
    <xf numFmtId="2" fontId="6" fillId="0" borderId="2" xfId="0" applyNumberFormat="1" applyFont="1" applyBorder="1" applyAlignment="1" applyProtection="1">
      <alignment horizontal="center" vertical="center"/>
      <protection locked="0"/>
    </xf>
    <xf numFmtId="2" fontId="6" fillId="0" borderId="2" xfId="0" applyNumberFormat="1" applyFont="1" applyBorder="1" applyAlignment="1" applyProtection="1">
      <alignment horizontal="center" vertical="center" wrapText="1"/>
      <protection locked="0"/>
    </xf>
    <xf numFmtId="9" fontId="13" fillId="0" borderId="0" xfId="0" applyNumberFormat="1" applyFont="1" applyAlignment="1">
      <alignment horizontal="center"/>
    </xf>
    <xf numFmtId="0" fontId="3" fillId="5" borderId="30" xfId="0" applyFont="1" applyFill="1" applyBorder="1" applyAlignment="1">
      <alignment vertical="center" wrapText="1"/>
    </xf>
    <xf numFmtId="49" fontId="3" fillId="5" borderId="30" xfId="0" applyNumberFormat="1" applyFont="1" applyFill="1" applyBorder="1" applyAlignment="1">
      <alignment horizontal="left" vertical="center" wrapText="1"/>
    </xf>
    <xf numFmtId="2" fontId="3" fillId="5" borderId="30" xfId="0" applyNumberFormat="1" applyFont="1" applyFill="1" applyBorder="1" applyAlignment="1">
      <alignment horizontal="center" vertical="center"/>
    </xf>
    <xf numFmtId="0" fontId="3" fillId="5" borderId="31" xfId="0" applyFont="1" applyFill="1" applyBorder="1" applyAlignment="1">
      <alignment vertical="center" wrapText="1"/>
    </xf>
    <xf numFmtId="0" fontId="3" fillId="6" borderId="9" xfId="0" applyFont="1" applyFill="1" applyBorder="1" applyAlignment="1">
      <alignment vertical="center" wrapText="1"/>
    </xf>
    <xf numFmtId="0" fontId="3" fillId="3" borderId="9" xfId="0" applyFont="1" applyFill="1" applyBorder="1" applyAlignment="1">
      <alignment vertical="center" wrapText="1"/>
    </xf>
    <xf numFmtId="49" fontId="3" fillId="6" borderId="9" xfId="0" applyNumberFormat="1" applyFont="1" applyFill="1" applyBorder="1" applyAlignment="1">
      <alignment horizontal="left" vertical="center" wrapText="1"/>
    </xf>
    <xf numFmtId="2" fontId="3" fillId="6" borderId="9" xfId="0" applyNumberFormat="1" applyFont="1" applyFill="1" applyBorder="1" applyAlignment="1">
      <alignment horizontal="center" vertical="center"/>
    </xf>
    <xf numFmtId="0" fontId="3" fillId="6" borderId="8" xfId="0" applyFont="1" applyFill="1" applyBorder="1" applyAlignment="1">
      <alignment vertical="center" wrapText="1"/>
    </xf>
    <xf numFmtId="0" fontId="3" fillId="5" borderId="9" xfId="0" applyFont="1" applyFill="1" applyBorder="1" applyAlignment="1">
      <alignment vertical="center" wrapText="1"/>
    </xf>
    <xf numFmtId="49" fontId="3" fillId="5" borderId="9" xfId="0" applyNumberFormat="1" applyFont="1" applyFill="1" applyBorder="1" applyAlignment="1">
      <alignment horizontal="left" vertical="center" wrapText="1"/>
    </xf>
    <xf numFmtId="2" fontId="3" fillId="5" borderId="9" xfId="0" applyNumberFormat="1" applyFont="1" applyFill="1" applyBorder="1" applyAlignment="1">
      <alignment horizontal="center" vertical="center"/>
    </xf>
    <xf numFmtId="0" fontId="3" fillId="5" borderId="8" xfId="0" applyFont="1" applyFill="1" applyBorder="1" applyAlignment="1">
      <alignment vertical="center" wrapText="1"/>
    </xf>
    <xf numFmtId="0" fontId="3" fillId="6" borderId="8" xfId="0" applyFont="1" applyFill="1" applyBorder="1" applyAlignment="1">
      <alignment wrapText="1"/>
    </xf>
    <xf numFmtId="0" fontId="3" fillId="5" borderId="9" xfId="0" applyFont="1" applyFill="1" applyBorder="1" applyAlignment="1">
      <alignment horizontal="left" vertical="center" wrapText="1"/>
    </xf>
    <xf numFmtId="0" fontId="3" fillId="5" borderId="8" xfId="0" applyFont="1" applyFill="1" applyBorder="1" applyAlignment="1">
      <alignment wrapText="1"/>
    </xf>
    <xf numFmtId="0" fontId="3" fillId="6" borderId="9" xfId="0" applyFont="1" applyFill="1" applyBorder="1" applyAlignment="1">
      <alignment horizontal="left" vertical="center" wrapText="1"/>
    </xf>
    <xf numFmtId="0" fontId="46" fillId="4" borderId="2" xfId="0" applyFont="1" applyFill="1" applyBorder="1" applyAlignment="1">
      <alignment horizontal="center" vertical="center" wrapText="1"/>
    </xf>
    <xf numFmtId="0" fontId="46" fillId="4" borderId="8" xfId="0" applyFont="1" applyFill="1" applyBorder="1" applyAlignment="1">
      <alignment horizontal="center" vertical="center" wrapText="1"/>
    </xf>
    <xf numFmtId="0" fontId="43" fillId="0" borderId="16" xfId="0" applyFont="1" applyBorder="1" applyAlignment="1">
      <alignment horizontal="left" vertical="center" wrapText="1"/>
    </xf>
    <xf numFmtId="0" fontId="3" fillId="0" borderId="16" xfId="0" applyFont="1" applyBorder="1" applyAlignment="1">
      <alignment horizontal="left" vertical="center" wrapText="1" indent="1"/>
    </xf>
    <xf numFmtId="0" fontId="46" fillId="4" borderId="5" xfId="0" applyFont="1" applyFill="1" applyBorder="1" applyAlignment="1">
      <alignment horizontal="center" vertical="center" wrapText="1"/>
    </xf>
    <xf numFmtId="0" fontId="3" fillId="0" borderId="16" xfId="0" applyFont="1" applyBorder="1" applyAlignment="1">
      <alignment horizontal="left" vertical="center" wrapText="1"/>
    </xf>
    <xf numFmtId="0" fontId="3" fillId="0" borderId="16" xfId="0" applyFont="1" applyBorder="1" applyAlignment="1">
      <alignment horizontal="left" vertical="top" wrapText="1"/>
    </xf>
    <xf numFmtId="0" fontId="6" fillId="3" borderId="6" xfId="0" applyFont="1" applyFill="1" applyBorder="1" applyAlignment="1">
      <alignment horizontal="center" vertical="center"/>
    </xf>
    <xf numFmtId="0" fontId="6" fillId="3" borderId="5" xfId="0" applyFont="1" applyFill="1" applyBorder="1" applyAlignment="1">
      <alignment horizontal="center" vertical="center"/>
    </xf>
    <xf numFmtId="0" fontId="6" fillId="3" borderId="7" xfId="0" applyFont="1" applyFill="1" applyBorder="1" applyAlignment="1">
      <alignment horizontal="center" vertical="center"/>
    </xf>
    <xf numFmtId="0" fontId="6" fillId="0" borderId="10" xfId="0" applyFont="1" applyBorder="1" applyAlignment="1">
      <alignment horizontal="left" vertical="center" wrapText="1" indent="1"/>
    </xf>
    <xf numFmtId="0" fontId="9" fillId="6" borderId="16" xfId="0" quotePrefix="1" applyFont="1" applyFill="1" applyBorder="1" applyAlignment="1">
      <alignment vertical="center" wrapText="1"/>
    </xf>
    <xf numFmtId="0" fontId="9" fillId="0" borderId="16" xfId="0" quotePrefix="1" applyFont="1" applyBorder="1" applyAlignment="1">
      <alignment vertical="center" wrapText="1"/>
    </xf>
    <xf numFmtId="0" fontId="12" fillId="4" borderId="69" xfId="0" applyFont="1" applyFill="1" applyBorder="1" applyAlignment="1">
      <alignment horizontal="center" vertical="center"/>
    </xf>
    <xf numFmtId="167" fontId="16" fillId="49" borderId="16" xfId="0" applyNumberFormat="1" applyFont="1" applyFill="1" applyBorder="1" applyAlignment="1">
      <alignment horizontal="center" vertical="center" wrapText="1"/>
    </xf>
    <xf numFmtId="2" fontId="16" fillId="49" borderId="16" xfId="0" applyNumberFormat="1" applyFont="1" applyFill="1" applyBorder="1" applyAlignment="1">
      <alignment horizontal="center" vertical="center" wrapText="1"/>
    </xf>
    <xf numFmtId="9" fontId="16" fillId="49" borderId="16" xfId="1" applyFont="1" applyFill="1" applyBorder="1" applyAlignment="1">
      <alignment horizontal="center" vertical="center" wrapText="1"/>
    </xf>
    <xf numFmtId="168" fontId="16" fillId="49" borderId="16" xfId="0" applyNumberFormat="1" applyFont="1" applyFill="1" applyBorder="1" applyAlignment="1">
      <alignment horizontal="center" vertical="center" wrapText="1"/>
    </xf>
    <xf numFmtId="0" fontId="0" fillId="0" borderId="14" xfId="0" applyBorder="1"/>
    <xf numFmtId="0" fontId="4" fillId="11" borderId="2" xfId="0" applyFont="1" applyFill="1" applyBorder="1" applyAlignment="1">
      <alignment horizontal="center" vertical="center" wrapText="1"/>
    </xf>
    <xf numFmtId="0" fontId="44" fillId="0" borderId="0" xfId="0" applyFont="1" applyAlignment="1">
      <alignment horizontal="center" vertical="center"/>
    </xf>
    <xf numFmtId="0" fontId="15" fillId="0" borderId="0" xfId="0" applyFont="1" applyAlignment="1">
      <alignment vertical="center"/>
    </xf>
    <xf numFmtId="0" fontId="15" fillId="0" borderId="0" xfId="0" applyFont="1" applyAlignment="1">
      <alignment horizontal="center" vertical="center"/>
    </xf>
    <xf numFmtId="0" fontId="16" fillId="8" borderId="30" xfId="0" applyFont="1" applyFill="1" applyBorder="1" applyAlignment="1">
      <alignment horizontal="left" vertical="center" wrapText="1"/>
    </xf>
    <xf numFmtId="2" fontId="16" fillId="9" borderId="9" xfId="0" applyNumberFormat="1" applyFont="1" applyFill="1" applyBorder="1" applyAlignment="1">
      <alignment horizontal="left" vertical="center"/>
    </xf>
    <xf numFmtId="2" fontId="16" fillId="8" borderId="9" xfId="0" applyNumberFormat="1" applyFont="1" applyFill="1" applyBorder="1" applyAlignment="1">
      <alignment horizontal="left" vertical="center"/>
    </xf>
    <xf numFmtId="2" fontId="16" fillId="9" borderId="5" xfId="0" applyNumberFormat="1" applyFont="1" applyFill="1" applyBorder="1" applyAlignment="1">
      <alignment horizontal="left" vertical="center" wrapText="1"/>
    </xf>
    <xf numFmtId="9" fontId="44" fillId="11" borderId="2" xfId="1" applyFont="1" applyFill="1" applyBorder="1" applyAlignment="1">
      <alignment horizontal="center" vertical="center" wrapText="1"/>
    </xf>
    <xf numFmtId="167" fontId="42" fillId="51" borderId="24" xfId="0" applyNumberFormat="1" applyFont="1" applyFill="1" applyBorder="1" applyAlignment="1">
      <alignment horizontal="center" vertical="center" wrapText="1"/>
    </xf>
    <xf numFmtId="167" fontId="42" fillId="51" borderId="28" xfId="0" applyNumberFormat="1" applyFont="1" applyFill="1" applyBorder="1" applyAlignment="1">
      <alignment horizontal="center" vertical="center" wrapText="1"/>
    </xf>
    <xf numFmtId="0" fontId="44" fillId="52" borderId="71" xfId="0" applyFont="1" applyFill="1" applyBorder="1" applyAlignment="1">
      <alignment horizontal="center" vertical="center"/>
    </xf>
    <xf numFmtId="0" fontId="44" fillId="52" borderId="68" xfId="0" applyFont="1" applyFill="1" applyBorder="1" applyAlignment="1">
      <alignment horizontal="center" vertical="center"/>
    </xf>
    <xf numFmtId="0" fontId="44" fillId="52" borderId="72" xfId="0" applyFont="1" applyFill="1" applyBorder="1" applyAlignment="1">
      <alignment horizontal="center" vertical="center" wrapText="1"/>
    </xf>
    <xf numFmtId="0" fontId="16" fillId="51" borderId="16" xfId="0" applyFont="1" applyFill="1" applyBorder="1" applyAlignment="1">
      <alignment vertical="center"/>
    </xf>
    <xf numFmtId="0" fontId="44" fillId="51" borderId="25" xfId="0" applyFont="1" applyFill="1" applyBorder="1" applyAlignment="1">
      <alignment horizontal="center" vertical="center"/>
    </xf>
    <xf numFmtId="0" fontId="44" fillId="51" borderId="25" xfId="0" applyFont="1" applyFill="1" applyBorder="1" applyAlignment="1">
      <alignment horizontal="center" vertical="center" wrapText="1"/>
    </xf>
    <xf numFmtId="9" fontId="44" fillId="51" borderId="25" xfId="1" applyFont="1" applyFill="1" applyBorder="1" applyAlignment="1">
      <alignment horizontal="center" vertical="center" wrapText="1"/>
    </xf>
    <xf numFmtId="9" fontId="44" fillId="51" borderId="25" xfId="2" applyFont="1" applyFill="1" applyBorder="1" applyAlignment="1">
      <alignment horizontal="center" vertical="center" wrapText="1"/>
    </xf>
    <xf numFmtId="9" fontId="44" fillId="51" borderId="20" xfId="2" applyFont="1" applyFill="1" applyBorder="1" applyAlignment="1">
      <alignment horizontal="center" vertical="center" wrapText="1"/>
    </xf>
    <xf numFmtId="0" fontId="49" fillId="51" borderId="67" xfId="0" applyFont="1" applyFill="1" applyBorder="1" applyAlignment="1">
      <alignment horizontal="center" vertical="center"/>
    </xf>
    <xf numFmtId="0" fontId="49" fillId="51" borderId="3" xfId="0" applyFont="1" applyFill="1" applyBorder="1" applyAlignment="1">
      <alignment horizontal="center" vertical="center"/>
    </xf>
    <xf numFmtId="0" fontId="49" fillId="51" borderId="3" xfId="0" applyFont="1" applyFill="1" applyBorder="1" applyAlignment="1">
      <alignment horizontal="center" vertical="center" wrapText="1"/>
    </xf>
    <xf numFmtId="0" fontId="49" fillId="51" borderId="4" xfId="0" applyFont="1" applyFill="1" applyBorder="1" applyAlignment="1">
      <alignment horizontal="center" vertical="center"/>
    </xf>
    <xf numFmtId="0" fontId="3" fillId="3" borderId="5" xfId="0" applyFont="1" applyFill="1" applyBorder="1" applyAlignment="1">
      <alignment horizontal="center" vertical="center"/>
    </xf>
    <xf numFmtId="0" fontId="4" fillId="11" borderId="5" xfId="0" applyFont="1" applyFill="1" applyBorder="1" applyAlignment="1">
      <alignment horizontal="center" vertical="center"/>
    </xf>
    <xf numFmtId="1" fontId="42" fillId="49" borderId="2" xfId="0" applyNumberFormat="1" applyFont="1" applyFill="1" applyBorder="1" applyAlignment="1">
      <alignment horizontal="center" vertical="center"/>
    </xf>
    <xf numFmtId="0" fontId="6" fillId="50" borderId="16" xfId="0" applyFont="1" applyFill="1" applyBorder="1" applyAlignment="1">
      <alignment horizontal="center" vertical="center"/>
    </xf>
    <xf numFmtId="0" fontId="8" fillId="3" borderId="16" xfId="0" applyFont="1" applyFill="1" applyBorder="1" applyAlignment="1">
      <alignment horizontal="center" vertical="center" wrapText="1"/>
    </xf>
    <xf numFmtId="0" fontId="3" fillId="0" borderId="0" xfId="0" applyFont="1" applyAlignment="1">
      <alignment horizontal="left" vertical="top" wrapText="1"/>
    </xf>
    <xf numFmtId="0" fontId="0" fillId="0" borderId="16" xfId="0" applyBorder="1" applyAlignment="1">
      <alignment horizontal="center"/>
    </xf>
    <xf numFmtId="0" fontId="0" fillId="0" borderId="16" xfId="0" applyBorder="1" applyAlignment="1">
      <alignment horizontal="center" vertical="center"/>
    </xf>
    <xf numFmtId="0" fontId="12" fillId="4" borderId="16" xfId="0" applyFont="1" applyFill="1" applyBorder="1" applyAlignment="1">
      <alignment horizontal="center" vertical="center"/>
    </xf>
    <xf numFmtId="0" fontId="12" fillId="53" borderId="16" xfId="0" applyFont="1" applyFill="1" applyBorder="1" applyAlignment="1">
      <alignment horizontal="center" vertical="center"/>
    </xf>
    <xf numFmtId="0" fontId="12" fillId="4" borderId="16" xfId="0" applyFont="1" applyFill="1" applyBorder="1" applyAlignment="1">
      <alignment horizontal="center" vertical="center" wrapText="1"/>
    </xf>
    <xf numFmtId="0" fontId="16" fillId="51" borderId="16" xfId="0" applyFont="1" applyFill="1" applyBorder="1" applyAlignment="1">
      <alignment horizontal="center" vertical="center"/>
    </xf>
    <xf numFmtId="0" fontId="15" fillId="3" borderId="2" xfId="0" applyFont="1" applyFill="1" applyBorder="1" applyAlignment="1">
      <alignment horizontal="center" vertical="center"/>
    </xf>
    <xf numFmtId="0" fontId="3" fillId="0" borderId="7" xfId="0" applyFont="1" applyBorder="1" applyAlignment="1">
      <alignment horizontal="left" vertical="center" wrapText="1" indent="1"/>
    </xf>
    <xf numFmtId="0" fontId="3" fillId="0" borderId="6" xfId="0" applyFont="1" applyBorder="1" applyAlignment="1">
      <alignment horizontal="left" vertical="center" wrapText="1" indent="1"/>
    </xf>
    <xf numFmtId="0" fontId="3" fillId="0" borderId="67" xfId="0" applyFont="1" applyBorder="1" applyAlignment="1">
      <alignment horizontal="left" vertical="center" wrapText="1" indent="1"/>
    </xf>
    <xf numFmtId="0" fontId="12" fillId="55" borderId="16" xfId="0" applyFont="1" applyFill="1" applyBorder="1" applyAlignment="1">
      <alignment horizontal="center" vertical="center" wrapText="1"/>
    </xf>
    <xf numFmtId="0" fontId="0" fillId="56" borderId="0" xfId="0" applyFill="1" applyAlignment="1">
      <alignment horizontal="center" vertical="center"/>
    </xf>
    <xf numFmtId="9" fontId="6" fillId="0" borderId="5" xfId="1" applyFont="1" applyBorder="1"/>
    <xf numFmtId="9" fontId="6" fillId="0" borderId="5" xfId="0" applyNumberFormat="1" applyFont="1" applyBorder="1"/>
    <xf numFmtId="9" fontId="6" fillId="0" borderId="2" xfId="0" applyNumberFormat="1" applyFont="1" applyBorder="1" applyAlignment="1">
      <alignment horizontal="center"/>
    </xf>
    <xf numFmtId="9" fontId="0" fillId="0" borderId="2" xfId="0" applyNumberFormat="1" applyBorder="1"/>
    <xf numFmtId="0" fontId="2" fillId="49" borderId="0" xfId="0" applyFont="1" applyFill="1" applyAlignment="1">
      <alignment horizontal="center" vertical="center"/>
    </xf>
    <xf numFmtId="0" fontId="2" fillId="57" borderId="0" xfId="0" applyFont="1" applyFill="1" applyAlignment="1">
      <alignment horizontal="center" vertical="center"/>
    </xf>
    <xf numFmtId="0" fontId="2" fillId="57" borderId="0" xfId="0" applyFont="1" applyFill="1" applyAlignment="1">
      <alignment horizontal="right"/>
    </xf>
    <xf numFmtId="0" fontId="2" fillId="49" borderId="0" xfId="0" applyFont="1" applyFill="1" applyAlignment="1">
      <alignment horizontal="right"/>
    </xf>
    <xf numFmtId="0" fontId="52" fillId="54" borderId="16" xfId="0" applyFont="1" applyFill="1" applyBorder="1" applyAlignment="1">
      <alignment horizontal="center" vertical="center"/>
    </xf>
    <xf numFmtId="0" fontId="52" fillId="54" borderId="16" xfId="0" applyFont="1" applyFill="1" applyBorder="1" applyAlignment="1">
      <alignment horizontal="center" vertical="center" wrapText="1"/>
    </xf>
    <xf numFmtId="0" fontId="5" fillId="0" borderId="0" xfId="0" applyFont="1" applyAlignment="1">
      <alignment horizontal="center" vertical="center"/>
    </xf>
    <xf numFmtId="0" fontId="5" fillId="0" borderId="2" xfId="0" applyFont="1" applyBorder="1" applyAlignment="1">
      <alignment horizontal="center" vertical="center"/>
    </xf>
    <xf numFmtId="0" fontId="5" fillId="0" borderId="6" xfId="0" applyFont="1" applyBorder="1" applyAlignment="1">
      <alignment horizontal="center" vertical="center"/>
    </xf>
    <xf numFmtId="0" fontId="5" fillId="0" borderId="7" xfId="0" applyFont="1" applyBorder="1" applyAlignment="1">
      <alignment horizontal="center" vertical="center"/>
    </xf>
    <xf numFmtId="0" fontId="5" fillId="3" borderId="2" xfId="0" applyFont="1" applyFill="1" applyBorder="1" applyAlignment="1">
      <alignment horizontal="center" vertical="center"/>
    </xf>
    <xf numFmtId="0" fontId="5" fillId="3" borderId="8" xfId="0" applyFont="1" applyFill="1" applyBorder="1" applyAlignment="1">
      <alignment horizontal="center" vertical="center"/>
    </xf>
    <xf numFmtId="0" fontId="5" fillId="0" borderId="8" xfId="0" applyFont="1" applyBorder="1" applyAlignment="1">
      <alignment horizontal="center" vertical="center"/>
    </xf>
    <xf numFmtId="0" fontId="5" fillId="0" borderId="0" xfId="0" applyFont="1" applyAlignment="1">
      <alignment vertical="center"/>
    </xf>
    <xf numFmtId="0" fontId="5" fillId="0" borderId="2" xfId="0" applyFont="1" applyBorder="1" applyAlignment="1">
      <alignment vertical="center"/>
    </xf>
    <xf numFmtId="0" fontId="5" fillId="0" borderId="2" xfId="0" applyFont="1" applyBorder="1" applyAlignment="1">
      <alignment horizontal="left" vertical="center"/>
    </xf>
    <xf numFmtId="0" fontId="5" fillId="0" borderId="8" xfId="0" applyFont="1" applyBorder="1" applyAlignment="1">
      <alignment vertical="center"/>
    </xf>
    <xf numFmtId="0" fontId="5" fillId="3" borderId="2" xfId="0" applyFont="1" applyFill="1" applyBorder="1" applyAlignment="1">
      <alignment vertical="center"/>
    </xf>
    <xf numFmtId="0" fontId="5" fillId="0" borderId="2" xfId="0" applyFont="1" applyBorder="1" applyAlignment="1">
      <alignment vertical="center" wrapText="1"/>
    </xf>
    <xf numFmtId="14" fontId="5" fillId="0" borderId="2" xfId="0" applyNumberFormat="1" applyFont="1" applyBorder="1" applyAlignment="1">
      <alignment horizontal="center" vertical="center"/>
    </xf>
    <xf numFmtId="14" fontId="5" fillId="0" borderId="2" xfId="0" applyNumberFormat="1" applyFont="1" applyBorder="1" applyAlignment="1">
      <alignment vertical="center"/>
    </xf>
    <xf numFmtId="0" fontId="5" fillId="0" borderId="5" xfId="0" applyFont="1" applyBorder="1" applyAlignment="1">
      <alignment horizontal="center" vertical="center"/>
    </xf>
    <xf numFmtId="0" fontId="5" fillId="0" borderId="8" xfId="0" applyFont="1" applyBorder="1" applyAlignment="1">
      <alignment vertical="center" wrapText="1"/>
    </xf>
    <xf numFmtId="0" fontId="5" fillId="0" borderId="9" xfId="0" applyFont="1" applyBorder="1" applyAlignment="1">
      <alignment horizontal="center" vertical="center"/>
    </xf>
    <xf numFmtId="0" fontId="2" fillId="57" borderId="0" xfId="0" applyFont="1" applyFill="1" applyAlignment="1">
      <alignment horizontal="center"/>
    </xf>
    <xf numFmtId="0" fontId="0" fillId="0" borderId="36" xfId="0" applyBorder="1"/>
    <xf numFmtId="0" fontId="48" fillId="0" borderId="0" xfId="0" applyFont="1" applyAlignment="1">
      <alignment horizontal="left" vertical="center" wrapText="1"/>
    </xf>
    <xf numFmtId="0" fontId="0" fillId="6" borderId="36" xfId="0" applyFill="1" applyBorder="1"/>
    <xf numFmtId="0" fontId="12" fillId="4" borderId="34" xfId="0" applyFont="1" applyFill="1" applyBorder="1"/>
    <xf numFmtId="0" fontId="12" fillId="4" borderId="34" xfId="0" applyFont="1" applyFill="1" applyBorder="1" applyAlignment="1">
      <alignment horizontal="center"/>
    </xf>
    <xf numFmtId="0" fontId="0" fillId="0" borderId="34" xfId="0" applyBorder="1" applyAlignment="1">
      <alignment horizontal="center"/>
    </xf>
    <xf numFmtId="0" fontId="12" fillId="4" borderId="16" xfId="0" applyFont="1" applyFill="1" applyBorder="1"/>
    <xf numFmtId="0" fontId="12" fillId="4" borderId="16" xfId="0" applyFont="1" applyFill="1" applyBorder="1" applyAlignment="1">
      <alignment horizontal="center"/>
    </xf>
    <xf numFmtId="0" fontId="0" fillId="6" borderId="16" xfId="0" applyFill="1" applyBorder="1"/>
    <xf numFmtId="0" fontId="0" fillId="0" borderId="16" xfId="0" applyBorder="1"/>
    <xf numFmtId="0" fontId="0" fillId="0" borderId="16" xfId="0" applyBorder="1" applyAlignment="1">
      <alignment vertical="center"/>
    </xf>
    <xf numFmtId="9" fontId="6" fillId="0" borderId="3" xfId="0" applyNumberFormat="1" applyFont="1" applyBorder="1" applyAlignment="1">
      <alignment horizontal="center" vertical="center"/>
    </xf>
    <xf numFmtId="9" fontId="6" fillId="0" borderId="2" xfId="0" applyNumberFormat="1" applyFont="1" applyBorder="1" applyAlignment="1">
      <alignment horizontal="center" vertical="center"/>
    </xf>
    <xf numFmtId="9" fontId="6" fillId="0" borderId="8" xfId="0" applyNumberFormat="1" applyFont="1" applyBorder="1" applyAlignment="1">
      <alignment horizontal="center" vertical="center"/>
    </xf>
    <xf numFmtId="168" fontId="6" fillId="0" borderId="30" xfId="0" applyNumberFormat="1" applyFont="1" applyBorder="1" applyAlignment="1">
      <alignment horizontal="center" vertical="center" wrapText="1"/>
    </xf>
    <xf numFmtId="168" fontId="6" fillId="0" borderId="2" xfId="0" applyNumberFormat="1" applyFont="1" applyBorder="1" applyAlignment="1">
      <alignment horizontal="center" vertical="center"/>
    </xf>
    <xf numFmtId="9" fontId="16" fillId="8" borderId="2" xfId="1" applyFont="1" applyFill="1" applyBorder="1" applyAlignment="1">
      <alignment horizontal="center" vertical="center" wrapText="1"/>
    </xf>
    <xf numFmtId="2" fontId="16" fillId="3" borderId="4" xfId="0" applyNumberFormat="1" applyFont="1" applyFill="1" applyBorder="1" applyAlignment="1">
      <alignment horizontal="center" vertical="center" wrapText="1"/>
    </xf>
    <xf numFmtId="9" fontId="16" fillId="8" borderId="30" xfId="1" applyFont="1" applyFill="1" applyBorder="1" applyAlignment="1">
      <alignment horizontal="center" vertical="center"/>
    </xf>
    <xf numFmtId="9" fontId="6" fillId="3" borderId="30" xfId="1" applyFont="1" applyFill="1" applyBorder="1" applyAlignment="1">
      <alignment horizontal="center" vertical="center" wrapText="1"/>
    </xf>
    <xf numFmtId="168" fontId="6" fillId="0" borderId="3" xfId="0" applyNumberFormat="1" applyFont="1" applyBorder="1" applyAlignment="1">
      <alignment horizontal="center" vertical="center"/>
    </xf>
    <xf numFmtId="168" fontId="3" fillId="5" borderId="30" xfId="0" applyNumberFormat="1" applyFont="1" applyFill="1" applyBorder="1" applyAlignment="1">
      <alignment horizontal="center" vertical="center"/>
    </xf>
    <xf numFmtId="168" fontId="3" fillId="6" borderId="9" xfId="0" applyNumberFormat="1" applyFont="1" applyFill="1" applyBorder="1" applyAlignment="1">
      <alignment horizontal="center" vertical="center"/>
    </xf>
    <xf numFmtId="168" fontId="3" fillId="5" borderId="9" xfId="0" applyNumberFormat="1" applyFont="1" applyFill="1" applyBorder="1" applyAlignment="1">
      <alignment horizontal="center" vertical="center"/>
    </xf>
    <xf numFmtId="0" fontId="44" fillId="52" borderId="3" xfId="0" applyFont="1" applyFill="1" applyBorder="1" applyAlignment="1">
      <alignment horizontal="center" vertical="center" wrapText="1"/>
    </xf>
    <xf numFmtId="0" fontId="47" fillId="0" borderId="0" xfId="0" applyFont="1" applyAlignment="1">
      <alignment vertical="center"/>
    </xf>
    <xf numFmtId="0" fontId="43" fillId="59" borderId="2" xfId="0" applyFont="1" applyFill="1" applyBorder="1" applyAlignment="1">
      <alignment vertical="center" wrapText="1"/>
    </xf>
    <xf numFmtId="0" fontId="43" fillId="58" borderId="2" xfId="0" applyFont="1" applyFill="1" applyBorder="1" applyAlignment="1">
      <alignment vertical="center" wrapText="1"/>
    </xf>
    <xf numFmtId="0" fontId="56" fillId="59" borderId="2" xfId="2668" applyFont="1" applyFill="1" applyBorder="1" applyAlignment="1">
      <alignment vertical="center" wrapText="1"/>
    </xf>
    <xf numFmtId="0" fontId="55" fillId="59" borderId="2" xfId="0" applyFont="1" applyFill="1" applyBorder="1" applyAlignment="1">
      <alignment vertical="center" wrapText="1"/>
    </xf>
    <xf numFmtId="0" fontId="55" fillId="58" borderId="2" xfId="0" applyFont="1" applyFill="1" applyBorder="1" applyAlignment="1">
      <alignment vertical="center" wrapText="1"/>
    </xf>
    <xf numFmtId="0" fontId="43" fillId="58" borderId="2" xfId="0" applyFont="1" applyFill="1" applyBorder="1" applyAlignment="1">
      <alignment horizontal="left" vertical="center" wrapText="1" indent="1"/>
    </xf>
    <xf numFmtId="0" fontId="57" fillId="58" borderId="2" xfId="0" applyFont="1" applyFill="1" applyBorder="1" applyAlignment="1">
      <alignment vertical="center" wrapText="1"/>
    </xf>
    <xf numFmtId="0" fontId="60" fillId="59" borderId="2" xfId="0" applyFont="1" applyFill="1" applyBorder="1" applyAlignment="1">
      <alignment vertical="center" wrapText="1"/>
    </xf>
    <xf numFmtId="0" fontId="61" fillId="59" borderId="2" xfId="0" applyFont="1" applyFill="1" applyBorder="1" applyAlignment="1">
      <alignment vertical="center" wrapText="1"/>
    </xf>
    <xf numFmtId="0" fontId="12" fillId="53" borderId="16" xfId="0" applyFont="1" applyFill="1" applyBorder="1" applyAlignment="1">
      <alignment horizontal="center" vertical="center" wrapText="1"/>
    </xf>
    <xf numFmtId="9" fontId="44" fillId="61" borderId="2" xfId="1" applyFont="1" applyFill="1" applyBorder="1" applyAlignment="1">
      <alignment horizontal="center" vertical="center" wrapText="1"/>
    </xf>
    <xf numFmtId="9" fontId="44" fillId="50" borderId="2" xfId="1" applyFont="1" applyFill="1" applyBorder="1" applyAlignment="1">
      <alignment horizontal="center" vertical="center" wrapText="1"/>
    </xf>
    <xf numFmtId="9" fontId="44" fillId="62" borderId="2" xfId="1" applyFont="1" applyFill="1" applyBorder="1" applyAlignment="1">
      <alignment horizontal="center" vertical="center" wrapText="1"/>
    </xf>
    <xf numFmtId="2" fontId="4" fillId="63" borderId="1" xfId="2669" applyNumberFormat="1" applyFont="1" applyFill="1" applyBorder="1" applyAlignment="1" applyProtection="1">
      <alignment horizontal="center" vertical="center" wrapText="1"/>
      <protection locked="0"/>
    </xf>
    <xf numFmtId="0" fontId="21" fillId="12" borderId="0" xfId="1786" applyFill="1"/>
    <xf numFmtId="9" fontId="3" fillId="3" borderId="1" xfId="2453" applyFont="1" applyFill="1" applyBorder="1" applyAlignment="1">
      <alignment horizontal="center" vertical="center" wrapText="1"/>
    </xf>
    <xf numFmtId="0" fontId="42" fillId="63" borderId="1" xfId="1786" applyFont="1" applyFill="1" applyBorder="1" applyAlignment="1">
      <alignment horizontal="center" vertical="center"/>
    </xf>
    <xf numFmtId="0" fontId="63" fillId="12" borderId="0" xfId="1786" applyFont="1" applyFill="1" applyAlignment="1">
      <alignment horizontal="justify" vertical="justify" wrapText="1"/>
    </xf>
    <xf numFmtId="0" fontId="4" fillId="12" borderId="0" xfId="1786" applyFont="1" applyFill="1"/>
    <xf numFmtId="0" fontId="4" fillId="64" borderId="2" xfId="1786" applyFont="1" applyFill="1" applyBorder="1" applyAlignment="1">
      <alignment horizontal="center" vertical="center" wrapText="1"/>
    </xf>
    <xf numFmtId="2" fontId="4" fillId="65" borderId="2" xfId="1786" applyNumberFormat="1" applyFont="1" applyFill="1" applyBorder="1" applyAlignment="1">
      <alignment horizontal="center" vertical="center"/>
    </xf>
    <xf numFmtId="2" fontId="3" fillId="0" borderId="2" xfId="2669" applyNumberFormat="1" applyFont="1" applyFill="1" applyBorder="1" applyAlignment="1" applyProtection="1">
      <alignment horizontal="center" vertical="center" wrapText="1"/>
      <protection locked="0"/>
    </xf>
    <xf numFmtId="2" fontId="64" fillId="3" borderId="2" xfId="2669" applyNumberFormat="1" applyFont="1" applyFill="1" applyBorder="1" applyAlignment="1">
      <alignment horizontal="center" vertical="center" wrapText="1"/>
    </xf>
    <xf numFmtId="2" fontId="3" fillId="3" borderId="2" xfId="2669" applyNumberFormat="1" applyFont="1" applyFill="1" applyBorder="1" applyAlignment="1" applyProtection="1">
      <alignment horizontal="center" vertical="center" wrapText="1"/>
      <protection locked="0"/>
    </xf>
    <xf numFmtId="2" fontId="64" fillId="3" borderId="2" xfId="2453" applyNumberFormat="1" applyFont="1" applyFill="1" applyBorder="1" applyAlignment="1">
      <alignment horizontal="center" vertical="center" wrapText="1"/>
    </xf>
    <xf numFmtId="2" fontId="4" fillId="49" borderId="2" xfId="2453" applyNumberFormat="1" applyFont="1" applyFill="1" applyBorder="1" applyAlignment="1">
      <alignment horizontal="center" vertical="center"/>
    </xf>
    <xf numFmtId="2" fontId="21" fillId="12" borderId="0" xfId="1786" applyNumberFormat="1" applyFill="1"/>
    <xf numFmtId="0" fontId="21" fillId="12" borderId="74" xfId="1786" applyFill="1" applyBorder="1"/>
    <xf numFmtId="0" fontId="15" fillId="11" borderId="2" xfId="0" applyFont="1" applyFill="1" applyBorder="1" applyAlignment="1">
      <alignment vertical="center"/>
    </xf>
    <xf numFmtId="9" fontId="15" fillId="63" borderId="2" xfId="0" applyNumberFormat="1" applyFont="1" applyFill="1" applyBorder="1" applyAlignment="1">
      <alignment horizontal="center" vertical="center"/>
    </xf>
    <xf numFmtId="2" fontId="4" fillId="14" borderId="2" xfId="1786" applyNumberFormat="1" applyFont="1" applyFill="1" applyBorder="1" applyAlignment="1">
      <alignment horizontal="center" vertical="center"/>
    </xf>
    <xf numFmtId="2" fontId="4" fillId="66" borderId="2" xfId="1786" applyNumberFormat="1" applyFont="1" applyFill="1" applyBorder="1" applyAlignment="1">
      <alignment horizontal="center" vertical="center"/>
    </xf>
    <xf numFmtId="0" fontId="0" fillId="3" borderId="2" xfId="0" applyFill="1" applyBorder="1" applyAlignment="1">
      <alignment horizontal="center"/>
    </xf>
    <xf numFmtId="0" fontId="5" fillId="0" borderId="5" xfId="0" applyFont="1" applyBorder="1" applyAlignment="1">
      <alignment vertical="center"/>
    </xf>
    <xf numFmtId="0" fontId="5" fillId="0" borderId="9" xfId="0" applyFont="1" applyBorder="1" applyAlignment="1">
      <alignment vertical="center"/>
    </xf>
    <xf numFmtId="0" fontId="66" fillId="56" borderId="15" xfId="0" applyFont="1" applyFill="1" applyBorder="1" applyAlignment="1" applyProtection="1">
      <alignment horizontal="center" vertical="center"/>
      <protection locked="0"/>
    </xf>
    <xf numFmtId="0" fontId="68" fillId="50" borderId="2" xfId="0" applyFont="1" applyFill="1" applyBorder="1" applyAlignment="1" applyProtection="1">
      <alignment horizontal="center" vertical="center" wrapText="1"/>
      <protection locked="0"/>
    </xf>
    <xf numFmtId="0" fontId="69" fillId="72" borderId="2" xfId="0" applyFont="1" applyFill="1" applyBorder="1" applyAlignment="1">
      <alignment horizontal="center" vertical="center"/>
    </xf>
    <xf numFmtId="0" fontId="68" fillId="72" borderId="2" xfId="0" applyFont="1" applyFill="1" applyBorder="1" applyAlignment="1" applyProtection="1">
      <alignment horizontal="center" vertical="center" wrapText="1"/>
      <protection locked="0"/>
    </xf>
    <xf numFmtId="0" fontId="69" fillId="72" borderId="2" xfId="0" applyFont="1" applyFill="1" applyBorder="1" applyAlignment="1">
      <alignment horizontal="center" vertical="center" wrapText="1"/>
    </xf>
    <xf numFmtId="0" fontId="69" fillId="72" borderId="2" xfId="2663" quotePrefix="1" applyFont="1" applyFill="1" applyBorder="1" applyAlignment="1">
      <alignment horizontal="center" vertical="center" wrapText="1"/>
    </xf>
    <xf numFmtId="0" fontId="69" fillId="67" borderId="3" xfId="0" applyFont="1" applyFill="1" applyBorder="1" applyAlignment="1">
      <alignment horizontal="center" vertical="center" wrapText="1"/>
    </xf>
    <xf numFmtId="173" fontId="68" fillId="73" borderId="2" xfId="1" applyNumberFormat="1" applyFont="1" applyFill="1" applyBorder="1" applyAlignment="1" applyProtection="1">
      <alignment horizontal="center" vertical="center" wrapText="1"/>
      <protection locked="0"/>
    </xf>
    <xf numFmtId="14" fontId="69" fillId="14" borderId="2" xfId="0" applyNumberFormat="1" applyFont="1" applyFill="1" applyBorder="1" applyAlignment="1">
      <alignment horizontal="center" vertical="center" wrapText="1"/>
    </xf>
    <xf numFmtId="2" fontId="69" fillId="2" borderId="6" xfId="0" applyNumberFormat="1" applyFont="1" applyFill="1" applyBorder="1" applyAlignment="1">
      <alignment horizontal="center" vertical="center" wrapText="1"/>
    </xf>
    <xf numFmtId="2" fontId="69" fillId="2" borderId="2" xfId="0" applyNumberFormat="1" applyFont="1" applyFill="1" applyBorder="1" applyAlignment="1">
      <alignment horizontal="center" vertical="center" wrapText="1"/>
    </xf>
    <xf numFmtId="0" fontId="69" fillId="2" borderId="2" xfId="0" applyFont="1" applyFill="1" applyBorder="1" applyAlignment="1">
      <alignment horizontal="center" vertical="center" wrapText="1"/>
    </xf>
    <xf numFmtId="0" fontId="69" fillId="62" borderId="2" xfId="0" applyFont="1" applyFill="1" applyBorder="1" applyAlignment="1">
      <alignment horizontal="center" vertical="center" wrapText="1"/>
    </xf>
    <xf numFmtId="0" fontId="69" fillId="74" borderId="2" xfId="0" applyFont="1" applyFill="1" applyBorder="1" applyAlignment="1">
      <alignment horizontal="center" vertical="center" wrapText="1"/>
    </xf>
    <xf numFmtId="1" fontId="68" fillId="61" borderId="2" xfId="0" applyNumberFormat="1" applyFont="1" applyFill="1" applyBorder="1" applyAlignment="1" applyProtection="1">
      <alignment horizontal="center" vertical="center" wrapText="1"/>
      <protection locked="0"/>
    </xf>
    <xf numFmtId="1" fontId="71" fillId="61" borderId="2" xfId="0" applyNumberFormat="1" applyFont="1" applyFill="1" applyBorder="1" applyAlignment="1" applyProtection="1">
      <alignment horizontal="center" vertical="center" wrapText="1"/>
      <protection locked="0"/>
    </xf>
    <xf numFmtId="1" fontId="68" fillId="50" borderId="2" xfId="0" applyNumberFormat="1" applyFont="1" applyFill="1" applyBorder="1" applyAlignment="1" applyProtection="1">
      <alignment horizontal="center" vertical="center" wrapText="1"/>
      <protection locked="0"/>
    </xf>
    <xf numFmtId="1" fontId="68" fillId="11" borderId="2" xfId="0" applyNumberFormat="1" applyFont="1" applyFill="1" applyBorder="1" applyAlignment="1" applyProtection="1">
      <alignment horizontal="center" vertical="center" wrapText="1"/>
      <protection locked="0"/>
    </xf>
    <xf numFmtId="1" fontId="68" fillId="62" borderId="2" xfId="0" applyNumberFormat="1" applyFont="1" applyFill="1" applyBorder="1" applyAlignment="1" applyProtection="1">
      <alignment horizontal="center" vertical="center" wrapText="1"/>
      <protection locked="0"/>
    </xf>
    <xf numFmtId="10" fontId="68" fillId="11" borderId="2" xfId="0" applyNumberFormat="1" applyFont="1" applyFill="1" applyBorder="1" applyAlignment="1" applyProtection="1">
      <alignment horizontal="center" vertical="center" wrapText="1"/>
      <protection locked="0"/>
    </xf>
    <xf numFmtId="10" fontId="68" fillId="75" borderId="2" xfId="0" applyNumberFormat="1" applyFont="1" applyFill="1" applyBorder="1" applyAlignment="1" applyProtection="1">
      <alignment horizontal="center" vertical="center" wrapText="1"/>
      <protection locked="0"/>
    </xf>
    <xf numFmtId="0" fontId="68" fillId="75" borderId="2" xfId="0" applyFont="1" applyFill="1" applyBorder="1" applyAlignment="1" applyProtection="1">
      <alignment horizontal="center" vertical="center" wrapText="1"/>
      <protection locked="0"/>
    </xf>
    <xf numFmtId="1" fontId="67" fillId="68" borderId="2" xfId="5" applyNumberFormat="1" applyFont="1" applyFill="1" applyBorder="1" applyAlignment="1" applyProtection="1">
      <alignment horizontal="center" vertical="center" wrapText="1"/>
      <protection locked="0"/>
    </xf>
    <xf numFmtId="1" fontId="50" fillId="56" borderId="2" xfId="5" applyNumberFormat="1" applyFont="1" applyFill="1" applyBorder="1" applyAlignment="1" applyProtection="1">
      <alignment horizontal="center" vertical="center" wrapText="1"/>
      <protection locked="0"/>
    </xf>
    <xf numFmtId="1" fontId="50" fillId="76" borderId="2" xfId="5" applyNumberFormat="1" applyFont="1" applyFill="1" applyBorder="1" applyAlignment="1" applyProtection="1">
      <alignment horizontal="center" vertical="center" wrapText="1"/>
      <protection locked="0"/>
    </xf>
    <xf numFmtId="1" fontId="50" fillId="63" borderId="2" xfId="5" applyNumberFormat="1" applyFont="1" applyFill="1" applyBorder="1" applyAlignment="1" applyProtection="1">
      <alignment horizontal="center" vertical="center" wrapText="1"/>
      <protection locked="0"/>
    </xf>
    <xf numFmtId="1" fontId="50" fillId="77" borderId="2" xfId="5" applyNumberFormat="1" applyFont="1" applyFill="1" applyBorder="1" applyAlignment="1" applyProtection="1">
      <alignment horizontal="center" vertical="center" wrapText="1"/>
      <protection locked="0"/>
    </xf>
    <xf numFmtId="1" fontId="50" fillId="49" borderId="2" xfId="5" applyNumberFormat="1" applyFont="1" applyFill="1" applyBorder="1" applyAlignment="1" applyProtection="1">
      <alignment horizontal="center" vertical="center" wrapText="1"/>
      <protection locked="0"/>
    </xf>
    <xf numFmtId="1" fontId="50" fillId="57" borderId="2" xfId="5" applyNumberFormat="1" applyFont="1" applyFill="1" applyBorder="1" applyAlignment="1" applyProtection="1">
      <alignment horizontal="center" vertical="center" wrapText="1"/>
      <protection locked="0"/>
    </xf>
    <xf numFmtId="1" fontId="67" fillId="78" borderId="2" xfId="5" applyNumberFormat="1" applyFont="1" applyFill="1" applyBorder="1" applyAlignment="1" applyProtection="1">
      <alignment horizontal="center" vertical="center" wrapText="1"/>
      <protection locked="0"/>
    </xf>
    <xf numFmtId="1" fontId="50" fillId="70" borderId="2" xfId="5" applyNumberFormat="1" applyFont="1" applyFill="1" applyBorder="1" applyAlignment="1" applyProtection="1">
      <alignment horizontal="center" vertical="center" wrapText="1"/>
      <protection locked="0"/>
    </xf>
    <xf numFmtId="1" fontId="50" fillId="71" borderId="2" xfId="5" applyNumberFormat="1" applyFont="1" applyFill="1" applyBorder="1" applyAlignment="1" applyProtection="1">
      <alignment horizontal="center" vertical="center" wrapText="1"/>
      <protection locked="0"/>
    </xf>
    <xf numFmtId="1" fontId="72" fillId="77" borderId="2" xfId="5" applyNumberFormat="1" applyFont="1" applyFill="1" applyBorder="1" applyAlignment="1" applyProtection="1">
      <alignment horizontal="center" vertical="center" wrapText="1"/>
      <protection locked="0"/>
    </xf>
    <xf numFmtId="174" fontId="68" fillId="50" borderId="2" xfId="0" applyNumberFormat="1" applyFont="1" applyFill="1" applyBorder="1" applyAlignment="1" applyProtection="1">
      <alignment horizontal="center" vertical="center" wrapText="1"/>
      <protection locked="0"/>
    </xf>
    <xf numFmtId="14" fontId="69" fillId="76" borderId="2" xfId="0" applyNumberFormat="1" applyFont="1" applyFill="1" applyBorder="1" applyAlignment="1">
      <alignment horizontal="center" vertical="center" wrapText="1"/>
    </xf>
    <xf numFmtId="0" fontId="0" fillId="3" borderId="2" xfId="0" applyFill="1" applyBorder="1" applyAlignment="1">
      <alignment horizontal="center" vertical="center"/>
    </xf>
    <xf numFmtId="1" fontId="0" fillId="3" borderId="2" xfId="0" applyNumberFormat="1" applyFill="1" applyBorder="1" applyAlignment="1">
      <alignment horizontal="center" vertical="center"/>
    </xf>
    <xf numFmtId="2" fontId="0" fillId="3" borderId="2" xfId="0" applyNumberFormat="1" applyFill="1" applyBorder="1" applyAlignment="1">
      <alignment horizontal="center" vertical="center"/>
    </xf>
    <xf numFmtId="174" fontId="0" fillId="0" borderId="0" xfId="0" applyNumberFormat="1" applyAlignment="1">
      <alignment horizontal="center"/>
    </xf>
    <xf numFmtId="0" fontId="0" fillId="0" borderId="0" xfId="0" applyAlignment="1">
      <alignment horizontal="left" vertical="center" wrapText="1"/>
    </xf>
    <xf numFmtId="0" fontId="0" fillId="0" borderId="0" xfId="0" applyAlignment="1">
      <alignment vertical="center" wrapText="1"/>
    </xf>
    <xf numFmtId="0" fontId="69" fillId="72" borderId="5" xfId="0" applyFont="1" applyFill="1" applyBorder="1" applyAlignment="1">
      <alignment horizontal="center" vertical="center" wrapText="1"/>
    </xf>
    <xf numFmtId="0" fontId="8" fillId="11" borderId="2" xfId="0" applyFont="1" applyFill="1" applyBorder="1" applyAlignment="1">
      <alignment horizontal="center" vertical="center" wrapText="1"/>
    </xf>
    <xf numFmtId="0" fontId="8" fillId="2" borderId="2" xfId="0" applyFont="1" applyFill="1" applyBorder="1" applyAlignment="1">
      <alignment horizontal="center" vertical="center" wrapText="1"/>
    </xf>
    <xf numFmtId="0" fontId="8" fillId="61" borderId="2" xfId="0" applyFont="1" applyFill="1" applyBorder="1" applyAlignment="1">
      <alignment horizontal="center" vertical="center" wrapText="1"/>
    </xf>
    <xf numFmtId="1" fontId="73" fillId="0" borderId="0" xfId="0" applyNumberFormat="1" applyFont="1" applyAlignment="1" applyProtection="1">
      <alignment horizontal="center" vertical="center"/>
      <protection locked="0"/>
    </xf>
    <xf numFmtId="167" fontId="44" fillId="51" borderId="2" xfId="0" applyNumberFormat="1" applyFont="1" applyFill="1" applyBorder="1" applyAlignment="1">
      <alignment horizontal="center" vertical="center" wrapText="1"/>
    </xf>
    <xf numFmtId="0" fontId="44" fillId="51" borderId="2" xfId="0" applyFont="1" applyFill="1" applyBorder="1" applyAlignment="1">
      <alignment horizontal="center" vertical="center" wrapText="1"/>
    </xf>
    <xf numFmtId="168" fontId="6" fillId="0" borderId="2" xfId="0" applyNumberFormat="1" applyFont="1" applyBorder="1" applyAlignment="1">
      <alignment horizontal="center" vertical="center" wrapText="1"/>
    </xf>
    <xf numFmtId="0" fontId="7" fillId="6" borderId="80" xfId="0" applyFont="1" applyFill="1" applyBorder="1" applyAlignment="1">
      <alignment vertical="center" wrapText="1"/>
    </xf>
    <xf numFmtId="0" fontId="7" fillId="0" borderId="80" xfId="0" applyFont="1" applyBorder="1" applyAlignment="1">
      <alignment vertical="center" wrapText="1"/>
    </xf>
    <xf numFmtId="0" fontId="12" fillId="4" borderId="81" xfId="0" applyFont="1" applyFill="1" applyBorder="1" applyAlignment="1">
      <alignment horizontal="center" vertical="center"/>
    </xf>
    <xf numFmtId="0" fontId="9" fillId="6" borderId="21" xfId="0" quotePrefix="1" applyFont="1" applyFill="1" applyBorder="1" applyAlignment="1">
      <alignment vertical="center" wrapText="1"/>
    </xf>
    <xf numFmtId="0" fontId="9" fillId="0" borderId="21" xfId="0" quotePrefix="1" applyFont="1" applyBorder="1" applyAlignment="1">
      <alignment vertical="center" wrapText="1"/>
    </xf>
    <xf numFmtId="0" fontId="12" fillId="4" borderId="78" xfId="0" applyFont="1" applyFill="1" applyBorder="1" applyAlignment="1">
      <alignment horizontal="center" vertical="center"/>
    </xf>
    <xf numFmtId="0" fontId="9" fillId="6" borderId="78" xfId="0" quotePrefix="1" applyFont="1" applyFill="1" applyBorder="1" applyAlignment="1">
      <alignment vertical="center" wrapText="1"/>
    </xf>
    <xf numFmtId="0" fontId="9" fillId="0" borderId="78" xfId="0" quotePrefix="1" applyFont="1" applyBorder="1" applyAlignment="1">
      <alignment vertical="center" wrapText="1"/>
    </xf>
    <xf numFmtId="0" fontId="9" fillId="6" borderId="22" xfId="0" quotePrefix="1" applyFont="1" applyFill="1" applyBorder="1" applyAlignment="1">
      <alignment vertical="center" wrapText="1"/>
    </xf>
    <xf numFmtId="0" fontId="9" fillId="0" borderId="22" xfId="0" quotePrefix="1" applyFont="1" applyBorder="1" applyAlignment="1">
      <alignment vertical="center" wrapText="1"/>
    </xf>
    <xf numFmtId="0" fontId="9" fillId="0" borderId="0" xfId="0" applyFont="1" applyAlignment="1">
      <alignment vertical="center" wrapText="1"/>
    </xf>
    <xf numFmtId="0" fontId="12" fillId="4" borderId="82" xfId="0" applyFont="1" applyFill="1" applyBorder="1" applyAlignment="1">
      <alignment horizontal="center" vertical="center"/>
    </xf>
    <xf numFmtId="0" fontId="9" fillId="0" borderId="68" xfId="0" quotePrefix="1" applyFont="1" applyBorder="1" applyAlignment="1">
      <alignment vertical="center" wrapText="1"/>
    </xf>
    <xf numFmtId="0" fontId="12" fillId="4" borderId="79" xfId="0" applyFont="1" applyFill="1" applyBorder="1" applyAlignment="1">
      <alignment horizontal="center" vertical="center"/>
    </xf>
    <xf numFmtId="49" fontId="0" fillId="80" borderId="2" xfId="0" applyNumberFormat="1" applyFill="1" applyBorder="1" applyAlignment="1">
      <alignment horizontal="left" vertical="center" wrapText="1"/>
    </xf>
    <xf numFmtId="0" fontId="0" fillId="3" borderId="2" xfId="0" applyFill="1" applyBorder="1" applyAlignment="1">
      <alignment horizontal="left"/>
    </xf>
    <xf numFmtId="0" fontId="0" fillId="80" borderId="2" xfId="0" applyFill="1" applyBorder="1" applyAlignment="1">
      <alignment horizontal="left" vertical="center"/>
    </xf>
    <xf numFmtId="175" fontId="0" fillId="80" borderId="2" xfId="0" applyNumberFormat="1" applyFill="1" applyBorder="1" applyAlignment="1">
      <alignment horizontal="left" vertical="center"/>
    </xf>
    <xf numFmtId="1" fontId="0" fillId="80" borderId="2" xfId="0" applyNumberFormat="1" applyFill="1" applyBorder="1" applyAlignment="1">
      <alignment horizontal="left" vertical="center"/>
    </xf>
    <xf numFmtId="1" fontId="0" fillId="0" borderId="2" xfId="0" applyNumberFormat="1" applyBorder="1" applyAlignment="1">
      <alignment horizontal="left" vertical="center"/>
    </xf>
    <xf numFmtId="0" fontId="0" fillId="0" borderId="2" xfId="0" applyBorder="1" applyAlignment="1">
      <alignment horizontal="left" vertical="center" wrapText="1"/>
    </xf>
    <xf numFmtId="0" fontId="0" fillId="0" borderId="2" xfId="0" applyBorder="1" applyAlignment="1">
      <alignment horizontal="left" vertical="center"/>
    </xf>
    <xf numFmtId="9" fontId="0" fillId="80" borderId="2" xfId="0" applyNumberFormat="1" applyFill="1" applyBorder="1" applyAlignment="1">
      <alignment horizontal="left" vertical="center"/>
    </xf>
    <xf numFmtId="14" fontId="0" fillId="80" borderId="2" xfId="0" applyNumberFormat="1" applyFill="1" applyBorder="1" applyAlignment="1">
      <alignment horizontal="left" vertical="center"/>
    </xf>
    <xf numFmtId="14" fontId="0" fillId="0" borderId="2" xfId="0" applyNumberFormat="1" applyBorder="1" applyAlignment="1">
      <alignment horizontal="left" vertical="center"/>
    </xf>
    <xf numFmtId="2" fontId="0" fillId="80" borderId="2" xfId="0" applyNumberFormat="1" applyFill="1" applyBorder="1" applyAlignment="1">
      <alignment horizontal="left" vertical="center"/>
    </xf>
    <xf numFmtId="2" fontId="0" fillId="0" borderId="2" xfId="0" applyNumberFormat="1" applyBorder="1" applyAlignment="1">
      <alignment horizontal="left" vertical="center"/>
    </xf>
    <xf numFmtId="0" fontId="0" fillId="0" borderId="2" xfId="0" applyBorder="1" applyAlignment="1">
      <alignment horizontal="left"/>
    </xf>
    <xf numFmtId="174" fontId="0" fillId="80" borderId="2" xfId="0" applyNumberFormat="1" applyFill="1" applyBorder="1" applyAlignment="1">
      <alignment horizontal="left"/>
    </xf>
    <xf numFmtId="2" fontId="6" fillId="8" borderId="9" xfId="0" applyNumberFormat="1" applyFont="1" applyFill="1" applyBorder="1" applyAlignment="1">
      <alignment horizontal="center" vertical="center" wrapText="1"/>
    </xf>
    <xf numFmtId="169" fontId="15" fillId="3" borderId="3" xfId="0" applyNumberFormat="1" applyFont="1" applyFill="1" applyBorder="1" applyAlignment="1">
      <alignment horizontal="center" vertical="center"/>
    </xf>
    <xf numFmtId="2" fontId="6" fillId="3" borderId="30" xfId="0" applyNumberFormat="1" applyFont="1" applyFill="1" applyBorder="1" applyAlignment="1">
      <alignment horizontal="center" vertical="center" wrapText="1"/>
    </xf>
    <xf numFmtId="2" fontId="6" fillId="8" borderId="30" xfId="0" applyNumberFormat="1" applyFont="1" applyFill="1" applyBorder="1" applyAlignment="1">
      <alignment horizontal="center" vertical="center" wrapText="1"/>
    </xf>
    <xf numFmtId="2" fontId="6" fillId="8" borderId="5" xfId="0" applyNumberFormat="1" applyFont="1" applyFill="1" applyBorder="1" applyAlignment="1">
      <alignment horizontal="center" vertical="center" wrapText="1"/>
    </xf>
    <xf numFmtId="9" fontId="6" fillId="0" borderId="5" xfId="1" applyFont="1" applyFill="1" applyBorder="1" applyAlignment="1">
      <alignment horizontal="center" vertical="center"/>
    </xf>
    <xf numFmtId="2" fontId="3" fillId="0" borderId="5" xfId="2669" applyNumberFormat="1" applyFont="1" applyFill="1" applyBorder="1" applyAlignment="1">
      <alignment horizontal="left" vertical="center" wrapText="1" indent="1"/>
    </xf>
    <xf numFmtId="2" fontId="3" fillId="0" borderId="15" xfId="2669" applyNumberFormat="1" applyFont="1" applyFill="1" applyBorder="1" applyAlignment="1">
      <alignment horizontal="left" vertical="center" wrapText="1" indent="1"/>
    </xf>
    <xf numFmtId="2" fontId="3" fillId="0" borderId="6" xfId="2669" applyNumberFormat="1" applyFont="1" applyFill="1" applyBorder="1" applyAlignment="1">
      <alignment horizontal="left" vertical="center" wrapText="1" indent="1"/>
    </xf>
    <xf numFmtId="0" fontId="6" fillId="0" borderId="0" xfId="0" applyFont="1" applyAlignment="1">
      <alignment wrapText="1"/>
    </xf>
    <xf numFmtId="0" fontId="50" fillId="50" borderId="16" xfId="0" applyFont="1" applyFill="1" applyBorder="1" applyAlignment="1">
      <alignment horizontal="center" vertical="center" wrapText="1"/>
    </xf>
    <xf numFmtId="0" fontId="50" fillId="50" borderId="27" xfId="0" applyFont="1" applyFill="1" applyBorder="1" applyAlignment="1">
      <alignment horizontal="center" vertical="center" wrapText="1"/>
    </xf>
    <xf numFmtId="0" fontId="50" fillId="50" borderId="22" xfId="0" applyFont="1" applyFill="1" applyBorder="1" applyAlignment="1">
      <alignment horizontal="center" vertical="center" wrapText="1"/>
    </xf>
    <xf numFmtId="0" fontId="75" fillId="0" borderId="0" xfId="0" applyFont="1"/>
    <xf numFmtId="0" fontId="76" fillId="0" borderId="0" xfId="0" applyFont="1"/>
    <xf numFmtId="0" fontId="16" fillId="11" borderId="65" xfId="0" applyFont="1" applyFill="1" applyBorder="1" applyAlignment="1" applyProtection="1">
      <alignment horizontal="left" vertical="center"/>
      <protection hidden="1"/>
    </xf>
    <xf numFmtId="0" fontId="16" fillId="11" borderId="66" xfId="0" applyFont="1" applyFill="1" applyBorder="1" applyAlignment="1" applyProtection="1">
      <alignment horizontal="left" vertical="center"/>
      <protection hidden="1"/>
    </xf>
    <xf numFmtId="49" fontId="6" fillId="0" borderId="2" xfId="0" applyNumberFormat="1" applyFont="1" applyBorder="1" applyAlignment="1">
      <alignment horizontal="left" vertical="center"/>
    </xf>
    <xf numFmtId="0" fontId="7" fillId="0" borderId="16" xfId="0" applyFont="1" applyBorder="1" applyAlignment="1">
      <alignment horizontal="center"/>
    </xf>
    <xf numFmtId="0" fontId="7" fillId="0" borderId="21" xfId="0" applyFont="1" applyBorder="1" applyAlignment="1">
      <alignment horizontal="center" wrapText="1"/>
    </xf>
    <xf numFmtId="0" fontId="7" fillId="0" borderId="22" xfId="0" applyFont="1" applyBorder="1" applyAlignment="1">
      <alignment horizontal="center" wrapText="1"/>
    </xf>
    <xf numFmtId="0" fontId="3" fillId="0" borderId="16" xfId="0" applyFont="1" applyBorder="1" applyAlignment="1">
      <alignment horizontal="left" vertical="center" wrapText="1"/>
    </xf>
    <xf numFmtId="0" fontId="50" fillId="50" borderId="16" xfId="0" applyFont="1" applyFill="1" applyBorder="1" applyAlignment="1">
      <alignment horizontal="center" vertical="center" wrapText="1"/>
    </xf>
    <xf numFmtId="0" fontId="44" fillId="50" borderId="5" xfId="0" applyFont="1" applyFill="1" applyBorder="1" applyAlignment="1">
      <alignment horizontal="center" vertical="center"/>
    </xf>
    <xf numFmtId="0" fontId="44" fillId="50" borderId="6" xfId="0" applyFont="1" applyFill="1" applyBorder="1" applyAlignment="1">
      <alignment horizontal="center" vertical="center"/>
    </xf>
    <xf numFmtId="0" fontId="50" fillId="50" borderId="27" xfId="0" applyFont="1" applyFill="1" applyBorder="1" applyAlignment="1">
      <alignment horizontal="center" vertical="center" wrapText="1"/>
    </xf>
    <xf numFmtId="0" fontId="50" fillId="50" borderId="22" xfId="0" applyFont="1" applyFill="1" applyBorder="1" applyAlignment="1">
      <alignment horizontal="center" vertical="center" wrapText="1"/>
    </xf>
    <xf numFmtId="0" fontId="3" fillId="0" borderId="5" xfId="0" applyFont="1" applyBorder="1" applyAlignment="1">
      <alignment horizontal="left" vertical="center" wrapText="1"/>
    </xf>
    <xf numFmtId="0" fontId="3" fillId="0" borderId="6" xfId="0" applyFont="1" applyBorder="1" applyAlignment="1">
      <alignment horizontal="left" vertical="center" wrapText="1"/>
    </xf>
    <xf numFmtId="0" fontId="4" fillId="11" borderId="5" xfId="0" applyFont="1" applyFill="1" applyBorder="1" applyAlignment="1">
      <alignment horizontal="center" vertical="center" wrapText="1"/>
    </xf>
    <xf numFmtId="0" fontId="4" fillId="11" borderId="6" xfId="0" applyFont="1" applyFill="1" applyBorder="1" applyAlignment="1">
      <alignment horizontal="center" vertical="center" wrapText="1"/>
    </xf>
    <xf numFmtId="0" fontId="4" fillId="11" borderId="16" xfId="0" applyFont="1" applyFill="1" applyBorder="1" applyAlignment="1">
      <alignment horizontal="center" vertical="center" wrapText="1"/>
    </xf>
    <xf numFmtId="167" fontId="0" fillId="0" borderId="9" xfId="0" applyNumberFormat="1" applyBorder="1" applyAlignment="1">
      <alignment horizontal="center" vertical="center"/>
    </xf>
    <xf numFmtId="167" fontId="0" fillId="0" borderId="11" xfId="0" applyNumberFormat="1" applyBorder="1" applyAlignment="1">
      <alignment horizontal="center" vertical="center"/>
    </xf>
    <xf numFmtId="167" fontId="0" fillId="0" borderId="7" xfId="0" applyNumberFormat="1" applyBorder="1" applyAlignment="1">
      <alignment horizontal="center" vertical="center"/>
    </xf>
    <xf numFmtId="167" fontId="0" fillId="0" borderId="12" xfId="0" applyNumberFormat="1" applyBorder="1" applyAlignment="1">
      <alignment horizontal="center" vertical="center"/>
    </xf>
    <xf numFmtId="167" fontId="0" fillId="0" borderId="0" xfId="0" applyNumberFormat="1" applyAlignment="1">
      <alignment horizontal="center" vertical="center"/>
    </xf>
    <xf numFmtId="167" fontId="0" fillId="0" borderId="13" xfId="0" applyNumberFormat="1" applyBorder="1" applyAlignment="1">
      <alignment horizontal="center" vertical="center"/>
    </xf>
    <xf numFmtId="167" fontId="0" fillId="0" borderId="4" xfId="0" applyNumberFormat="1" applyBorder="1" applyAlignment="1">
      <alignment horizontal="center" vertical="center"/>
    </xf>
    <xf numFmtId="167" fontId="0" fillId="0" borderId="14" xfId="0" applyNumberFormat="1" applyBorder="1" applyAlignment="1">
      <alignment horizontal="center" vertical="center"/>
    </xf>
    <xf numFmtId="167" fontId="0" fillId="0" borderId="67" xfId="0" applyNumberFormat="1" applyBorder="1" applyAlignment="1">
      <alignment horizontal="center" vertical="center"/>
    </xf>
    <xf numFmtId="49" fontId="6" fillId="0" borderId="2" xfId="0" applyNumberFormat="1" applyFont="1" applyBorder="1" applyAlignment="1">
      <alignment horizontal="left" vertical="center" wrapText="1"/>
    </xf>
    <xf numFmtId="0" fontId="6" fillId="0" borderId="2" xfId="0" applyFont="1" applyBorder="1" applyAlignment="1">
      <alignment horizontal="left" vertical="center"/>
    </xf>
    <xf numFmtId="0" fontId="4" fillId="2" borderId="5" xfId="0" applyFont="1" applyFill="1" applyBorder="1" applyAlignment="1">
      <alignment horizontal="left" vertical="center"/>
    </xf>
    <xf numFmtId="0" fontId="4" fillId="2" borderId="15" xfId="0" applyFont="1" applyFill="1" applyBorder="1" applyAlignment="1">
      <alignment horizontal="left" vertical="center"/>
    </xf>
    <xf numFmtId="0" fontId="4" fillId="2" borderId="5" xfId="0" applyFont="1" applyFill="1" applyBorder="1" applyAlignment="1">
      <alignment horizontal="left" vertical="center" wrapText="1"/>
    </xf>
    <xf numFmtId="0" fontId="4" fillId="2" borderId="15" xfId="0" applyFont="1" applyFill="1" applyBorder="1" applyAlignment="1">
      <alignment horizontal="left" vertical="center" wrapText="1"/>
    </xf>
    <xf numFmtId="0" fontId="16" fillId="11" borderId="25" xfId="0" applyFont="1" applyFill="1" applyBorder="1" applyAlignment="1" applyProtection="1">
      <alignment horizontal="left" vertical="center"/>
      <protection hidden="1"/>
    </xf>
    <xf numFmtId="0" fontId="16" fillId="11" borderId="26" xfId="0" applyFont="1" applyFill="1" applyBorder="1" applyAlignment="1" applyProtection="1">
      <alignment horizontal="left" vertical="center"/>
      <protection hidden="1"/>
    </xf>
    <xf numFmtId="0" fontId="16" fillId="11" borderId="2" xfId="0" applyFont="1" applyFill="1" applyBorder="1" applyAlignment="1" applyProtection="1">
      <alignment horizontal="left" vertical="center"/>
      <protection hidden="1"/>
    </xf>
    <xf numFmtId="0" fontId="16" fillId="11" borderId="5" xfId="0" applyFont="1" applyFill="1" applyBorder="1" applyAlignment="1" applyProtection="1">
      <alignment horizontal="left" vertical="center"/>
      <protection hidden="1"/>
    </xf>
    <xf numFmtId="168" fontId="6" fillId="0" borderId="2" xfId="0" applyNumberFormat="1" applyFont="1" applyBorder="1" applyAlignment="1">
      <alignment horizontal="left" vertical="center"/>
    </xf>
    <xf numFmtId="0" fontId="16" fillId="50" borderId="5" xfId="0" applyFont="1" applyFill="1" applyBorder="1" applyAlignment="1">
      <alignment horizontal="center" vertical="center"/>
    </xf>
    <xf numFmtId="0" fontId="16" fillId="50" borderId="6" xfId="0" applyFont="1" applyFill="1" applyBorder="1" applyAlignment="1">
      <alignment horizontal="center" vertical="center"/>
    </xf>
    <xf numFmtId="167" fontId="0" fillId="0" borderId="9" xfId="0" applyNumberFormat="1" applyBorder="1" applyAlignment="1">
      <alignment horizontal="left" vertical="center" wrapText="1"/>
    </xf>
    <xf numFmtId="167" fontId="0" fillId="0" borderId="11" xfId="0" applyNumberFormat="1" applyBorder="1" applyAlignment="1">
      <alignment horizontal="left" vertical="center" wrapText="1"/>
    </xf>
    <xf numFmtId="167" fontId="0" fillId="0" borderId="7" xfId="0" applyNumberFormat="1" applyBorder="1" applyAlignment="1">
      <alignment horizontal="left" vertical="center" wrapText="1"/>
    </xf>
    <xf numFmtId="167" fontId="0" fillId="0" borderId="12" xfId="0" applyNumberFormat="1" applyBorder="1" applyAlignment="1">
      <alignment horizontal="left" vertical="center" wrapText="1"/>
    </xf>
    <xf numFmtId="167" fontId="0" fillId="0" borderId="0" xfId="0" applyNumberFormat="1" applyAlignment="1">
      <alignment horizontal="left" vertical="center" wrapText="1"/>
    </xf>
    <xf numFmtId="167" fontId="0" fillId="0" borderId="13" xfId="0" applyNumberFormat="1" applyBorder="1" applyAlignment="1">
      <alignment horizontal="left" vertical="center" wrapText="1"/>
    </xf>
    <xf numFmtId="167" fontId="0" fillId="0" borderId="4" xfId="0" applyNumberFormat="1" applyBorder="1" applyAlignment="1">
      <alignment horizontal="left" vertical="center" wrapText="1"/>
    </xf>
    <xf numFmtId="167" fontId="0" fillId="0" borderId="14" xfId="0" applyNumberFormat="1" applyBorder="1" applyAlignment="1">
      <alignment horizontal="left" vertical="center" wrapText="1"/>
    </xf>
    <xf numFmtId="167" fontId="0" fillId="0" borderId="67" xfId="0" applyNumberFormat="1" applyBorder="1" applyAlignment="1">
      <alignment horizontal="left" vertical="center" wrapText="1"/>
    </xf>
    <xf numFmtId="0" fontId="16" fillId="2" borderId="5" xfId="0" applyFont="1" applyFill="1" applyBorder="1" applyAlignment="1">
      <alignment horizontal="center" vertical="center"/>
    </xf>
    <xf numFmtId="0" fontId="16" fillId="2" borderId="6" xfId="0" applyFont="1" applyFill="1" applyBorder="1" applyAlignment="1">
      <alignment horizontal="center" vertical="center"/>
    </xf>
    <xf numFmtId="0" fontId="16" fillId="11" borderId="68" xfId="0" applyFont="1" applyFill="1" applyBorder="1" applyAlignment="1" applyProtection="1">
      <alignment horizontal="left" vertical="center"/>
      <protection hidden="1"/>
    </xf>
    <xf numFmtId="0" fontId="16" fillId="11" borderId="33" xfId="0" applyFont="1" applyFill="1" applyBorder="1" applyAlignment="1" applyProtection="1">
      <alignment horizontal="left" vertical="center"/>
      <protection hidden="1"/>
    </xf>
    <xf numFmtId="2" fontId="6" fillId="0" borderId="2" xfId="0" applyNumberFormat="1" applyFont="1" applyBorder="1" applyAlignment="1">
      <alignment horizontal="left" vertical="center"/>
    </xf>
    <xf numFmtId="167" fontId="0" fillId="0" borderId="0" xfId="0" applyNumberFormat="1" applyAlignment="1">
      <alignment horizontal="center"/>
    </xf>
    <xf numFmtId="0" fontId="16" fillId="11" borderId="16" xfId="0" applyFont="1" applyFill="1" applyBorder="1" applyAlignment="1" applyProtection="1">
      <alignment horizontal="left" vertical="center" wrapText="1"/>
      <protection hidden="1"/>
    </xf>
    <xf numFmtId="0" fontId="16" fillId="11" borderId="21" xfId="0" applyFont="1" applyFill="1" applyBorder="1" applyAlignment="1" applyProtection="1">
      <alignment horizontal="left" vertical="center"/>
      <protection hidden="1"/>
    </xf>
    <xf numFmtId="0" fontId="16" fillId="11" borderId="16" xfId="0" applyFont="1" applyFill="1" applyBorder="1" applyAlignment="1" applyProtection="1">
      <alignment horizontal="left" vertical="center"/>
      <protection hidden="1"/>
    </xf>
    <xf numFmtId="0" fontId="16" fillId="11" borderId="70" xfId="0" applyFont="1" applyFill="1" applyBorder="1" applyAlignment="1" applyProtection="1">
      <alignment horizontal="left" vertical="center"/>
      <protection hidden="1"/>
    </xf>
    <xf numFmtId="2" fontId="3" fillId="0" borderId="2" xfId="2669" applyNumberFormat="1" applyFont="1" applyFill="1" applyBorder="1" applyAlignment="1">
      <alignment horizontal="left" vertical="center" wrapText="1" indent="1"/>
    </xf>
    <xf numFmtId="0" fontId="4" fillId="49" borderId="2" xfId="1786" applyFont="1" applyFill="1" applyBorder="1" applyAlignment="1">
      <alignment horizontal="left" vertical="center" wrapText="1" indent="1"/>
    </xf>
    <xf numFmtId="0" fontId="4" fillId="12" borderId="74" xfId="1786" applyFont="1" applyFill="1" applyBorder="1" applyAlignment="1">
      <alignment horizontal="left" vertical="center" wrapText="1"/>
    </xf>
    <xf numFmtId="0" fontId="4" fillId="12" borderId="0" xfId="1786" applyFont="1" applyFill="1" applyAlignment="1">
      <alignment horizontal="left" vertical="center" wrapText="1"/>
    </xf>
    <xf numFmtId="0" fontId="21" fillId="0" borderId="74" xfId="1786" applyBorder="1" applyAlignment="1">
      <alignment horizontal="justify" vertical="top" wrapText="1"/>
    </xf>
    <xf numFmtId="0" fontId="21" fillId="0" borderId="0" xfId="1786" applyAlignment="1">
      <alignment horizontal="justify" vertical="top" wrapText="1"/>
    </xf>
    <xf numFmtId="0" fontId="4" fillId="14" borderId="2" xfId="1786" applyFont="1" applyFill="1" applyBorder="1" applyAlignment="1">
      <alignment horizontal="left" vertical="center" indent="1"/>
    </xf>
    <xf numFmtId="2" fontId="3" fillId="0" borderId="5" xfId="2669" applyNumberFormat="1" applyFont="1" applyFill="1" applyBorder="1" applyAlignment="1">
      <alignment horizontal="left" vertical="center" wrapText="1" indent="1"/>
    </xf>
    <xf numFmtId="2" fontId="3" fillId="0" borderId="15" xfId="2669" applyNumberFormat="1" applyFont="1" applyFill="1" applyBorder="1" applyAlignment="1">
      <alignment horizontal="left" vertical="center" wrapText="1" indent="1"/>
    </xf>
    <xf numFmtId="2" fontId="3" fillId="0" borderId="6" xfId="2669" applyNumberFormat="1" applyFont="1" applyFill="1" applyBorder="1" applyAlignment="1">
      <alignment horizontal="left" vertical="center" wrapText="1" indent="1"/>
    </xf>
    <xf numFmtId="0" fontId="4" fillId="11" borderId="1" xfId="1786" applyFont="1" applyFill="1" applyBorder="1" applyAlignment="1">
      <alignment horizontal="left" vertical="center" wrapText="1" indent="1"/>
    </xf>
    <xf numFmtId="0" fontId="3" fillId="11" borderId="1" xfId="1786" applyFont="1" applyFill="1" applyBorder="1" applyAlignment="1">
      <alignment horizontal="left" vertical="center" wrapText="1" indent="1"/>
    </xf>
    <xf numFmtId="0" fontId="4" fillId="64" borderId="2" xfId="1786" applyFont="1" applyFill="1" applyBorder="1" applyAlignment="1">
      <alignment horizontal="center" vertical="center" wrapText="1"/>
    </xf>
    <xf numFmtId="0" fontId="16" fillId="64" borderId="75" xfId="0" applyFont="1" applyFill="1" applyBorder="1" applyAlignment="1">
      <alignment horizontal="center" vertical="center" textRotation="90"/>
    </xf>
    <xf numFmtId="0" fontId="16" fillId="64" borderId="76" xfId="0" applyFont="1" applyFill="1" applyBorder="1" applyAlignment="1">
      <alignment horizontal="center" vertical="center" textRotation="90"/>
    </xf>
    <xf numFmtId="0" fontId="16" fillId="64" borderId="77" xfId="0" applyFont="1" applyFill="1" applyBorder="1" applyAlignment="1">
      <alignment horizontal="center" vertical="center" textRotation="90"/>
    </xf>
    <xf numFmtId="0" fontId="16" fillId="51" borderId="75" xfId="0" applyFont="1" applyFill="1" applyBorder="1" applyAlignment="1">
      <alignment horizontal="center" vertical="center" textRotation="90"/>
    </xf>
    <xf numFmtId="0" fontId="16" fillId="51" borderId="76" xfId="0" applyFont="1" applyFill="1" applyBorder="1" applyAlignment="1">
      <alignment horizontal="center" vertical="center" textRotation="90"/>
    </xf>
    <xf numFmtId="0" fontId="16" fillId="51" borderId="77" xfId="0" applyFont="1" applyFill="1" applyBorder="1" applyAlignment="1">
      <alignment horizontal="center" vertical="center" textRotation="90"/>
    </xf>
    <xf numFmtId="0" fontId="16" fillId="51" borderId="16" xfId="0" applyFont="1" applyFill="1" applyBorder="1" applyAlignment="1">
      <alignment horizontal="center" vertical="center"/>
    </xf>
    <xf numFmtId="169" fontId="15" fillId="3" borderId="73" xfId="0" applyNumberFormat="1" applyFont="1" applyFill="1" applyBorder="1" applyAlignment="1">
      <alignment horizontal="center" vertical="center"/>
    </xf>
    <xf numFmtId="169" fontId="15" fillId="3" borderId="23" xfId="0" applyNumberFormat="1" applyFont="1" applyFill="1" applyBorder="1" applyAlignment="1">
      <alignment horizontal="center" vertical="center"/>
    </xf>
    <xf numFmtId="9" fontId="15" fillId="63" borderId="6" xfId="0" applyNumberFormat="1" applyFont="1" applyFill="1" applyBorder="1" applyAlignment="1">
      <alignment horizontal="center" vertical="center"/>
    </xf>
    <xf numFmtId="0" fontId="15" fillId="63" borderId="2" xfId="0" applyFont="1" applyFill="1" applyBorder="1" applyAlignment="1">
      <alignment horizontal="center" vertical="center"/>
    </xf>
    <xf numFmtId="0" fontId="15" fillId="3" borderId="6" xfId="0" applyFont="1" applyFill="1" applyBorder="1" applyAlignment="1">
      <alignment horizontal="center" vertical="center"/>
    </xf>
    <xf numFmtId="0" fontId="15" fillId="3" borderId="2" xfId="0" applyFont="1" applyFill="1" applyBorder="1" applyAlignment="1">
      <alignment horizontal="center" vertical="center"/>
    </xf>
    <xf numFmtId="0" fontId="16" fillId="11" borderId="75" xfId="0" applyFont="1" applyFill="1" applyBorder="1" applyAlignment="1">
      <alignment horizontal="center" vertical="center" textRotation="90"/>
    </xf>
    <xf numFmtId="0" fontId="16" fillId="11" borderId="76" xfId="0" applyFont="1" applyFill="1" applyBorder="1" applyAlignment="1">
      <alignment horizontal="center" vertical="center" textRotation="90"/>
    </xf>
    <xf numFmtId="0" fontId="16" fillId="11" borderId="77" xfId="0" applyFont="1" applyFill="1" applyBorder="1" applyAlignment="1">
      <alignment horizontal="center" vertical="center" textRotation="90"/>
    </xf>
    <xf numFmtId="9" fontId="3" fillId="0" borderId="16" xfId="1" applyFont="1" applyBorder="1" applyAlignment="1">
      <alignment horizontal="center" vertical="center"/>
    </xf>
    <xf numFmtId="0" fontId="44" fillId="50" borderId="16" xfId="0" applyFont="1" applyFill="1" applyBorder="1" applyAlignment="1" applyProtection="1">
      <alignment vertical="center"/>
      <protection hidden="1"/>
    </xf>
    <xf numFmtId="0" fontId="42" fillId="11" borderId="16" xfId="0" applyFont="1" applyFill="1" applyBorder="1" applyAlignment="1">
      <alignment horizontal="left" vertical="center" wrapText="1"/>
    </xf>
    <xf numFmtId="0" fontId="15" fillId="11" borderId="16" xfId="0" applyFont="1" applyFill="1" applyBorder="1" applyAlignment="1" applyProtection="1">
      <alignment horizontal="left" vertical="center" wrapText="1"/>
      <protection hidden="1"/>
    </xf>
    <xf numFmtId="0" fontId="6" fillId="0" borderId="16" xfId="0" applyFont="1" applyBorder="1" applyAlignment="1">
      <alignment horizontal="center" vertical="center" wrapText="1"/>
    </xf>
    <xf numFmtId="1" fontId="16" fillId="14" borderId="16" xfId="0" applyNumberFormat="1" applyFont="1" applyFill="1" applyBorder="1" applyAlignment="1">
      <alignment horizontal="center" vertical="center"/>
    </xf>
    <xf numFmtId="0" fontId="4" fillId="11" borderId="16" xfId="0" applyFont="1" applyFill="1" applyBorder="1" applyAlignment="1">
      <alignment horizontal="center" vertical="center"/>
    </xf>
    <xf numFmtId="0" fontId="4" fillId="11" borderId="16" xfId="0" applyFont="1" applyFill="1" applyBorder="1" applyAlignment="1">
      <alignment horizontal="left" vertical="center" wrapText="1"/>
    </xf>
    <xf numFmtId="0" fontId="3" fillId="11" borderId="16" xfId="0" applyFont="1" applyFill="1" applyBorder="1" applyAlignment="1">
      <alignment horizontal="left" vertical="center" wrapText="1"/>
    </xf>
    <xf numFmtId="9" fontId="3" fillId="11" borderId="16" xfId="0" applyNumberFormat="1" applyFont="1" applyFill="1" applyBorder="1" applyAlignment="1">
      <alignment horizontal="center" vertical="center"/>
    </xf>
    <xf numFmtId="0" fontId="3" fillId="11" borderId="16" xfId="0" applyFont="1" applyFill="1" applyBorder="1" applyAlignment="1">
      <alignment horizontal="center"/>
    </xf>
    <xf numFmtId="0" fontId="4" fillId="11" borderId="16" xfId="0" applyFont="1" applyFill="1" applyBorder="1" applyAlignment="1">
      <alignment horizontal="right" vertical="center" wrapText="1"/>
    </xf>
    <xf numFmtId="0" fontId="16" fillId="50" borderId="5" xfId="0" applyFont="1" applyFill="1" applyBorder="1" applyAlignment="1">
      <alignment horizontal="center" vertical="center" wrapText="1"/>
    </xf>
    <xf numFmtId="0" fontId="16" fillId="50" borderId="15" xfId="0" applyFont="1" applyFill="1" applyBorder="1" applyAlignment="1">
      <alignment horizontal="center" vertical="center" wrapText="1"/>
    </xf>
    <xf numFmtId="0" fontId="16" fillId="50" borderId="6" xfId="0" applyFont="1" applyFill="1" applyBorder="1" applyAlignment="1">
      <alignment horizontal="center" vertical="center" wrapText="1"/>
    </xf>
    <xf numFmtId="0" fontId="44" fillId="50" borderId="2" xfId="0" applyFont="1" applyFill="1" applyBorder="1" applyAlignment="1">
      <alignment horizontal="center" vertical="center" wrapText="1"/>
    </xf>
    <xf numFmtId="0" fontId="47" fillId="50" borderId="1" xfId="0" applyFont="1" applyFill="1" applyBorder="1" applyAlignment="1">
      <alignment horizontal="center" vertical="center"/>
    </xf>
    <xf numFmtId="0" fontId="44" fillId="51" borderId="5" xfId="0" applyFont="1" applyFill="1" applyBorder="1" applyAlignment="1">
      <alignment horizontal="center" vertical="center" wrapText="1"/>
    </xf>
    <xf numFmtId="0" fontId="44" fillId="51" borderId="15" xfId="0" applyFont="1" applyFill="1" applyBorder="1" applyAlignment="1">
      <alignment horizontal="center" vertical="center" wrapText="1"/>
    </xf>
    <xf numFmtId="0" fontId="44" fillId="51" borderId="6" xfId="0" applyFont="1" applyFill="1" applyBorder="1" applyAlignment="1">
      <alignment horizontal="center" vertical="center" wrapText="1"/>
    </xf>
    <xf numFmtId="0" fontId="16" fillId="11" borderId="27" xfId="0" applyFont="1" applyFill="1" applyBorder="1" applyAlignment="1" applyProtection="1">
      <alignment horizontal="left" vertical="center"/>
      <protection hidden="1"/>
    </xf>
    <xf numFmtId="168" fontId="45" fillId="0" borderId="2" xfId="0" applyNumberFormat="1" applyFont="1" applyBorder="1" applyAlignment="1">
      <alignment horizontal="left" vertical="center"/>
    </xf>
    <xf numFmtId="1" fontId="6" fillId="80" borderId="2" xfId="0" applyNumberFormat="1" applyFont="1" applyFill="1" applyBorder="1" applyAlignment="1">
      <alignment horizontal="left" vertical="center"/>
    </xf>
    <xf numFmtId="1" fontId="6" fillId="0" borderId="2" xfId="0" applyNumberFormat="1" applyFont="1" applyBorder="1" applyAlignment="1">
      <alignment horizontal="left" vertical="center"/>
    </xf>
    <xf numFmtId="167" fontId="42" fillId="51" borderId="21" xfId="0" applyNumberFormat="1" applyFont="1" applyFill="1" applyBorder="1" applyAlignment="1">
      <alignment horizontal="center" vertical="center" wrapText="1"/>
    </xf>
    <xf numFmtId="167" fontId="42" fillId="51" borderId="27" xfId="0" applyNumberFormat="1" applyFont="1" applyFill="1" applyBorder="1" applyAlignment="1">
      <alignment horizontal="center" vertical="center" wrapText="1"/>
    </xf>
    <xf numFmtId="167" fontId="42" fillId="51" borderId="22" xfId="0" applyNumberFormat="1" applyFont="1" applyFill="1" applyBorder="1" applyAlignment="1">
      <alignment horizontal="center" vertical="center" wrapText="1"/>
    </xf>
    <xf numFmtId="0" fontId="2" fillId="13" borderId="0" xfId="0" applyFont="1" applyFill="1" applyAlignment="1">
      <alignment horizontal="center"/>
    </xf>
    <xf numFmtId="0" fontId="48" fillId="0" borderId="0" xfId="0" applyFont="1" applyAlignment="1">
      <alignment horizontal="left" vertical="center" wrapText="1"/>
    </xf>
    <xf numFmtId="0" fontId="68" fillId="50" borderId="2" xfId="0" applyFont="1" applyFill="1" applyBorder="1" applyAlignment="1" applyProtection="1">
      <alignment horizontal="center" vertical="center" wrapText="1"/>
      <protection locked="0"/>
    </xf>
    <xf numFmtId="173" fontId="65" fillId="67" borderId="5" xfId="1" applyNumberFormat="1" applyFont="1" applyFill="1" applyBorder="1" applyAlignment="1" applyProtection="1">
      <alignment horizontal="center" vertical="center"/>
      <protection locked="0"/>
    </xf>
    <xf numFmtId="173" fontId="65" fillId="67" borderId="15" xfId="1" applyNumberFormat="1" applyFont="1" applyFill="1" applyBorder="1" applyAlignment="1" applyProtection="1">
      <alignment horizontal="center" vertical="center"/>
      <protection locked="0"/>
    </xf>
    <xf numFmtId="173" fontId="65" fillId="61" borderId="5" xfId="1" applyNumberFormat="1" applyFont="1" applyFill="1" applyBorder="1" applyAlignment="1" applyProtection="1">
      <alignment horizontal="center" vertical="center"/>
      <protection locked="0"/>
    </xf>
    <xf numFmtId="173" fontId="65" fillId="61" borderId="15" xfId="1" applyNumberFormat="1" applyFont="1" applyFill="1" applyBorder="1" applyAlignment="1" applyProtection="1">
      <alignment horizontal="center" vertical="center"/>
      <protection locked="0"/>
    </xf>
    <xf numFmtId="14" fontId="65" fillId="14" borderId="5" xfId="2661" applyNumberFormat="1" applyFont="1" applyFill="1" applyBorder="1" applyAlignment="1" applyProtection="1">
      <alignment horizontal="center" vertical="center" wrapText="1"/>
      <protection locked="0"/>
    </xf>
    <xf numFmtId="14" fontId="65" fillId="14" borderId="15" xfId="2661" applyNumberFormat="1" applyFont="1" applyFill="1" applyBorder="1" applyAlignment="1" applyProtection="1">
      <alignment horizontal="center" vertical="center" wrapText="1"/>
      <protection locked="0"/>
    </xf>
    <xf numFmtId="14" fontId="65" fillId="14" borderId="6" xfId="2661" applyNumberFormat="1" applyFont="1" applyFill="1" applyBorder="1" applyAlignment="1" applyProtection="1">
      <alignment horizontal="center" vertical="center" wrapText="1"/>
      <protection locked="0"/>
    </xf>
    <xf numFmtId="2" fontId="65" fillId="49" borderId="5" xfId="2661" applyNumberFormat="1" applyFont="1" applyFill="1" applyBorder="1" applyAlignment="1" applyProtection="1">
      <alignment horizontal="center" vertical="center"/>
      <protection locked="0"/>
    </xf>
    <xf numFmtId="2" fontId="65" fillId="49" borderId="15" xfId="2661" applyNumberFormat="1" applyFont="1" applyFill="1" applyBorder="1" applyAlignment="1" applyProtection="1">
      <alignment horizontal="center" vertical="center"/>
      <protection locked="0"/>
    </xf>
    <xf numFmtId="2" fontId="65" fillId="49" borderId="6" xfId="2661" applyNumberFormat="1" applyFont="1" applyFill="1" applyBorder="1" applyAlignment="1" applyProtection="1">
      <alignment horizontal="center" vertical="center"/>
      <protection locked="0"/>
    </xf>
    <xf numFmtId="2" fontId="65" fillId="62" borderId="5" xfId="2661" applyNumberFormat="1" applyFont="1" applyFill="1" applyBorder="1" applyAlignment="1" applyProtection="1">
      <alignment horizontal="center" vertical="center"/>
      <protection locked="0"/>
    </xf>
    <xf numFmtId="2" fontId="65" fillId="62" borderId="15" xfId="2661" applyNumberFormat="1" applyFont="1" applyFill="1" applyBorder="1" applyAlignment="1" applyProtection="1">
      <alignment horizontal="center" vertical="center"/>
      <protection locked="0"/>
    </xf>
    <xf numFmtId="0" fontId="66" fillId="64" borderId="5" xfId="0" applyFont="1" applyFill="1" applyBorder="1" applyAlignment="1" applyProtection="1">
      <alignment horizontal="center" vertical="center"/>
      <protection locked="0"/>
    </xf>
    <xf numFmtId="0" fontId="66" fillId="64" borderId="15" xfId="0" applyFont="1" applyFill="1" applyBorder="1" applyAlignment="1" applyProtection="1">
      <alignment horizontal="center" vertical="center"/>
      <protection locked="0"/>
    </xf>
    <xf numFmtId="0" fontId="66" fillId="64" borderId="6" xfId="0" applyFont="1" applyFill="1" applyBorder="1" applyAlignment="1" applyProtection="1">
      <alignment horizontal="center" vertical="center"/>
      <protection locked="0"/>
    </xf>
    <xf numFmtId="1" fontId="67" fillId="68" borderId="5" xfId="5" applyNumberFormat="1" applyFont="1" applyFill="1" applyBorder="1" applyAlignment="1" applyProtection="1">
      <alignment horizontal="center" vertical="center" wrapText="1"/>
      <protection locked="0"/>
    </xf>
    <xf numFmtId="1" fontId="67" fillId="68" borderId="15" xfId="5" applyNumberFormat="1" applyFont="1" applyFill="1" applyBorder="1" applyAlignment="1" applyProtection="1">
      <alignment horizontal="center" vertical="center" wrapText="1"/>
      <protection locked="0"/>
    </xf>
    <xf numFmtId="1" fontId="67" fillId="68" borderId="6" xfId="5" applyNumberFormat="1" applyFont="1" applyFill="1" applyBorder="1" applyAlignment="1" applyProtection="1">
      <alignment horizontal="center" vertical="center" wrapText="1"/>
      <protection locked="0"/>
    </xf>
    <xf numFmtId="0" fontId="12" fillId="69" borderId="2" xfId="0" applyFont="1" applyFill="1" applyBorder="1" applyAlignment="1">
      <alignment horizontal="center"/>
    </xf>
    <xf numFmtId="0" fontId="12" fillId="57" borderId="2" xfId="0" applyFont="1" applyFill="1" applyBorder="1" applyAlignment="1">
      <alignment horizontal="center"/>
    </xf>
    <xf numFmtId="0" fontId="12" fillId="70" borderId="2" xfId="0" applyFont="1" applyFill="1" applyBorder="1" applyAlignment="1">
      <alignment horizontal="center"/>
    </xf>
    <xf numFmtId="0" fontId="12" fillId="71" borderId="4" xfId="0" applyFont="1" applyFill="1" applyBorder="1" applyAlignment="1">
      <alignment horizontal="center"/>
    </xf>
    <xf numFmtId="0" fontId="12" fillId="71" borderId="14" xfId="0" applyFont="1" applyFill="1" applyBorder="1" applyAlignment="1">
      <alignment horizontal="center"/>
    </xf>
    <xf numFmtId="0" fontId="2" fillId="64" borderId="2" xfId="0" applyFont="1" applyFill="1" applyBorder="1" applyAlignment="1">
      <alignment horizontal="center" vertical="center"/>
    </xf>
    <xf numFmtId="0" fontId="2" fillId="49" borderId="2" xfId="0" applyFont="1" applyFill="1" applyBorder="1" applyAlignment="1">
      <alignment horizontal="center" vertical="center"/>
    </xf>
    <xf numFmtId="0" fontId="2" fillId="79" borderId="5" xfId="0" applyFont="1" applyFill="1" applyBorder="1" applyAlignment="1">
      <alignment horizontal="center" vertical="center"/>
    </xf>
    <xf numFmtId="0" fontId="2" fillId="79" borderId="15" xfId="0" applyFont="1" applyFill="1" applyBorder="1" applyAlignment="1">
      <alignment horizontal="center" vertical="center"/>
    </xf>
    <xf numFmtId="0" fontId="2" fillId="79" borderId="6" xfId="0" applyFont="1" applyFill="1" applyBorder="1" applyAlignment="1">
      <alignment horizontal="center" vertical="center"/>
    </xf>
    <xf numFmtId="0" fontId="46" fillId="4" borderId="17" xfId="0" applyFont="1" applyFill="1" applyBorder="1" applyAlignment="1">
      <alignment horizontal="center" vertical="center" wrapText="1"/>
    </xf>
    <xf numFmtId="0" fontId="46" fillId="4" borderId="18" xfId="0" applyFont="1" applyFill="1" applyBorder="1" applyAlignment="1">
      <alignment horizontal="center" vertical="center" wrapText="1"/>
    </xf>
    <xf numFmtId="0" fontId="46" fillId="4" borderId="19" xfId="0" applyFont="1" applyFill="1" applyBorder="1" applyAlignment="1">
      <alignment horizontal="center" vertical="center" wrapText="1"/>
    </xf>
    <xf numFmtId="0" fontId="43" fillId="0" borderId="16" xfId="0" applyFont="1" applyBorder="1" applyAlignment="1">
      <alignment horizontal="left" vertical="center" wrapText="1"/>
    </xf>
    <xf numFmtId="0" fontId="58" fillId="60" borderId="0" xfId="0" applyFont="1" applyFill="1" applyAlignment="1">
      <alignment horizontal="center" vertical="center" wrapText="1"/>
    </xf>
    <xf numFmtId="0" fontId="54" fillId="0" borderId="0" xfId="2668" applyAlignment="1">
      <alignment horizontal="center"/>
    </xf>
    <xf numFmtId="0" fontId="16" fillId="0" borderId="0" xfId="0" applyFont="1" applyAlignment="1">
      <alignment horizontal="center"/>
    </xf>
    <xf numFmtId="0" fontId="55" fillId="58" borderId="2" xfId="0" applyFont="1" applyFill="1" applyBorder="1" applyAlignment="1">
      <alignment vertical="center" wrapText="1"/>
    </xf>
    <xf numFmtId="0" fontId="43" fillId="58" borderId="2" xfId="0" applyFont="1" applyFill="1" applyBorder="1" applyAlignment="1">
      <alignment vertical="center" wrapText="1"/>
    </xf>
    <xf numFmtId="0" fontId="55" fillId="59" borderId="2" xfId="0" applyFont="1" applyFill="1" applyBorder="1" applyAlignment="1">
      <alignment vertical="center" wrapText="1"/>
    </xf>
    <xf numFmtId="0" fontId="43" fillId="59" borderId="2" xfId="0" applyFont="1" applyFill="1" applyBorder="1" applyAlignment="1">
      <alignment vertical="center" wrapText="1"/>
    </xf>
  </cellXfs>
  <cellStyles count="2670">
    <cellStyle name="%" xfId="5" xr:uid="{00000000-0005-0000-0000-000000000000}"/>
    <cellStyle name="% 2" xfId="7" xr:uid="{00000000-0005-0000-0000-000001000000}"/>
    <cellStyle name="% 2 2" xfId="8" xr:uid="{00000000-0005-0000-0000-000002000000}"/>
    <cellStyle name="% 2 3" xfId="9" xr:uid="{00000000-0005-0000-0000-000003000000}"/>
    <cellStyle name="% 2 4" xfId="10" xr:uid="{00000000-0005-0000-0000-000004000000}"/>
    <cellStyle name="% 2 5" xfId="11" xr:uid="{00000000-0005-0000-0000-000005000000}"/>
    <cellStyle name="% 3" xfId="12" xr:uid="{00000000-0005-0000-0000-000006000000}"/>
    <cellStyle name="% 3 2" xfId="13" xr:uid="{00000000-0005-0000-0000-000007000000}"/>
    <cellStyle name="% 3 3" xfId="14" xr:uid="{00000000-0005-0000-0000-000008000000}"/>
    <cellStyle name="% 3 4" xfId="15" xr:uid="{00000000-0005-0000-0000-000009000000}"/>
    <cellStyle name="% 3 5" xfId="16" xr:uid="{00000000-0005-0000-0000-00000A000000}"/>
    <cellStyle name="% 4" xfId="17" xr:uid="{00000000-0005-0000-0000-00000B000000}"/>
    <cellStyle name="% 4 2" xfId="18" xr:uid="{00000000-0005-0000-0000-00000C000000}"/>
    <cellStyle name="% 5" xfId="19" xr:uid="{00000000-0005-0000-0000-00000D000000}"/>
    <cellStyle name="% 6" xfId="20" xr:uid="{00000000-0005-0000-0000-00000E000000}"/>
    <cellStyle name="% 7" xfId="21" xr:uid="{00000000-0005-0000-0000-00000F000000}"/>
    <cellStyle name="%_Abril 2009" xfId="22" xr:uid="{00000000-0005-0000-0000-000010000000}"/>
    <cellStyle name="%_Abril 2009 2" xfId="23" xr:uid="{00000000-0005-0000-0000-000011000000}"/>
    <cellStyle name="%_Abril 2009 3" xfId="24" xr:uid="{00000000-0005-0000-0000-000012000000}"/>
    <cellStyle name="%_Abril 2009 4" xfId="25" xr:uid="{00000000-0005-0000-0000-000013000000}"/>
    <cellStyle name="%_Abril 2009_Agosto 2009" xfId="26" xr:uid="{00000000-0005-0000-0000-000014000000}"/>
    <cellStyle name="%_Abril 2009_Agosto 2009 2" xfId="27" xr:uid="{00000000-0005-0000-0000-000015000000}"/>
    <cellStyle name="%_Abril 2009_Agosto 2009 3" xfId="28" xr:uid="{00000000-0005-0000-0000-000016000000}"/>
    <cellStyle name="%_Abril 2009_Agosto 2009 4" xfId="29" xr:uid="{00000000-0005-0000-0000-000017000000}"/>
    <cellStyle name="%_Abril 2009_Agosto 2009_Hoja1" xfId="30" xr:uid="{00000000-0005-0000-0000-000018000000}"/>
    <cellStyle name="%_Abril 2009_Hoja1" xfId="31" xr:uid="{00000000-0005-0000-0000-000019000000}"/>
    <cellStyle name="%_Abril 2009_Octubre 2009" xfId="32" xr:uid="{00000000-0005-0000-0000-00001A000000}"/>
    <cellStyle name="%_Abril 2009_Octubre 2009 2" xfId="33" xr:uid="{00000000-0005-0000-0000-00001B000000}"/>
    <cellStyle name="%_Abril 2009_Octubre 2009 3" xfId="34" xr:uid="{00000000-0005-0000-0000-00001C000000}"/>
    <cellStyle name="%_Abril 2009_Octubre 2009 4" xfId="35" xr:uid="{00000000-0005-0000-0000-00001D000000}"/>
    <cellStyle name="%_Abril 2009_Octubre 2009_Hoja1" xfId="36" xr:uid="{00000000-0005-0000-0000-00001E000000}"/>
    <cellStyle name="%_Abril 2009_Septiembre 2009" xfId="37" xr:uid="{00000000-0005-0000-0000-00001F000000}"/>
    <cellStyle name="%_Abril 2009_Septiembre 2009 2" xfId="38" xr:uid="{00000000-0005-0000-0000-000020000000}"/>
    <cellStyle name="%_Abril 2009_Septiembre 2009 3" xfId="39" xr:uid="{00000000-0005-0000-0000-000021000000}"/>
    <cellStyle name="%_Abril 2009_Septiembre 2009 4" xfId="40" xr:uid="{00000000-0005-0000-0000-000022000000}"/>
    <cellStyle name="%_Abril 2009_Septiembre 2009_Hoja1" xfId="41" xr:uid="{00000000-0005-0000-0000-000023000000}"/>
    <cellStyle name="%_Agosto 2009" xfId="42" xr:uid="{00000000-0005-0000-0000-000024000000}"/>
    <cellStyle name="%_Agosto 2009 2" xfId="43" xr:uid="{00000000-0005-0000-0000-000025000000}"/>
    <cellStyle name="%_Agosto 2009 3" xfId="44" xr:uid="{00000000-0005-0000-0000-000026000000}"/>
    <cellStyle name="%_Agosto 2009 4" xfId="45" xr:uid="{00000000-0005-0000-0000-000027000000}"/>
    <cellStyle name="%_Agosto 2009_Hoja1" xfId="46" xr:uid="{00000000-0005-0000-0000-000028000000}"/>
    <cellStyle name="%_Enero 2009" xfId="47" xr:uid="{00000000-0005-0000-0000-000029000000}"/>
    <cellStyle name="%_Enero 2009 2" xfId="48" xr:uid="{00000000-0005-0000-0000-00002A000000}"/>
    <cellStyle name="%_Enero 2009 3" xfId="49" xr:uid="{00000000-0005-0000-0000-00002B000000}"/>
    <cellStyle name="%_Enero 2009 4" xfId="50" xr:uid="{00000000-0005-0000-0000-00002C000000}"/>
    <cellStyle name="%_Enero 2009_Agosto 2009" xfId="51" xr:uid="{00000000-0005-0000-0000-00002D000000}"/>
    <cellStyle name="%_Enero 2009_Agosto 2009 2" xfId="52" xr:uid="{00000000-0005-0000-0000-00002E000000}"/>
    <cellStyle name="%_Enero 2009_Agosto 2009 3" xfId="53" xr:uid="{00000000-0005-0000-0000-00002F000000}"/>
    <cellStyle name="%_Enero 2009_Agosto 2009 4" xfId="54" xr:uid="{00000000-0005-0000-0000-000030000000}"/>
    <cellStyle name="%_Enero 2009_Agosto 2009_Hoja1" xfId="55" xr:uid="{00000000-0005-0000-0000-000031000000}"/>
    <cellStyle name="%_Enero 2009_Hoja1" xfId="56" xr:uid="{00000000-0005-0000-0000-000032000000}"/>
    <cellStyle name="%_Enero 2009_Octubre 2009" xfId="57" xr:uid="{00000000-0005-0000-0000-000033000000}"/>
    <cellStyle name="%_Enero 2009_Octubre 2009 2" xfId="58" xr:uid="{00000000-0005-0000-0000-000034000000}"/>
    <cellStyle name="%_Enero 2009_Octubre 2009 3" xfId="59" xr:uid="{00000000-0005-0000-0000-000035000000}"/>
    <cellStyle name="%_Enero 2009_Octubre 2009 4" xfId="60" xr:uid="{00000000-0005-0000-0000-000036000000}"/>
    <cellStyle name="%_Enero 2009_Octubre 2009_Hoja1" xfId="61" xr:uid="{00000000-0005-0000-0000-000037000000}"/>
    <cellStyle name="%_Enero 2009_Septiembre 2009" xfId="62" xr:uid="{00000000-0005-0000-0000-000038000000}"/>
    <cellStyle name="%_Enero 2009_Septiembre 2009 2" xfId="63" xr:uid="{00000000-0005-0000-0000-000039000000}"/>
    <cellStyle name="%_Enero 2009_Septiembre 2009 3" xfId="64" xr:uid="{00000000-0005-0000-0000-00003A000000}"/>
    <cellStyle name="%_Enero 2009_Septiembre 2009 4" xfId="65" xr:uid="{00000000-0005-0000-0000-00003B000000}"/>
    <cellStyle name="%_Enero 2009_Septiembre 2009_Hoja1" xfId="66" xr:uid="{00000000-0005-0000-0000-00003C000000}"/>
    <cellStyle name="%_Febrero 2009" xfId="67" xr:uid="{00000000-0005-0000-0000-00003D000000}"/>
    <cellStyle name="%_Febrero 2009 2" xfId="68" xr:uid="{00000000-0005-0000-0000-00003E000000}"/>
    <cellStyle name="%_Febrero 2009 3" xfId="69" xr:uid="{00000000-0005-0000-0000-00003F000000}"/>
    <cellStyle name="%_Febrero 2009 4" xfId="70" xr:uid="{00000000-0005-0000-0000-000040000000}"/>
    <cellStyle name="%_Febrero 2009_1" xfId="71" xr:uid="{00000000-0005-0000-0000-000041000000}"/>
    <cellStyle name="%_Febrero 2009_1 2" xfId="72" xr:uid="{00000000-0005-0000-0000-000042000000}"/>
    <cellStyle name="%_Febrero 2009_1 2 2" xfId="73" xr:uid="{00000000-0005-0000-0000-000043000000}"/>
    <cellStyle name="%_Febrero 2009_1 2 3" xfId="74" xr:uid="{00000000-0005-0000-0000-000044000000}"/>
    <cellStyle name="%_Febrero 2009_1 2 4" xfId="75" xr:uid="{00000000-0005-0000-0000-000045000000}"/>
    <cellStyle name="%_Febrero 2009_1 2_Agosto 2009" xfId="76" xr:uid="{00000000-0005-0000-0000-000046000000}"/>
    <cellStyle name="%_Febrero 2009_1 2_Agosto 2009 2" xfId="77" xr:uid="{00000000-0005-0000-0000-000047000000}"/>
    <cellStyle name="%_Febrero 2009_1 2_Agosto 2009 3" xfId="78" xr:uid="{00000000-0005-0000-0000-000048000000}"/>
    <cellStyle name="%_Febrero 2009_1 2_Agosto 2009 4" xfId="79" xr:uid="{00000000-0005-0000-0000-000049000000}"/>
    <cellStyle name="%_Febrero 2009_1 2_Agosto 2009_Hoja1" xfId="80" xr:uid="{00000000-0005-0000-0000-00004A000000}"/>
    <cellStyle name="%_Febrero 2009_1 2_Hoja1" xfId="81" xr:uid="{00000000-0005-0000-0000-00004B000000}"/>
    <cellStyle name="%_Febrero 2009_1 2_Julio 2009" xfId="82" xr:uid="{00000000-0005-0000-0000-00004C000000}"/>
    <cellStyle name="%_Febrero 2009_1 2_Julio 2009 2" xfId="83" xr:uid="{00000000-0005-0000-0000-00004D000000}"/>
    <cellStyle name="%_Febrero 2009_1 2_Julio 2009 3" xfId="84" xr:uid="{00000000-0005-0000-0000-00004E000000}"/>
    <cellStyle name="%_Febrero 2009_1 2_Julio 2009 4" xfId="85" xr:uid="{00000000-0005-0000-0000-00004F000000}"/>
    <cellStyle name="%_Febrero 2009_1 2_Julio 2009_Hoja1" xfId="86" xr:uid="{00000000-0005-0000-0000-000050000000}"/>
    <cellStyle name="%_Febrero 2009_1 2_Octubre 2009" xfId="87" xr:uid="{00000000-0005-0000-0000-000051000000}"/>
    <cellStyle name="%_Febrero 2009_1 2_Octubre 2009 2" xfId="88" xr:uid="{00000000-0005-0000-0000-000052000000}"/>
    <cellStyle name="%_Febrero 2009_1 2_Octubre 2009 3" xfId="89" xr:uid="{00000000-0005-0000-0000-000053000000}"/>
    <cellStyle name="%_Febrero 2009_1 2_Octubre 2009 4" xfId="90" xr:uid="{00000000-0005-0000-0000-000054000000}"/>
    <cellStyle name="%_Febrero 2009_1 2_Octubre 2009_Hoja1" xfId="91" xr:uid="{00000000-0005-0000-0000-000055000000}"/>
    <cellStyle name="%_Febrero 2009_1 2_Septiembre 2009" xfId="92" xr:uid="{00000000-0005-0000-0000-000056000000}"/>
    <cellStyle name="%_Febrero 2009_1 2_Septiembre 2009 2" xfId="93" xr:uid="{00000000-0005-0000-0000-000057000000}"/>
    <cellStyle name="%_Febrero 2009_1 2_Septiembre 2009 3" xfId="94" xr:uid="{00000000-0005-0000-0000-000058000000}"/>
    <cellStyle name="%_Febrero 2009_1 2_Septiembre 2009 4" xfId="95" xr:uid="{00000000-0005-0000-0000-000059000000}"/>
    <cellStyle name="%_Febrero 2009_1 2_Septiembre 2009_Hoja1" xfId="96" xr:uid="{00000000-0005-0000-0000-00005A000000}"/>
    <cellStyle name="%_Febrero 2009_1 3" xfId="97" xr:uid="{00000000-0005-0000-0000-00005B000000}"/>
    <cellStyle name="%_Febrero 2009_1 3 2" xfId="98" xr:uid="{00000000-0005-0000-0000-00005C000000}"/>
    <cellStyle name="%_Febrero 2009_1 3 3" xfId="99" xr:uid="{00000000-0005-0000-0000-00005D000000}"/>
    <cellStyle name="%_Febrero 2009_1 3 4" xfId="100" xr:uid="{00000000-0005-0000-0000-00005E000000}"/>
    <cellStyle name="%_Febrero 2009_1 3_Agosto 2009" xfId="101" xr:uid="{00000000-0005-0000-0000-00005F000000}"/>
    <cellStyle name="%_Febrero 2009_1 3_Agosto 2009 2" xfId="102" xr:uid="{00000000-0005-0000-0000-000060000000}"/>
    <cellStyle name="%_Febrero 2009_1 3_Agosto 2009 3" xfId="103" xr:uid="{00000000-0005-0000-0000-000061000000}"/>
    <cellStyle name="%_Febrero 2009_1 3_Agosto 2009 4" xfId="104" xr:uid="{00000000-0005-0000-0000-000062000000}"/>
    <cellStyle name="%_Febrero 2009_1 3_Agosto 2009_Hoja1" xfId="105" xr:uid="{00000000-0005-0000-0000-000063000000}"/>
    <cellStyle name="%_Febrero 2009_1 3_Hoja1" xfId="106" xr:uid="{00000000-0005-0000-0000-000064000000}"/>
    <cellStyle name="%_Febrero 2009_1 3_Julio 2009" xfId="107" xr:uid="{00000000-0005-0000-0000-000065000000}"/>
    <cellStyle name="%_Febrero 2009_1 3_Julio 2009 2" xfId="108" xr:uid="{00000000-0005-0000-0000-000066000000}"/>
    <cellStyle name="%_Febrero 2009_1 3_Julio 2009 3" xfId="109" xr:uid="{00000000-0005-0000-0000-000067000000}"/>
    <cellStyle name="%_Febrero 2009_1 3_Julio 2009 4" xfId="110" xr:uid="{00000000-0005-0000-0000-000068000000}"/>
    <cellStyle name="%_Febrero 2009_1 3_Julio 2009_Hoja1" xfId="111" xr:uid="{00000000-0005-0000-0000-000069000000}"/>
    <cellStyle name="%_Febrero 2009_1 3_Octubre 2009" xfId="112" xr:uid="{00000000-0005-0000-0000-00006A000000}"/>
    <cellStyle name="%_Febrero 2009_1 3_Octubre 2009 2" xfId="113" xr:uid="{00000000-0005-0000-0000-00006B000000}"/>
    <cellStyle name="%_Febrero 2009_1 3_Octubre 2009 3" xfId="114" xr:uid="{00000000-0005-0000-0000-00006C000000}"/>
    <cellStyle name="%_Febrero 2009_1 3_Octubre 2009 4" xfId="115" xr:uid="{00000000-0005-0000-0000-00006D000000}"/>
    <cellStyle name="%_Febrero 2009_1 3_Octubre 2009_Hoja1" xfId="116" xr:uid="{00000000-0005-0000-0000-00006E000000}"/>
    <cellStyle name="%_Febrero 2009_1 3_Septiembre 2009" xfId="117" xr:uid="{00000000-0005-0000-0000-00006F000000}"/>
    <cellStyle name="%_Febrero 2009_1 3_Septiembre 2009 2" xfId="118" xr:uid="{00000000-0005-0000-0000-000070000000}"/>
    <cellStyle name="%_Febrero 2009_1 3_Septiembre 2009 3" xfId="119" xr:uid="{00000000-0005-0000-0000-000071000000}"/>
    <cellStyle name="%_Febrero 2009_1 3_Septiembre 2009 4" xfId="120" xr:uid="{00000000-0005-0000-0000-000072000000}"/>
    <cellStyle name="%_Febrero 2009_1 3_Septiembre 2009_Hoja1" xfId="121" xr:uid="{00000000-0005-0000-0000-000073000000}"/>
    <cellStyle name="%_Febrero 2009_1 4" xfId="122" xr:uid="{00000000-0005-0000-0000-000074000000}"/>
    <cellStyle name="%_Febrero 2009_1 5" xfId="123" xr:uid="{00000000-0005-0000-0000-000075000000}"/>
    <cellStyle name="%_Febrero 2009_1 6" xfId="124" xr:uid="{00000000-0005-0000-0000-000076000000}"/>
    <cellStyle name="%_Febrero 2009_1_Hoja1" xfId="125" xr:uid="{00000000-0005-0000-0000-000077000000}"/>
    <cellStyle name="%_Febrero 2009_Agosto 2009" xfId="126" xr:uid="{00000000-0005-0000-0000-000078000000}"/>
    <cellStyle name="%_Febrero 2009_Agosto 2009 2" xfId="127" xr:uid="{00000000-0005-0000-0000-000079000000}"/>
    <cellStyle name="%_Febrero 2009_Agosto 2009 3" xfId="128" xr:uid="{00000000-0005-0000-0000-00007A000000}"/>
    <cellStyle name="%_Febrero 2009_Agosto 2009 4" xfId="129" xr:uid="{00000000-0005-0000-0000-00007B000000}"/>
    <cellStyle name="%_Febrero 2009_Agosto 2009_Hoja1" xfId="130" xr:uid="{00000000-0005-0000-0000-00007C000000}"/>
    <cellStyle name="%_Febrero 2009_Hoja1" xfId="131" xr:uid="{00000000-0005-0000-0000-00007D000000}"/>
    <cellStyle name="%_Febrero 2009_Octubre 2009" xfId="132" xr:uid="{00000000-0005-0000-0000-00007E000000}"/>
    <cellStyle name="%_Febrero 2009_Octubre 2009 2" xfId="133" xr:uid="{00000000-0005-0000-0000-00007F000000}"/>
    <cellStyle name="%_Febrero 2009_Octubre 2009 3" xfId="134" xr:uid="{00000000-0005-0000-0000-000080000000}"/>
    <cellStyle name="%_Febrero 2009_Octubre 2009 4" xfId="135" xr:uid="{00000000-0005-0000-0000-000081000000}"/>
    <cellStyle name="%_Febrero 2009_Octubre 2009_Hoja1" xfId="136" xr:uid="{00000000-0005-0000-0000-000082000000}"/>
    <cellStyle name="%_Febrero 2009_Septiembre 2009" xfId="137" xr:uid="{00000000-0005-0000-0000-000083000000}"/>
    <cellStyle name="%_Febrero 2009_Septiembre 2009 2" xfId="138" xr:uid="{00000000-0005-0000-0000-000084000000}"/>
    <cellStyle name="%_Febrero 2009_Septiembre 2009 3" xfId="139" xr:uid="{00000000-0005-0000-0000-000085000000}"/>
    <cellStyle name="%_Febrero 2009_Septiembre 2009 4" xfId="140" xr:uid="{00000000-0005-0000-0000-000086000000}"/>
    <cellStyle name="%_Febrero 2009_Septiembre 2009_Hoja1" xfId="141" xr:uid="{00000000-0005-0000-0000-000087000000}"/>
    <cellStyle name="%_Hoja1" xfId="142" xr:uid="{00000000-0005-0000-0000-000088000000}"/>
    <cellStyle name="%_Hoja1 2" xfId="143" xr:uid="{00000000-0005-0000-0000-000089000000}"/>
    <cellStyle name="%_Hoja1 2 2" xfId="144" xr:uid="{00000000-0005-0000-0000-00008A000000}"/>
    <cellStyle name="%_Hoja1 3" xfId="145" xr:uid="{00000000-0005-0000-0000-00008B000000}"/>
    <cellStyle name="%_Indicadores" xfId="146" xr:uid="{00000000-0005-0000-0000-00008C000000}"/>
    <cellStyle name="%_Indicadores 2" xfId="147" xr:uid="{00000000-0005-0000-0000-00008D000000}"/>
    <cellStyle name="%_Indicadores 3" xfId="148" xr:uid="{00000000-0005-0000-0000-00008E000000}"/>
    <cellStyle name="%_Indicadores 4" xfId="149" xr:uid="{00000000-0005-0000-0000-00008F000000}"/>
    <cellStyle name="%_Indicadores Otras Pruebas" xfId="150" xr:uid="{00000000-0005-0000-0000-000090000000}"/>
    <cellStyle name="%_Indicadores Otras Pruebas 2" xfId="151" xr:uid="{00000000-0005-0000-0000-000091000000}"/>
    <cellStyle name="%_Indicadores Otras Pruebas 3" xfId="152" xr:uid="{00000000-0005-0000-0000-000092000000}"/>
    <cellStyle name="%_Indicadores Otras Pruebas 4" xfId="153" xr:uid="{00000000-0005-0000-0000-000093000000}"/>
    <cellStyle name="%_Indicadores Otras Pruebas_Agosto 2009" xfId="154" xr:uid="{00000000-0005-0000-0000-000094000000}"/>
    <cellStyle name="%_Indicadores Otras Pruebas_Agosto 2009 2" xfId="155" xr:uid="{00000000-0005-0000-0000-000095000000}"/>
    <cellStyle name="%_Indicadores Otras Pruebas_Agosto 2009 3" xfId="156" xr:uid="{00000000-0005-0000-0000-000096000000}"/>
    <cellStyle name="%_Indicadores Otras Pruebas_Agosto 2009 4" xfId="157" xr:uid="{00000000-0005-0000-0000-000097000000}"/>
    <cellStyle name="%_Indicadores Otras Pruebas_Agosto 2009_Hoja1" xfId="158" xr:uid="{00000000-0005-0000-0000-000098000000}"/>
    <cellStyle name="%_Indicadores Otras Pruebas_Hoja1" xfId="159" xr:uid="{00000000-0005-0000-0000-000099000000}"/>
    <cellStyle name="%_Indicadores Otras Pruebas_Octubre 2009" xfId="160" xr:uid="{00000000-0005-0000-0000-00009A000000}"/>
    <cellStyle name="%_Indicadores Otras Pruebas_Octubre 2009 2" xfId="161" xr:uid="{00000000-0005-0000-0000-00009B000000}"/>
    <cellStyle name="%_Indicadores Otras Pruebas_Octubre 2009 3" xfId="162" xr:uid="{00000000-0005-0000-0000-00009C000000}"/>
    <cellStyle name="%_Indicadores Otras Pruebas_Octubre 2009 4" xfId="163" xr:uid="{00000000-0005-0000-0000-00009D000000}"/>
    <cellStyle name="%_Indicadores Otras Pruebas_Octubre 2009_Hoja1" xfId="164" xr:uid="{00000000-0005-0000-0000-00009E000000}"/>
    <cellStyle name="%_Indicadores Otras Pruebas_Septiembre 2009" xfId="165" xr:uid="{00000000-0005-0000-0000-00009F000000}"/>
    <cellStyle name="%_Indicadores Otras Pruebas_Septiembre 2009 2" xfId="166" xr:uid="{00000000-0005-0000-0000-0000A0000000}"/>
    <cellStyle name="%_Indicadores Otras Pruebas_Septiembre 2009 3" xfId="167" xr:uid="{00000000-0005-0000-0000-0000A1000000}"/>
    <cellStyle name="%_Indicadores Otras Pruebas_Septiembre 2009 4" xfId="168" xr:uid="{00000000-0005-0000-0000-0000A2000000}"/>
    <cellStyle name="%_Indicadores Otras Pruebas_Septiembre 2009_Hoja1" xfId="169" xr:uid="{00000000-0005-0000-0000-0000A3000000}"/>
    <cellStyle name="%_Indicadores_Hoja1" xfId="170" xr:uid="{00000000-0005-0000-0000-0000A4000000}"/>
    <cellStyle name="%_Julio 2009" xfId="171" xr:uid="{00000000-0005-0000-0000-0000A5000000}"/>
    <cellStyle name="%_Julio 2009 2" xfId="172" xr:uid="{00000000-0005-0000-0000-0000A6000000}"/>
    <cellStyle name="%_Julio 2009 3" xfId="173" xr:uid="{00000000-0005-0000-0000-0000A7000000}"/>
    <cellStyle name="%_Julio 2009 4" xfId="174" xr:uid="{00000000-0005-0000-0000-0000A8000000}"/>
    <cellStyle name="%_Julio 2009_1" xfId="175" xr:uid="{00000000-0005-0000-0000-0000A9000000}"/>
    <cellStyle name="%_Julio 2009_1 2" xfId="176" xr:uid="{00000000-0005-0000-0000-0000AA000000}"/>
    <cellStyle name="%_Julio 2009_1 3" xfId="177" xr:uid="{00000000-0005-0000-0000-0000AB000000}"/>
    <cellStyle name="%_Julio 2009_1 4" xfId="178" xr:uid="{00000000-0005-0000-0000-0000AC000000}"/>
    <cellStyle name="%_Julio 2009_1_Hoja1" xfId="179" xr:uid="{00000000-0005-0000-0000-0000AD000000}"/>
    <cellStyle name="%_Julio 2009_Agosto 2009" xfId="180" xr:uid="{00000000-0005-0000-0000-0000AE000000}"/>
    <cellStyle name="%_Julio 2009_Agosto 2009 2" xfId="181" xr:uid="{00000000-0005-0000-0000-0000AF000000}"/>
    <cellStyle name="%_Julio 2009_Agosto 2009 3" xfId="182" xr:uid="{00000000-0005-0000-0000-0000B0000000}"/>
    <cellStyle name="%_Julio 2009_Agosto 2009 4" xfId="183" xr:uid="{00000000-0005-0000-0000-0000B1000000}"/>
    <cellStyle name="%_Julio 2009_Agosto 2009_Hoja1" xfId="184" xr:uid="{00000000-0005-0000-0000-0000B2000000}"/>
    <cellStyle name="%_Julio 2009_Hoja1" xfId="185" xr:uid="{00000000-0005-0000-0000-0000B3000000}"/>
    <cellStyle name="%_Julio 2009_Octubre 2009" xfId="186" xr:uid="{00000000-0005-0000-0000-0000B4000000}"/>
    <cellStyle name="%_Julio 2009_Octubre 2009 2" xfId="187" xr:uid="{00000000-0005-0000-0000-0000B5000000}"/>
    <cellStyle name="%_Julio 2009_Octubre 2009 3" xfId="188" xr:uid="{00000000-0005-0000-0000-0000B6000000}"/>
    <cellStyle name="%_Julio 2009_Octubre 2009 4" xfId="189" xr:uid="{00000000-0005-0000-0000-0000B7000000}"/>
    <cellStyle name="%_Julio 2009_Octubre 2009_Hoja1" xfId="190" xr:uid="{00000000-0005-0000-0000-0000B8000000}"/>
    <cellStyle name="%_Julio 2009_Septiembre 2009" xfId="191" xr:uid="{00000000-0005-0000-0000-0000B9000000}"/>
    <cellStyle name="%_Julio 2009_Septiembre 2009 2" xfId="192" xr:uid="{00000000-0005-0000-0000-0000BA000000}"/>
    <cellStyle name="%_Julio 2009_Septiembre 2009 3" xfId="193" xr:uid="{00000000-0005-0000-0000-0000BB000000}"/>
    <cellStyle name="%_Julio 2009_Septiembre 2009 4" xfId="194" xr:uid="{00000000-0005-0000-0000-0000BC000000}"/>
    <cellStyle name="%_Julio 2009_Septiembre 2009_Hoja1" xfId="195" xr:uid="{00000000-0005-0000-0000-0000BD000000}"/>
    <cellStyle name="%_Junio 2009" xfId="196" xr:uid="{00000000-0005-0000-0000-0000BE000000}"/>
    <cellStyle name="%_Junio 2009 2" xfId="197" xr:uid="{00000000-0005-0000-0000-0000BF000000}"/>
    <cellStyle name="%_Junio 2009 3" xfId="198" xr:uid="{00000000-0005-0000-0000-0000C0000000}"/>
    <cellStyle name="%_Junio 2009 4" xfId="199" xr:uid="{00000000-0005-0000-0000-0000C1000000}"/>
    <cellStyle name="%_Junio 2009_Agosto 2009" xfId="200" xr:uid="{00000000-0005-0000-0000-0000C2000000}"/>
    <cellStyle name="%_Junio 2009_Agosto 2009 2" xfId="201" xr:uid="{00000000-0005-0000-0000-0000C3000000}"/>
    <cellStyle name="%_Junio 2009_Agosto 2009 3" xfId="202" xr:uid="{00000000-0005-0000-0000-0000C4000000}"/>
    <cellStyle name="%_Junio 2009_Agosto 2009 4" xfId="203" xr:uid="{00000000-0005-0000-0000-0000C5000000}"/>
    <cellStyle name="%_Junio 2009_Agosto 2009_Hoja1" xfId="204" xr:uid="{00000000-0005-0000-0000-0000C6000000}"/>
    <cellStyle name="%_Junio 2009_Hoja1" xfId="205" xr:uid="{00000000-0005-0000-0000-0000C7000000}"/>
    <cellStyle name="%_Junio 2009_Octubre 2009" xfId="206" xr:uid="{00000000-0005-0000-0000-0000C8000000}"/>
    <cellStyle name="%_Junio 2009_Octubre 2009 2" xfId="207" xr:uid="{00000000-0005-0000-0000-0000C9000000}"/>
    <cellStyle name="%_Junio 2009_Octubre 2009 3" xfId="208" xr:uid="{00000000-0005-0000-0000-0000CA000000}"/>
    <cellStyle name="%_Junio 2009_Octubre 2009 4" xfId="209" xr:uid="{00000000-0005-0000-0000-0000CB000000}"/>
    <cellStyle name="%_Junio 2009_Octubre 2009_Hoja1" xfId="210" xr:uid="{00000000-0005-0000-0000-0000CC000000}"/>
    <cellStyle name="%_Junio 2009_Septiembre 2009" xfId="211" xr:uid="{00000000-0005-0000-0000-0000CD000000}"/>
    <cellStyle name="%_Junio 2009_Septiembre 2009 2" xfId="212" xr:uid="{00000000-0005-0000-0000-0000CE000000}"/>
    <cellStyle name="%_Junio 2009_Septiembre 2009 3" xfId="213" xr:uid="{00000000-0005-0000-0000-0000CF000000}"/>
    <cellStyle name="%_Junio 2009_Septiembre 2009 4" xfId="214" xr:uid="{00000000-0005-0000-0000-0000D0000000}"/>
    <cellStyle name="%_Junio 2009_Septiembre 2009_Hoja1" xfId="215" xr:uid="{00000000-0005-0000-0000-0000D1000000}"/>
    <cellStyle name="%_Marzo 2009" xfId="216" xr:uid="{00000000-0005-0000-0000-0000D2000000}"/>
    <cellStyle name="%_Marzo 2009 2" xfId="217" xr:uid="{00000000-0005-0000-0000-0000D3000000}"/>
    <cellStyle name="%_Marzo 2009 3" xfId="218" xr:uid="{00000000-0005-0000-0000-0000D4000000}"/>
    <cellStyle name="%_Marzo 2009 4" xfId="219" xr:uid="{00000000-0005-0000-0000-0000D5000000}"/>
    <cellStyle name="%_Marzo 2009_Agosto 2009" xfId="220" xr:uid="{00000000-0005-0000-0000-0000D6000000}"/>
    <cellStyle name="%_Marzo 2009_Agosto 2009 2" xfId="221" xr:uid="{00000000-0005-0000-0000-0000D7000000}"/>
    <cellStyle name="%_Marzo 2009_Agosto 2009 3" xfId="222" xr:uid="{00000000-0005-0000-0000-0000D8000000}"/>
    <cellStyle name="%_Marzo 2009_Agosto 2009 4" xfId="223" xr:uid="{00000000-0005-0000-0000-0000D9000000}"/>
    <cellStyle name="%_Marzo 2009_Agosto 2009_Hoja1" xfId="224" xr:uid="{00000000-0005-0000-0000-0000DA000000}"/>
    <cellStyle name="%_Marzo 2009_Hoja1" xfId="225" xr:uid="{00000000-0005-0000-0000-0000DB000000}"/>
    <cellStyle name="%_Marzo 2009_Octubre 2009" xfId="226" xr:uid="{00000000-0005-0000-0000-0000DC000000}"/>
    <cellStyle name="%_Marzo 2009_Octubre 2009 2" xfId="227" xr:uid="{00000000-0005-0000-0000-0000DD000000}"/>
    <cellStyle name="%_Marzo 2009_Octubre 2009 3" xfId="228" xr:uid="{00000000-0005-0000-0000-0000DE000000}"/>
    <cellStyle name="%_Marzo 2009_Octubre 2009 4" xfId="229" xr:uid="{00000000-0005-0000-0000-0000DF000000}"/>
    <cellStyle name="%_Marzo 2009_Octubre 2009_Hoja1" xfId="230" xr:uid="{00000000-0005-0000-0000-0000E0000000}"/>
    <cellStyle name="%_Marzo 2009_Septiembre 2009" xfId="231" xr:uid="{00000000-0005-0000-0000-0000E1000000}"/>
    <cellStyle name="%_Marzo 2009_Septiembre 2009 2" xfId="232" xr:uid="{00000000-0005-0000-0000-0000E2000000}"/>
    <cellStyle name="%_Marzo 2009_Septiembre 2009 3" xfId="233" xr:uid="{00000000-0005-0000-0000-0000E3000000}"/>
    <cellStyle name="%_Marzo 2009_Septiembre 2009 4" xfId="234" xr:uid="{00000000-0005-0000-0000-0000E4000000}"/>
    <cellStyle name="%_Marzo 2009_Septiembre 2009_Hoja1" xfId="235" xr:uid="{00000000-0005-0000-0000-0000E5000000}"/>
    <cellStyle name="%_Octubre 2009" xfId="236" xr:uid="{00000000-0005-0000-0000-0000E6000000}"/>
    <cellStyle name="%_Octubre 2009 2" xfId="237" xr:uid="{00000000-0005-0000-0000-0000E7000000}"/>
    <cellStyle name="%_Octubre 2009 3" xfId="238" xr:uid="{00000000-0005-0000-0000-0000E8000000}"/>
    <cellStyle name="%_Octubre 2009 4" xfId="239" xr:uid="{00000000-0005-0000-0000-0000E9000000}"/>
    <cellStyle name="%_Octubre 2009_Hoja1" xfId="240" xr:uid="{00000000-0005-0000-0000-0000EA000000}"/>
    <cellStyle name="%_Septiembre 2009" xfId="241" xr:uid="{00000000-0005-0000-0000-0000EB000000}"/>
    <cellStyle name="%_Septiembre 2009 2" xfId="242" xr:uid="{00000000-0005-0000-0000-0000EC000000}"/>
    <cellStyle name="%_Septiembre 2009 3" xfId="243" xr:uid="{00000000-0005-0000-0000-0000ED000000}"/>
    <cellStyle name="%_Septiembre 2009 4" xfId="244" xr:uid="{00000000-0005-0000-0000-0000EE000000}"/>
    <cellStyle name="%_Septiembre 2009_Hoja1" xfId="245" xr:uid="{00000000-0005-0000-0000-0000EF000000}"/>
    <cellStyle name="20% - Accent1" xfId="246" xr:uid="{00000000-0005-0000-0000-0000F0000000}"/>
    <cellStyle name="20% - Accent1 2" xfId="247" xr:uid="{00000000-0005-0000-0000-0000F1000000}"/>
    <cellStyle name="20% - Accent1 2 2" xfId="248" xr:uid="{00000000-0005-0000-0000-0000F2000000}"/>
    <cellStyle name="20% - Accent1 3" xfId="249" xr:uid="{00000000-0005-0000-0000-0000F3000000}"/>
    <cellStyle name="20% - Accent1 3 2" xfId="250" xr:uid="{00000000-0005-0000-0000-0000F4000000}"/>
    <cellStyle name="20% - Accent1 4" xfId="251" xr:uid="{00000000-0005-0000-0000-0000F5000000}"/>
    <cellStyle name="20% - Accent1 4 2" xfId="252" xr:uid="{00000000-0005-0000-0000-0000F6000000}"/>
    <cellStyle name="20% - Accent1 5" xfId="253" xr:uid="{00000000-0005-0000-0000-0000F7000000}"/>
    <cellStyle name="20% - Accent2" xfId="254" xr:uid="{00000000-0005-0000-0000-0000F8000000}"/>
    <cellStyle name="20% - Accent2 2" xfId="255" xr:uid="{00000000-0005-0000-0000-0000F9000000}"/>
    <cellStyle name="20% - Accent2 2 2" xfId="256" xr:uid="{00000000-0005-0000-0000-0000FA000000}"/>
    <cellStyle name="20% - Accent2 3" xfId="257" xr:uid="{00000000-0005-0000-0000-0000FB000000}"/>
    <cellStyle name="20% - Accent2 3 2" xfId="258" xr:uid="{00000000-0005-0000-0000-0000FC000000}"/>
    <cellStyle name="20% - Accent2 4" xfId="259" xr:uid="{00000000-0005-0000-0000-0000FD000000}"/>
    <cellStyle name="20% - Accent2 4 2" xfId="260" xr:uid="{00000000-0005-0000-0000-0000FE000000}"/>
    <cellStyle name="20% - Accent2 5" xfId="261" xr:uid="{00000000-0005-0000-0000-0000FF000000}"/>
    <cellStyle name="20% - Accent3" xfId="262" xr:uid="{00000000-0005-0000-0000-000000010000}"/>
    <cellStyle name="20% - Accent3 2" xfId="263" xr:uid="{00000000-0005-0000-0000-000001010000}"/>
    <cellStyle name="20% - Accent3 2 2" xfId="264" xr:uid="{00000000-0005-0000-0000-000002010000}"/>
    <cellStyle name="20% - Accent3 3" xfId="265" xr:uid="{00000000-0005-0000-0000-000003010000}"/>
    <cellStyle name="20% - Accent3 3 2" xfId="266" xr:uid="{00000000-0005-0000-0000-000004010000}"/>
    <cellStyle name="20% - Accent3 4" xfId="267" xr:uid="{00000000-0005-0000-0000-000005010000}"/>
    <cellStyle name="20% - Accent3 4 2" xfId="268" xr:uid="{00000000-0005-0000-0000-000006010000}"/>
    <cellStyle name="20% - Accent3 5" xfId="269" xr:uid="{00000000-0005-0000-0000-000007010000}"/>
    <cellStyle name="20% - Accent4" xfId="270" xr:uid="{00000000-0005-0000-0000-000008010000}"/>
    <cellStyle name="20% - Accent4 2" xfId="271" xr:uid="{00000000-0005-0000-0000-000009010000}"/>
    <cellStyle name="20% - Accent4 2 2" xfId="272" xr:uid="{00000000-0005-0000-0000-00000A010000}"/>
    <cellStyle name="20% - Accent4 3" xfId="273" xr:uid="{00000000-0005-0000-0000-00000B010000}"/>
    <cellStyle name="20% - Accent4 3 2" xfId="274" xr:uid="{00000000-0005-0000-0000-00000C010000}"/>
    <cellStyle name="20% - Accent4 4" xfId="275" xr:uid="{00000000-0005-0000-0000-00000D010000}"/>
    <cellStyle name="20% - Accent4 4 2" xfId="276" xr:uid="{00000000-0005-0000-0000-00000E010000}"/>
    <cellStyle name="20% - Accent4 5" xfId="277" xr:uid="{00000000-0005-0000-0000-00000F010000}"/>
    <cellStyle name="20% - Accent5" xfId="278" xr:uid="{00000000-0005-0000-0000-000010010000}"/>
    <cellStyle name="20% - Accent5 2" xfId="279" xr:uid="{00000000-0005-0000-0000-000011010000}"/>
    <cellStyle name="20% - Accent5 2 2" xfId="280" xr:uid="{00000000-0005-0000-0000-000012010000}"/>
    <cellStyle name="20% - Accent5 3" xfId="281" xr:uid="{00000000-0005-0000-0000-000013010000}"/>
    <cellStyle name="20% - Accent5 3 2" xfId="282" xr:uid="{00000000-0005-0000-0000-000014010000}"/>
    <cellStyle name="20% - Accent5 4" xfId="283" xr:uid="{00000000-0005-0000-0000-000015010000}"/>
    <cellStyle name="20% - Accent5 4 2" xfId="284" xr:uid="{00000000-0005-0000-0000-000016010000}"/>
    <cellStyle name="20% - Accent5 5" xfId="285" xr:uid="{00000000-0005-0000-0000-000017010000}"/>
    <cellStyle name="20% - Accent6" xfId="286" xr:uid="{00000000-0005-0000-0000-000018010000}"/>
    <cellStyle name="20% - Accent6 2" xfId="287" xr:uid="{00000000-0005-0000-0000-000019010000}"/>
    <cellStyle name="20% - Accent6 2 2" xfId="288" xr:uid="{00000000-0005-0000-0000-00001A010000}"/>
    <cellStyle name="20% - Accent6 3" xfId="289" xr:uid="{00000000-0005-0000-0000-00001B010000}"/>
    <cellStyle name="20% - Accent6 3 2" xfId="290" xr:uid="{00000000-0005-0000-0000-00001C010000}"/>
    <cellStyle name="20% - Accent6 4" xfId="291" xr:uid="{00000000-0005-0000-0000-00001D010000}"/>
    <cellStyle name="20% - Accent6 4 2" xfId="292" xr:uid="{00000000-0005-0000-0000-00001E010000}"/>
    <cellStyle name="20% - Accent6 5" xfId="293" xr:uid="{00000000-0005-0000-0000-00001F010000}"/>
    <cellStyle name="20% - Énfasis1 10" xfId="294" xr:uid="{00000000-0005-0000-0000-000020010000}"/>
    <cellStyle name="20% - Énfasis1 11" xfId="295" xr:uid="{00000000-0005-0000-0000-000021010000}"/>
    <cellStyle name="20% - Énfasis1 2" xfId="296" xr:uid="{00000000-0005-0000-0000-000022010000}"/>
    <cellStyle name="20% - Énfasis1 2 2" xfId="297" xr:uid="{00000000-0005-0000-0000-000023010000}"/>
    <cellStyle name="20% - Énfasis1 2 2 2" xfId="298" xr:uid="{00000000-0005-0000-0000-000024010000}"/>
    <cellStyle name="20% - Énfasis1 2 2 2 2" xfId="299" xr:uid="{00000000-0005-0000-0000-000025010000}"/>
    <cellStyle name="20% - Énfasis1 2 2 3" xfId="300" xr:uid="{00000000-0005-0000-0000-000026010000}"/>
    <cellStyle name="20% - Énfasis1 2 2 3 2" xfId="301" xr:uid="{00000000-0005-0000-0000-000027010000}"/>
    <cellStyle name="20% - Énfasis1 2 2 4" xfId="302" xr:uid="{00000000-0005-0000-0000-000028010000}"/>
    <cellStyle name="20% - Énfasis1 2 2 4 2" xfId="303" xr:uid="{00000000-0005-0000-0000-000029010000}"/>
    <cellStyle name="20% - Énfasis1 2 2 5" xfId="304" xr:uid="{00000000-0005-0000-0000-00002A010000}"/>
    <cellStyle name="20% - Énfasis1 2 3" xfId="305" xr:uid="{00000000-0005-0000-0000-00002B010000}"/>
    <cellStyle name="20% - Énfasis1 2 3 2" xfId="306" xr:uid="{00000000-0005-0000-0000-00002C010000}"/>
    <cellStyle name="20% - Énfasis1 2 3 2 2" xfId="307" xr:uid="{00000000-0005-0000-0000-00002D010000}"/>
    <cellStyle name="20% - Énfasis1 2 3 3" xfId="308" xr:uid="{00000000-0005-0000-0000-00002E010000}"/>
    <cellStyle name="20% - Énfasis1 2 3 3 2" xfId="309" xr:uid="{00000000-0005-0000-0000-00002F010000}"/>
    <cellStyle name="20% - Énfasis1 2 3 4" xfId="310" xr:uid="{00000000-0005-0000-0000-000030010000}"/>
    <cellStyle name="20% - Énfasis1 2 3 4 2" xfId="311" xr:uid="{00000000-0005-0000-0000-000031010000}"/>
    <cellStyle name="20% - Énfasis1 2 3 5" xfId="312" xr:uid="{00000000-0005-0000-0000-000032010000}"/>
    <cellStyle name="20% - Énfasis1 2 4" xfId="313" xr:uid="{00000000-0005-0000-0000-000033010000}"/>
    <cellStyle name="20% - Énfasis1 2 4 2" xfId="314" xr:uid="{00000000-0005-0000-0000-000034010000}"/>
    <cellStyle name="20% - Énfasis1 2 4 2 2" xfId="315" xr:uid="{00000000-0005-0000-0000-000035010000}"/>
    <cellStyle name="20% - Énfasis1 2 4 2 2 2" xfId="316" xr:uid="{00000000-0005-0000-0000-000036010000}"/>
    <cellStyle name="20% - Énfasis1 2 4 2 2 2 2" xfId="317" xr:uid="{00000000-0005-0000-0000-000037010000}"/>
    <cellStyle name="20% - Énfasis1 2 4 2 2 2 3" xfId="318" xr:uid="{00000000-0005-0000-0000-000038010000}"/>
    <cellStyle name="20% - Énfasis1 2 4 2 2 2 4" xfId="319" xr:uid="{00000000-0005-0000-0000-000039010000}"/>
    <cellStyle name="20% - Énfasis1 2 4 2 2 2 5" xfId="320" xr:uid="{00000000-0005-0000-0000-00003A010000}"/>
    <cellStyle name="20% - Énfasis1 2 4 2 2 2 6" xfId="321" xr:uid="{00000000-0005-0000-0000-00003B010000}"/>
    <cellStyle name="20% - Énfasis1 2 4 2 2 2 7" xfId="322" xr:uid="{00000000-0005-0000-0000-00003C010000}"/>
    <cellStyle name="20% - Énfasis1 2 4 2 2 3" xfId="323" xr:uid="{00000000-0005-0000-0000-00003D010000}"/>
    <cellStyle name="20% - Énfasis1 2 4 2 2 4" xfId="324" xr:uid="{00000000-0005-0000-0000-00003E010000}"/>
    <cellStyle name="20% - Énfasis1 2 4 2 2 4 2" xfId="325" xr:uid="{00000000-0005-0000-0000-00003F010000}"/>
    <cellStyle name="20% - Énfasis1 2 4 2 2 5" xfId="326" xr:uid="{00000000-0005-0000-0000-000040010000}"/>
    <cellStyle name="20% - Énfasis1 2 4 2 2 5 2" xfId="327" xr:uid="{00000000-0005-0000-0000-000041010000}"/>
    <cellStyle name="20% - Énfasis1 2 4 2 2 6" xfId="328" xr:uid="{00000000-0005-0000-0000-000042010000}"/>
    <cellStyle name="20% - Énfasis1 2 4 2 2 6 2" xfId="329" xr:uid="{00000000-0005-0000-0000-000043010000}"/>
    <cellStyle name="20% - Énfasis1 2 4 2 2 7" xfId="330" xr:uid="{00000000-0005-0000-0000-000044010000}"/>
    <cellStyle name="20% - Énfasis1 2 4 2 2 7 2" xfId="331" xr:uid="{00000000-0005-0000-0000-000045010000}"/>
    <cellStyle name="20% - Énfasis1 2 4 2 3" xfId="332" xr:uid="{00000000-0005-0000-0000-000046010000}"/>
    <cellStyle name="20% - Énfasis1 2 4 2 3 2" xfId="333" xr:uid="{00000000-0005-0000-0000-000047010000}"/>
    <cellStyle name="20% - Énfasis1 2 4 2 4" xfId="334" xr:uid="{00000000-0005-0000-0000-000048010000}"/>
    <cellStyle name="20% - Énfasis1 2 4 2 5" xfId="335" xr:uid="{00000000-0005-0000-0000-000049010000}"/>
    <cellStyle name="20% - Énfasis1 2 4 2 6" xfId="336" xr:uid="{00000000-0005-0000-0000-00004A010000}"/>
    <cellStyle name="20% - Énfasis1 2 4 2 7" xfId="337" xr:uid="{00000000-0005-0000-0000-00004B010000}"/>
    <cellStyle name="20% - Énfasis1 2 4 2 8" xfId="338" xr:uid="{00000000-0005-0000-0000-00004C010000}"/>
    <cellStyle name="20% - Énfasis1 2 4 3" xfId="339" xr:uid="{00000000-0005-0000-0000-00004D010000}"/>
    <cellStyle name="20% - Énfasis1 2 4 4" xfId="340" xr:uid="{00000000-0005-0000-0000-00004E010000}"/>
    <cellStyle name="20% - Énfasis1 2 4 5" xfId="341" xr:uid="{00000000-0005-0000-0000-00004F010000}"/>
    <cellStyle name="20% - Énfasis1 2 4 5 2" xfId="342" xr:uid="{00000000-0005-0000-0000-000050010000}"/>
    <cellStyle name="20% - Énfasis1 2 4 6" xfId="343" xr:uid="{00000000-0005-0000-0000-000051010000}"/>
    <cellStyle name="20% - Énfasis1 2 4 6 2" xfId="344" xr:uid="{00000000-0005-0000-0000-000052010000}"/>
    <cellStyle name="20% - Énfasis1 2 4 7" xfId="345" xr:uid="{00000000-0005-0000-0000-000053010000}"/>
    <cellStyle name="20% - Énfasis1 2 4 7 2" xfId="346" xr:uid="{00000000-0005-0000-0000-000054010000}"/>
    <cellStyle name="20% - Énfasis1 2 4 8" xfId="347" xr:uid="{00000000-0005-0000-0000-000055010000}"/>
    <cellStyle name="20% - Énfasis1 2 4 8 2" xfId="348" xr:uid="{00000000-0005-0000-0000-000056010000}"/>
    <cellStyle name="20% - Énfasis1 2 5" xfId="349" xr:uid="{00000000-0005-0000-0000-000057010000}"/>
    <cellStyle name="20% - Énfasis1 2 5 2" xfId="350" xr:uid="{00000000-0005-0000-0000-000058010000}"/>
    <cellStyle name="20% - Énfasis1 2 6" xfId="351" xr:uid="{00000000-0005-0000-0000-000059010000}"/>
    <cellStyle name="20% - Énfasis1 2 6 2" xfId="352" xr:uid="{00000000-0005-0000-0000-00005A010000}"/>
    <cellStyle name="20% - Énfasis1 2 7" xfId="353" xr:uid="{00000000-0005-0000-0000-00005B010000}"/>
    <cellStyle name="20% - Énfasis1 3" xfId="354" xr:uid="{00000000-0005-0000-0000-00005C010000}"/>
    <cellStyle name="20% - Énfasis1 3 2" xfId="355" xr:uid="{00000000-0005-0000-0000-00005D010000}"/>
    <cellStyle name="20% - Énfasis1 3 2 2" xfId="356" xr:uid="{00000000-0005-0000-0000-00005E010000}"/>
    <cellStyle name="20% - Énfasis1 3 3" xfId="357" xr:uid="{00000000-0005-0000-0000-00005F010000}"/>
    <cellStyle name="20% - Énfasis1 3 3 2" xfId="358" xr:uid="{00000000-0005-0000-0000-000060010000}"/>
    <cellStyle name="20% - Énfasis1 3 4" xfId="359" xr:uid="{00000000-0005-0000-0000-000061010000}"/>
    <cellStyle name="20% - Énfasis1 3 4 2" xfId="360" xr:uid="{00000000-0005-0000-0000-000062010000}"/>
    <cellStyle name="20% - Énfasis1 3 5" xfId="361" xr:uid="{00000000-0005-0000-0000-000063010000}"/>
    <cellStyle name="20% - Énfasis1 4" xfId="362" xr:uid="{00000000-0005-0000-0000-000064010000}"/>
    <cellStyle name="20% - Énfasis1 4 2" xfId="363" xr:uid="{00000000-0005-0000-0000-000065010000}"/>
    <cellStyle name="20% - Énfasis1 4 2 2" xfId="364" xr:uid="{00000000-0005-0000-0000-000066010000}"/>
    <cellStyle name="20% - Énfasis1 4 3" xfId="365" xr:uid="{00000000-0005-0000-0000-000067010000}"/>
    <cellStyle name="20% - Énfasis1 4 3 2" xfId="366" xr:uid="{00000000-0005-0000-0000-000068010000}"/>
    <cellStyle name="20% - Énfasis1 4 4" xfId="367" xr:uid="{00000000-0005-0000-0000-000069010000}"/>
    <cellStyle name="20% - Énfasis1 4 4 2" xfId="368" xr:uid="{00000000-0005-0000-0000-00006A010000}"/>
    <cellStyle name="20% - Énfasis1 4 5" xfId="369" xr:uid="{00000000-0005-0000-0000-00006B010000}"/>
    <cellStyle name="20% - Énfasis1 5" xfId="370" xr:uid="{00000000-0005-0000-0000-00006C010000}"/>
    <cellStyle name="20% - Énfasis1 6" xfId="371" xr:uid="{00000000-0005-0000-0000-00006D010000}"/>
    <cellStyle name="20% - Énfasis1 7" xfId="372" xr:uid="{00000000-0005-0000-0000-00006E010000}"/>
    <cellStyle name="20% - Énfasis1 8" xfId="373" xr:uid="{00000000-0005-0000-0000-00006F010000}"/>
    <cellStyle name="20% - Énfasis1 9" xfId="374" xr:uid="{00000000-0005-0000-0000-000070010000}"/>
    <cellStyle name="20% - Énfasis2 10" xfId="375" xr:uid="{00000000-0005-0000-0000-000071010000}"/>
    <cellStyle name="20% - Énfasis2 11" xfId="376" xr:uid="{00000000-0005-0000-0000-000072010000}"/>
    <cellStyle name="20% - Énfasis2 2" xfId="377" xr:uid="{00000000-0005-0000-0000-000073010000}"/>
    <cellStyle name="20% - Énfasis2 2 2" xfId="378" xr:uid="{00000000-0005-0000-0000-000074010000}"/>
    <cellStyle name="20% - Énfasis2 2 2 2" xfId="379" xr:uid="{00000000-0005-0000-0000-000075010000}"/>
    <cellStyle name="20% - Énfasis2 2 2 2 2" xfId="380" xr:uid="{00000000-0005-0000-0000-000076010000}"/>
    <cellStyle name="20% - Énfasis2 2 2 3" xfId="381" xr:uid="{00000000-0005-0000-0000-000077010000}"/>
    <cellStyle name="20% - Énfasis2 2 2 3 2" xfId="382" xr:uid="{00000000-0005-0000-0000-000078010000}"/>
    <cellStyle name="20% - Énfasis2 2 2 4" xfId="383" xr:uid="{00000000-0005-0000-0000-000079010000}"/>
    <cellStyle name="20% - Énfasis2 2 2 4 2" xfId="384" xr:uid="{00000000-0005-0000-0000-00007A010000}"/>
    <cellStyle name="20% - Énfasis2 2 2 5" xfId="385" xr:uid="{00000000-0005-0000-0000-00007B010000}"/>
    <cellStyle name="20% - Énfasis2 2 3" xfId="386" xr:uid="{00000000-0005-0000-0000-00007C010000}"/>
    <cellStyle name="20% - Énfasis2 2 3 2" xfId="387" xr:uid="{00000000-0005-0000-0000-00007D010000}"/>
    <cellStyle name="20% - Énfasis2 2 3 2 2" xfId="388" xr:uid="{00000000-0005-0000-0000-00007E010000}"/>
    <cellStyle name="20% - Énfasis2 2 3 3" xfId="389" xr:uid="{00000000-0005-0000-0000-00007F010000}"/>
    <cellStyle name="20% - Énfasis2 2 3 3 2" xfId="390" xr:uid="{00000000-0005-0000-0000-000080010000}"/>
    <cellStyle name="20% - Énfasis2 2 3 4" xfId="391" xr:uid="{00000000-0005-0000-0000-000081010000}"/>
    <cellStyle name="20% - Énfasis2 2 3 4 2" xfId="392" xr:uid="{00000000-0005-0000-0000-000082010000}"/>
    <cellStyle name="20% - Énfasis2 2 3 5" xfId="393" xr:uid="{00000000-0005-0000-0000-000083010000}"/>
    <cellStyle name="20% - Énfasis2 2 4" xfId="394" xr:uid="{00000000-0005-0000-0000-000084010000}"/>
    <cellStyle name="20% - Énfasis2 2 4 2" xfId="395" xr:uid="{00000000-0005-0000-0000-000085010000}"/>
    <cellStyle name="20% - Énfasis2 2 4 2 2" xfId="396" xr:uid="{00000000-0005-0000-0000-000086010000}"/>
    <cellStyle name="20% - Énfasis2 2 4 2 2 2" xfId="397" xr:uid="{00000000-0005-0000-0000-000087010000}"/>
    <cellStyle name="20% - Énfasis2 2 4 2 2 2 2" xfId="398" xr:uid="{00000000-0005-0000-0000-000088010000}"/>
    <cellStyle name="20% - Énfasis2 2 4 2 2 2 3" xfId="399" xr:uid="{00000000-0005-0000-0000-000089010000}"/>
    <cellStyle name="20% - Énfasis2 2 4 2 2 2 4" xfId="400" xr:uid="{00000000-0005-0000-0000-00008A010000}"/>
    <cellStyle name="20% - Énfasis2 2 4 2 2 2 5" xfId="401" xr:uid="{00000000-0005-0000-0000-00008B010000}"/>
    <cellStyle name="20% - Énfasis2 2 4 2 2 2 6" xfId="402" xr:uid="{00000000-0005-0000-0000-00008C010000}"/>
    <cellStyle name="20% - Énfasis2 2 4 2 2 2 7" xfId="403" xr:uid="{00000000-0005-0000-0000-00008D010000}"/>
    <cellStyle name="20% - Énfasis2 2 4 2 2 3" xfId="404" xr:uid="{00000000-0005-0000-0000-00008E010000}"/>
    <cellStyle name="20% - Énfasis2 2 4 2 2 4" xfId="405" xr:uid="{00000000-0005-0000-0000-00008F010000}"/>
    <cellStyle name="20% - Énfasis2 2 4 2 2 4 2" xfId="406" xr:uid="{00000000-0005-0000-0000-000090010000}"/>
    <cellStyle name="20% - Énfasis2 2 4 2 2 5" xfId="407" xr:uid="{00000000-0005-0000-0000-000091010000}"/>
    <cellStyle name="20% - Énfasis2 2 4 2 2 5 2" xfId="408" xr:uid="{00000000-0005-0000-0000-000092010000}"/>
    <cellStyle name="20% - Énfasis2 2 4 2 2 6" xfId="409" xr:uid="{00000000-0005-0000-0000-000093010000}"/>
    <cellStyle name="20% - Énfasis2 2 4 2 2 6 2" xfId="410" xr:uid="{00000000-0005-0000-0000-000094010000}"/>
    <cellStyle name="20% - Énfasis2 2 4 2 2 7" xfId="411" xr:uid="{00000000-0005-0000-0000-000095010000}"/>
    <cellStyle name="20% - Énfasis2 2 4 2 2 7 2" xfId="412" xr:uid="{00000000-0005-0000-0000-000096010000}"/>
    <cellStyle name="20% - Énfasis2 2 4 2 3" xfId="413" xr:uid="{00000000-0005-0000-0000-000097010000}"/>
    <cellStyle name="20% - Énfasis2 2 4 2 3 2" xfId="414" xr:uid="{00000000-0005-0000-0000-000098010000}"/>
    <cellStyle name="20% - Énfasis2 2 4 2 4" xfId="415" xr:uid="{00000000-0005-0000-0000-000099010000}"/>
    <cellStyle name="20% - Énfasis2 2 4 2 5" xfId="416" xr:uid="{00000000-0005-0000-0000-00009A010000}"/>
    <cellStyle name="20% - Énfasis2 2 4 2 6" xfId="417" xr:uid="{00000000-0005-0000-0000-00009B010000}"/>
    <cellStyle name="20% - Énfasis2 2 4 2 7" xfId="418" xr:uid="{00000000-0005-0000-0000-00009C010000}"/>
    <cellStyle name="20% - Énfasis2 2 4 2 8" xfId="419" xr:uid="{00000000-0005-0000-0000-00009D010000}"/>
    <cellStyle name="20% - Énfasis2 2 4 3" xfId="420" xr:uid="{00000000-0005-0000-0000-00009E010000}"/>
    <cellStyle name="20% - Énfasis2 2 4 4" xfId="421" xr:uid="{00000000-0005-0000-0000-00009F010000}"/>
    <cellStyle name="20% - Énfasis2 2 4 5" xfId="422" xr:uid="{00000000-0005-0000-0000-0000A0010000}"/>
    <cellStyle name="20% - Énfasis2 2 4 5 2" xfId="423" xr:uid="{00000000-0005-0000-0000-0000A1010000}"/>
    <cellStyle name="20% - Énfasis2 2 4 6" xfId="424" xr:uid="{00000000-0005-0000-0000-0000A2010000}"/>
    <cellStyle name="20% - Énfasis2 2 4 6 2" xfId="425" xr:uid="{00000000-0005-0000-0000-0000A3010000}"/>
    <cellStyle name="20% - Énfasis2 2 4 7" xfId="426" xr:uid="{00000000-0005-0000-0000-0000A4010000}"/>
    <cellStyle name="20% - Énfasis2 2 4 7 2" xfId="427" xr:uid="{00000000-0005-0000-0000-0000A5010000}"/>
    <cellStyle name="20% - Énfasis2 2 4 8" xfId="428" xr:uid="{00000000-0005-0000-0000-0000A6010000}"/>
    <cellStyle name="20% - Énfasis2 2 4 8 2" xfId="429" xr:uid="{00000000-0005-0000-0000-0000A7010000}"/>
    <cellStyle name="20% - Énfasis2 2 5" xfId="430" xr:uid="{00000000-0005-0000-0000-0000A8010000}"/>
    <cellStyle name="20% - Énfasis2 2 5 2" xfId="431" xr:uid="{00000000-0005-0000-0000-0000A9010000}"/>
    <cellStyle name="20% - Énfasis2 2 6" xfId="432" xr:uid="{00000000-0005-0000-0000-0000AA010000}"/>
    <cellStyle name="20% - Énfasis2 2 6 2" xfId="433" xr:uid="{00000000-0005-0000-0000-0000AB010000}"/>
    <cellStyle name="20% - Énfasis2 2 7" xfId="434" xr:uid="{00000000-0005-0000-0000-0000AC010000}"/>
    <cellStyle name="20% - Énfasis2 3" xfId="435" xr:uid="{00000000-0005-0000-0000-0000AD010000}"/>
    <cellStyle name="20% - Énfasis2 3 2" xfId="436" xr:uid="{00000000-0005-0000-0000-0000AE010000}"/>
    <cellStyle name="20% - Énfasis2 3 2 2" xfId="437" xr:uid="{00000000-0005-0000-0000-0000AF010000}"/>
    <cellStyle name="20% - Énfasis2 3 3" xfId="438" xr:uid="{00000000-0005-0000-0000-0000B0010000}"/>
    <cellStyle name="20% - Énfasis2 3 3 2" xfId="439" xr:uid="{00000000-0005-0000-0000-0000B1010000}"/>
    <cellStyle name="20% - Énfasis2 3 4" xfId="440" xr:uid="{00000000-0005-0000-0000-0000B2010000}"/>
    <cellStyle name="20% - Énfasis2 3 4 2" xfId="441" xr:uid="{00000000-0005-0000-0000-0000B3010000}"/>
    <cellStyle name="20% - Énfasis2 3 5" xfId="442" xr:uid="{00000000-0005-0000-0000-0000B4010000}"/>
    <cellStyle name="20% - Énfasis2 4" xfId="443" xr:uid="{00000000-0005-0000-0000-0000B5010000}"/>
    <cellStyle name="20% - Énfasis2 4 2" xfId="444" xr:uid="{00000000-0005-0000-0000-0000B6010000}"/>
    <cellStyle name="20% - Énfasis2 4 2 2" xfId="445" xr:uid="{00000000-0005-0000-0000-0000B7010000}"/>
    <cellStyle name="20% - Énfasis2 4 3" xfId="446" xr:uid="{00000000-0005-0000-0000-0000B8010000}"/>
    <cellStyle name="20% - Énfasis2 4 3 2" xfId="447" xr:uid="{00000000-0005-0000-0000-0000B9010000}"/>
    <cellStyle name="20% - Énfasis2 4 4" xfId="448" xr:uid="{00000000-0005-0000-0000-0000BA010000}"/>
    <cellStyle name="20% - Énfasis2 4 4 2" xfId="449" xr:uid="{00000000-0005-0000-0000-0000BB010000}"/>
    <cellStyle name="20% - Énfasis2 4 5" xfId="450" xr:uid="{00000000-0005-0000-0000-0000BC010000}"/>
    <cellStyle name="20% - Énfasis2 5" xfId="451" xr:uid="{00000000-0005-0000-0000-0000BD010000}"/>
    <cellStyle name="20% - Énfasis2 6" xfId="452" xr:uid="{00000000-0005-0000-0000-0000BE010000}"/>
    <cellStyle name="20% - Énfasis2 7" xfId="453" xr:uid="{00000000-0005-0000-0000-0000BF010000}"/>
    <cellStyle name="20% - Énfasis2 8" xfId="454" xr:uid="{00000000-0005-0000-0000-0000C0010000}"/>
    <cellStyle name="20% - Énfasis2 9" xfId="455" xr:uid="{00000000-0005-0000-0000-0000C1010000}"/>
    <cellStyle name="20% - Énfasis3 10" xfId="456" xr:uid="{00000000-0005-0000-0000-0000C2010000}"/>
    <cellStyle name="20% - Énfasis3 11" xfId="457" xr:uid="{00000000-0005-0000-0000-0000C3010000}"/>
    <cellStyle name="20% - Énfasis3 2" xfId="458" xr:uid="{00000000-0005-0000-0000-0000C4010000}"/>
    <cellStyle name="20% - Énfasis3 2 2" xfId="459" xr:uid="{00000000-0005-0000-0000-0000C5010000}"/>
    <cellStyle name="20% - Énfasis3 2 2 2" xfId="460" xr:uid="{00000000-0005-0000-0000-0000C6010000}"/>
    <cellStyle name="20% - Énfasis3 2 2 2 2" xfId="461" xr:uid="{00000000-0005-0000-0000-0000C7010000}"/>
    <cellStyle name="20% - Énfasis3 2 2 3" xfId="462" xr:uid="{00000000-0005-0000-0000-0000C8010000}"/>
    <cellStyle name="20% - Énfasis3 2 2 3 2" xfId="463" xr:uid="{00000000-0005-0000-0000-0000C9010000}"/>
    <cellStyle name="20% - Énfasis3 2 2 4" xfId="464" xr:uid="{00000000-0005-0000-0000-0000CA010000}"/>
    <cellStyle name="20% - Énfasis3 2 2 4 2" xfId="465" xr:uid="{00000000-0005-0000-0000-0000CB010000}"/>
    <cellStyle name="20% - Énfasis3 2 2 5" xfId="466" xr:uid="{00000000-0005-0000-0000-0000CC010000}"/>
    <cellStyle name="20% - Énfasis3 2 3" xfId="467" xr:uid="{00000000-0005-0000-0000-0000CD010000}"/>
    <cellStyle name="20% - Énfasis3 2 3 2" xfId="468" xr:uid="{00000000-0005-0000-0000-0000CE010000}"/>
    <cellStyle name="20% - Énfasis3 2 3 2 2" xfId="469" xr:uid="{00000000-0005-0000-0000-0000CF010000}"/>
    <cellStyle name="20% - Énfasis3 2 3 3" xfId="470" xr:uid="{00000000-0005-0000-0000-0000D0010000}"/>
    <cellStyle name="20% - Énfasis3 2 3 3 2" xfId="471" xr:uid="{00000000-0005-0000-0000-0000D1010000}"/>
    <cellStyle name="20% - Énfasis3 2 3 4" xfId="472" xr:uid="{00000000-0005-0000-0000-0000D2010000}"/>
    <cellStyle name="20% - Énfasis3 2 3 4 2" xfId="473" xr:uid="{00000000-0005-0000-0000-0000D3010000}"/>
    <cellStyle name="20% - Énfasis3 2 3 5" xfId="474" xr:uid="{00000000-0005-0000-0000-0000D4010000}"/>
    <cellStyle name="20% - Énfasis3 2 4" xfId="475" xr:uid="{00000000-0005-0000-0000-0000D5010000}"/>
    <cellStyle name="20% - Énfasis3 2 4 2" xfId="476" xr:uid="{00000000-0005-0000-0000-0000D6010000}"/>
    <cellStyle name="20% - Énfasis3 2 4 2 2" xfId="477" xr:uid="{00000000-0005-0000-0000-0000D7010000}"/>
    <cellStyle name="20% - Énfasis3 2 4 2 2 2" xfId="478" xr:uid="{00000000-0005-0000-0000-0000D8010000}"/>
    <cellStyle name="20% - Énfasis3 2 4 2 2 2 2" xfId="479" xr:uid="{00000000-0005-0000-0000-0000D9010000}"/>
    <cellStyle name="20% - Énfasis3 2 4 2 2 2 3" xfId="480" xr:uid="{00000000-0005-0000-0000-0000DA010000}"/>
    <cellStyle name="20% - Énfasis3 2 4 2 2 2 4" xfId="481" xr:uid="{00000000-0005-0000-0000-0000DB010000}"/>
    <cellStyle name="20% - Énfasis3 2 4 2 2 2 5" xfId="482" xr:uid="{00000000-0005-0000-0000-0000DC010000}"/>
    <cellStyle name="20% - Énfasis3 2 4 2 2 2 6" xfId="483" xr:uid="{00000000-0005-0000-0000-0000DD010000}"/>
    <cellStyle name="20% - Énfasis3 2 4 2 2 2 7" xfId="484" xr:uid="{00000000-0005-0000-0000-0000DE010000}"/>
    <cellStyle name="20% - Énfasis3 2 4 2 2 3" xfId="485" xr:uid="{00000000-0005-0000-0000-0000DF010000}"/>
    <cellStyle name="20% - Énfasis3 2 4 2 2 4" xfId="486" xr:uid="{00000000-0005-0000-0000-0000E0010000}"/>
    <cellStyle name="20% - Énfasis3 2 4 2 2 4 2" xfId="487" xr:uid="{00000000-0005-0000-0000-0000E1010000}"/>
    <cellStyle name="20% - Énfasis3 2 4 2 2 5" xfId="488" xr:uid="{00000000-0005-0000-0000-0000E2010000}"/>
    <cellStyle name="20% - Énfasis3 2 4 2 2 5 2" xfId="489" xr:uid="{00000000-0005-0000-0000-0000E3010000}"/>
    <cellStyle name="20% - Énfasis3 2 4 2 2 6" xfId="490" xr:uid="{00000000-0005-0000-0000-0000E4010000}"/>
    <cellStyle name="20% - Énfasis3 2 4 2 2 6 2" xfId="491" xr:uid="{00000000-0005-0000-0000-0000E5010000}"/>
    <cellStyle name="20% - Énfasis3 2 4 2 2 7" xfId="492" xr:uid="{00000000-0005-0000-0000-0000E6010000}"/>
    <cellStyle name="20% - Énfasis3 2 4 2 2 7 2" xfId="493" xr:uid="{00000000-0005-0000-0000-0000E7010000}"/>
    <cellStyle name="20% - Énfasis3 2 4 2 3" xfId="494" xr:uid="{00000000-0005-0000-0000-0000E8010000}"/>
    <cellStyle name="20% - Énfasis3 2 4 2 3 2" xfId="495" xr:uid="{00000000-0005-0000-0000-0000E9010000}"/>
    <cellStyle name="20% - Énfasis3 2 4 2 4" xfId="496" xr:uid="{00000000-0005-0000-0000-0000EA010000}"/>
    <cellStyle name="20% - Énfasis3 2 4 2 5" xfId="497" xr:uid="{00000000-0005-0000-0000-0000EB010000}"/>
    <cellStyle name="20% - Énfasis3 2 4 2 6" xfId="498" xr:uid="{00000000-0005-0000-0000-0000EC010000}"/>
    <cellStyle name="20% - Énfasis3 2 4 2 7" xfId="499" xr:uid="{00000000-0005-0000-0000-0000ED010000}"/>
    <cellStyle name="20% - Énfasis3 2 4 2 8" xfId="500" xr:uid="{00000000-0005-0000-0000-0000EE010000}"/>
    <cellStyle name="20% - Énfasis3 2 4 3" xfId="501" xr:uid="{00000000-0005-0000-0000-0000EF010000}"/>
    <cellStyle name="20% - Énfasis3 2 4 4" xfId="502" xr:uid="{00000000-0005-0000-0000-0000F0010000}"/>
    <cellStyle name="20% - Énfasis3 2 4 5" xfId="503" xr:uid="{00000000-0005-0000-0000-0000F1010000}"/>
    <cellStyle name="20% - Énfasis3 2 4 5 2" xfId="504" xr:uid="{00000000-0005-0000-0000-0000F2010000}"/>
    <cellStyle name="20% - Énfasis3 2 4 6" xfId="505" xr:uid="{00000000-0005-0000-0000-0000F3010000}"/>
    <cellStyle name="20% - Énfasis3 2 4 6 2" xfId="506" xr:uid="{00000000-0005-0000-0000-0000F4010000}"/>
    <cellStyle name="20% - Énfasis3 2 4 7" xfId="507" xr:uid="{00000000-0005-0000-0000-0000F5010000}"/>
    <cellStyle name="20% - Énfasis3 2 4 7 2" xfId="508" xr:uid="{00000000-0005-0000-0000-0000F6010000}"/>
    <cellStyle name="20% - Énfasis3 2 4 8" xfId="509" xr:uid="{00000000-0005-0000-0000-0000F7010000}"/>
    <cellStyle name="20% - Énfasis3 2 4 8 2" xfId="510" xr:uid="{00000000-0005-0000-0000-0000F8010000}"/>
    <cellStyle name="20% - Énfasis3 2 5" xfId="511" xr:uid="{00000000-0005-0000-0000-0000F9010000}"/>
    <cellStyle name="20% - Énfasis3 2 5 2" xfId="512" xr:uid="{00000000-0005-0000-0000-0000FA010000}"/>
    <cellStyle name="20% - Énfasis3 2 6" xfId="513" xr:uid="{00000000-0005-0000-0000-0000FB010000}"/>
    <cellStyle name="20% - Énfasis3 2 6 2" xfId="514" xr:uid="{00000000-0005-0000-0000-0000FC010000}"/>
    <cellStyle name="20% - Énfasis3 2 7" xfId="515" xr:uid="{00000000-0005-0000-0000-0000FD010000}"/>
    <cellStyle name="20% - Énfasis3 3" xfId="516" xr:uid="{00000000-0005-0000-0000-0000FE010000}"/>
    <cellStyle name="20% - Énfasis3 3 2" xfId="517" xr:uid="{00000000-0005-0000-0000-0000FF010000}"/>
    <cellStyle name="20% - Énfasis3 3 2 2" xfId="518" xr:uid="{00000000-0005-0000-0000-000000020000}"/>
    <cellStyle name="20% - Énfasis3 3 3" xfId="519" xr:uid="{00000000-0005-0000-0000-000001020000}"/>
    <cellStyle name="20% - Énfasis3 3 3 2" xfId="520" xr:uid="{00000000-0005-0000-0000-000002020000}"/>
    <cellStyle name="20% - Énfasis3 3 4" xfId="521" xr:uid="{00000000-0005-0000-0000-000003020000}"/>
    <cellStyle name="20% - Énfasis3 3 4 2" xfId="522" xr:uid="{00000000-0005-0000-0000-000004020000}"/>
    <cellStyle name="20% - Énfasis3 3 5" xfId="523" xr:uid="{00000000-0005-0000-0000-000005020000}"/>
    <cellStyle name="20% - Énfasis3 4" xfId="524" xr:uid="{00000000-0005-0000-0000-000006020000}"/>
    <cellStyle name="20% - Énfasis3 4 2" xfId="525" xr:uid="{00000000-0005-0000-0000-000007020000}"/>
    <cellStyle name="20% - Énfasis3 4 2 2" xfId="526" xr:uid="{00000000-0005-0000-0000-000008020000}"/>
    <cellStyle name="20% - Énfasis3 4 3" xfId="527" xr:uid="{00000000-0005-0000-0000-000009020000}"/>
    <cellStyle name="20% - Énfasis3 4 3 2" xfId="528" xr:uid="{00000000-0005-0000-0000-00000A020000}"/>
    <cellStyle name="20% - Énfasis3 4 4" xfId="529" xr:uid="{00000000-0005-0000-0000-00000B020000}"/>
    <cellStyle name="20% - Énfasis3 4 4 2" xfId="530" xr:uid="{00000000-0005-0000-0000-00000C020000}"/>
    <cellStyle name="20% - Énfasis3 4 5" xfId="531" xr:uid="{00000000-0005-0000-0000-00000D020000}"/>
    <cellStyle name="20% - Énfasis3 5" xfId="532" xr:uid="{00000000-0005-0000-0000-00000E020000}"/>
    <cellStyle name="20% - Énfasis3 6" xfId="533" xr:uid="{00000000-0005-0000-0000-00000F020000}"/>
    <cellStyle name="20% - Énfasis3 7" xfId="534" xr:uid="{00000000-0005-0000-0000-000010020000}"/>
    <cellStyle name="20% - Énfasis3 8" xfId="535" xr:uid="{00000000-0005-0000-0000-000011020000}"/>
    <cellStyle name="20% - Énfasis3 9" xfId="536" xr:uid="{00000000-0005-0000-0000-000012020000}"/>
    <cellStyle name="20% - Énfasis4 10" xfId="537" xr:uid="{00000000-0005-0000-0000-000013020000}"/>
    <cellStyle name="20% - Énfasis4 11" xfId="538" xr:uid="{00000000-0005-0000-0000-000014020000}"/>
    <cellStyle name="20% - Énfasis4 2" xfId="539" xr:uid="{00000000-0005-0000-0000-000015020000}"/>
    <cellStyle name="20% - Énfasis4 2 2" xfId="540" xr:uid="{00000000-0005-0000-0000-000016020000}"/>
    <cellStyle name="20% - Énfasis4 2 2 2" xfId="541" xr:uid="{00000000-0005-0000-0000-000017020000}"/>
    <cellStyle name="20% - Énfasis4 2 2 2 2" xfId="542" xr:uid="{00000000-0005-0000-0000-000018020000}"/>
    <cellStyle name="20% - Énfasis4 2 2 3" xfId="543" xr:uid="{00000000-0005-0000-0000-000019020000}"/>
    <cellStyle name="20% - Énfasis4 2 2 3 2" xfId="544" xr:uid="{00000000-0005-0000-0000-00001A020000}"/>
    <cellStyle name="20% - Énfasis4 2 2 4" xfId="545" xr:uid="{00000000-0005-0000-0000-00001B020000}"/>
    <cellStyle name="20% - Énfasis4 2 2 4 2" xfId="546" xr:uid="{00000000-0005-0000-0000-00001C020000}"/>
    <cellStyle name="20% - Énfasis4 2 2 5" xfId="547" xr:uid="{00000000-0005-0000-0000-00001D020000}"/>
    <cellStyle name="20% - Énfasis4 2 3" xfId="548" xr:uid="{00000000-0005-0000-0000-00001E020000}"/>
    <cellStyle name="20% - Énfasis4 2 3 2" xfId="549" xr:uid="{00000000-0005-0000-0000-00001F020000}"/>
    <cellStyle name="20% - Énfasis4 2 3 2 2" xfId="550" xr:uid="{00000000-0005-0000-0000-000020020000}"/>
    <cellStyle name="20% - Énfasis4 2 3 3" xfId="551" xr:uid="{00000000-0005-0000-0000-000021020000}"/>
    <cellStyle name="20% - Énfasis4 2 3 3 2" xfId="552" xr:uid="{00000000-0005-0000-0000-000022020000}"/>
    <cellStyle name="20% - Énfasis4 2 3 4" xfId="553" xr:uid="{00000000-0005-0000-0000-000023020000}"/>
    <cellStyle name="20% - Énfasis4 2 3 4 2" xfId="554" xr:uid="{00000000-0005-0000-0000-000024020000}"/>
    <cellStyle name="20% - Énfasis4 2 3 5" xfId="555" xr:uid="{00000000-0005-0000-0000-000025020000}"/>
    <cellStyle name="20% - Énfasis4 2 4" xfId="556" xr:uid="{00000000-0005-0000-0000-000026020000}"/>
    <cellStyle name="20% - Énfasis4 2 4 2" xfId="557" xr:uid="{00000000-0005-0000-0000-000027020000}"/>
    <cellStyle name="20% - Énfasis4 2 4 2 2" xfId="558" xr:uid="{00000000-0005-0000-0000-000028020000}"/>
    <cellStyle name="20% - Énfasis4 2 4 2 2 2" xfId="559" xr:uid="{00000000-0005-0000-0000-000029020000}"/>
    <cellStyle name="20% - Énfasis4 2 4 2 2 2 2" xfId="560" xr:uid="{00000000-0005-0000-0000-00002A020000}"/>
    <cellStyle name="20% - Énfasis4 2 4 2 2 2 3" xfId="561" xr:uid="{00000000-0005-0000-0000-00002B020000}"/>
    <cellStyle name="20% - Énfasis4 2 4 2 2 2 4" xfId="562" xr:uid="{00000000-0005-0000-0000-00002C020000}"/>
    <cellStyle name="20% - Énfasis4 2 4 2 2 2 5" xfId="563" xr:uid="{00000000-0005-0000-0000-00002D020000}"/>
    <cellStyle name="20% - Énfasis4 2 4 2 2 2 6" xfId="564" xr:uid="{00000000-0005-0000-0000-00002E020000}"/>
    <cellStyle name="20% - Énfasis4 2 4 2 2 2 7" xfId="565" xr:uid="{00000000-0005-0000-0000-00002F020000}"/>
    <cellStyle name="20% - Énfasis4 2 4 2 2 3" xfId="566" xr:uid="{00000000-0005-0000-0000-000030020000}"/>
    <cellStyle name="20% - Énfasis4 2 4 2 2 4" xfId="567" xr:uid="{00000000-0005-0000-0000-000031020000}"/>
    <cellStyle name="20% - Énfasis4 2 4 2 2 4 2" xfId="568" xr:uid="{00000000-0005-0000-0000-000032020000}"/>
    <cellStyle name="20% - Énfasis4 2 4 2 2 5" xfId="569" xr:uid="{00000000-0005-0000-0000-000033020000}"/>
    <cellStyle name="20% - Énfasis4 2 4 2 2 5 2" xfId="570" xr:uid="{00000000-0005-0000-0000-000034020000}"/>
    <cellStyle name="20% - Énfasis4 2 4 2 2 6" xfId="571" xr:uid="{00000000-0005-0000-0000-000035020000}"/>
    <cellStyle name="20% - Énfasis4 2 4 2 2 6 2" xfId="572" xr:uid="{00000000-0005-0000-0000-000036020000}"/>
    <cellStyle name="20% - Énfasis4 2 4 2 2 7" xfId="573" xr:uid="{00000000-0005-0000-0000-000037020000}"/>
    <cellStyle name="20% - Énfasis4 2 4 2 2 7 2" xfId="574" xr:uid="{00000000-0005-0000-0000-000038020000}"/>
    <cellStyle name="20% - Énfasis4 2 4 2 3" xfId="575" xr:uid="{00000000-0005-0000-0000-000039020000}"/>
    <cellStyle name="20% - Énfasis4 2 4 2 3 2" xfId="576" xr:uid="{00000000-0005-0000-0000-00003A020000}"/>
    <cellStyle name="20% - Énfasis4 2 4 2 4" xfId="577" xr:uid="{00000000-0005-0000-0000-00003B020000}"/>
    <cellStyle name="20% - Énfasis4 2 4 2 5" xfId="578" xr:uid="{00000000-0005-0000-0000-00003C020000}"/>
    <cellStyle name="20% - Énfasis4 2 4 2 6" xfId="579" xr:uid="{00000000-0005-0000-0000-00003D020000}"/>
    <cellStyle name="20% - Énfasis4 2 4 2 7" xfId="580" xr:uid="{00000000-0005-0000-0000-00003E020000}"/>
    <cellStyle name="20% - Énfasis4 2 4 2 8" xfId="581" xr:uid="{00000000-0005-0000-0000-00003F020000}"/>
    <cellStyle name="20% - Énfasis4 2 4 3" xfId="582" xr:uid="{00000000-0005-0000-0000-000040020000}"/>
    <cellStyle name="20% - Énfasis4 2 4 4" xfId="583" xr:uid="{00000000-0005-0000-0000-000041020000}"/>
    <cellStyle name="20% - Énfasis4 2 4 5" xfId="584" xr:uid="{00000000-0005-0000-0000-000042020000}"/>
    <cellStyle name="20% - Énfasis4 2 4 5 2" xfId="585" xr:uid="{00000000-0005-0000-0000-000043020000}"/>
    <cellStyle name="20% - Énfasis4 2 4 6" xfId="586" xr:uid="{00000000-0005-0000-0000-000044020000}"/>
    <cellStyle name="20% - Énfasis4 2 4 6 2" xfId="587" xr:uid="{00000000-0005-0000-0000-000045020000}"/>
    <cellStyle name="20% - Énfasis4 2 4 7" xfId="588" xr:uid="{00000000-0005-0000-0000-000046020000}"/>
    <cellStyle name="20% - Énfasis4 2 4 7 2" xfId="589" xr:uid="{00000000-0005-0000-0000-000047020000}"/>
    <cellStyle name="20% - Énfasis4 2 4 8" xfId="590" xr:uid="{00000000-0005-0000-0000-000048020000}"/>
    <cellStyle name="20% - Énfasis4 2 4 8 2" xfId="591" xr:uid="{00000000-0005-0000-0000-000049020000}"/>
    <cellStyle name="20% - Énfasis4 2 5" xfId="592" xr:uid="{00000000-0005-0000-0000-00004A020000}"/>
    <cellStyle name="20% - Énfasis4 2 5 2" xfId="593" xr:uid="{00000000-0005-0000-0000-00004B020000}"/>
    <cellStyle name="20% - Énfasis4 2 6" xfId="594" xr:uid="{00000000-0005-0000-0000-00004C020000}"/>
    <cellStyle name="20% - Énfasis4 2 6 2" xfId="595" xr:uid="{00000000-0005-0000-0000-00004D020000}"/>
    <cellStyle name="20% - Énfasis4 2 7" xfId="596" xr:uid="{00000000-0005-0000-0000-00004E020000}"/>
    <cellStyle name="20% - Énfasis4 3" xfId="597" xr:uid="{00000000-0005-0000-0000-00004F020000}"/>
    <cellStyle name="20% - Énfasis4 3 2" xfId="598" xr:uid="{00000000-0005-0000-0000-000050020000}"/>
    <cellStyle name="20% - Énfasis4 3 2 2" xfId="599" xr:uid="{00000000-0005-0000-0000-000051020000}"/>
    <cellStyle name="20% - Énfasis4 3 3" xfId="600" xr:uid="{00000000-0005-0000-0000-000052020000}"/>
    <cellStyle name="20% - Énfasis4 3 3 2" xfId="601" xr:uid="{00000000-0005-0000-0000-000053020000}"/>
    <cellStyle name="20% - Énfasis4 3 4" xfId="602" xr:uid="{00000000-0005-0000-0000-000054020000}"/>
    <cellStyle name="20% - Énfasis4 3 4 2" xfId="603" xr:uid="{00000000-0005-0000-0000-000055020000}"/>
    <cellStyle name="20% - Énfasis4 3 5" xfId="604" xr:uid="{00000000-0005-0000-0000-000056020000}"/>
    <cellStyle name="20% - Énfasis4 4" xfId="605" xr:uid="{00000000-0005-0000-0000-000057020000}"/>
    <cellStyle name="20% - Énfasis4 4 2" xfId="606" xr:uid="{00000000-0005-0000-0000-000058020000}"/>
    <cellStyle name="20% - Énfasis4 4 2 2" xfId="607" xr:uid="{00000000-0005-0000-0000-000059020000}"/>
    <cellStyle name="20% - Énfasis4 4 3" xfId="608" xr:uid="{00000000-0005-0000-0000-00005A020000}"/>
    <cellStyle name="20% - Énfasis4 4 3 2" xfId="609" xr:uid="{00000000-0005-0000-0000-00005B020000}"/>
    <cellStyle name="20% - Énfasis4 4 4" xfId="610" xr:uid="{00000000-0005-0000-0000-00005C020000}"/>
    <cellStyle name="20% - Énfasis4 4 4 2" xfId="611" xr:uid="{00000000-0005-0000-0000-00005D020000}"/>
    <cellStyle name="20% - Énfasis4 4 5" xfId="612" xr:uid="{00000000-0005-0000-0000-00005E020000}"/>
    <cellStyle name="20% - Énfasis4 5" xfId="613" xr:uid="{00000000-0005-0000-0000-00005F020000}"/>
    <cellStyle name="20% - Énfasis4 6" xfId="614" xr:uid="{00000000-0005-0000-0000-000060020000}"/>
    <cellStyle name="20% - Énfasis4 7" xfId="615" xr:uid="{00000000-0005-0000-0000-000061020000}"/>
    <cellStyle name="20% - Énfasis4 8" xfId="616" xr:uid="{00000000-0005-0000-0000-000062020000}"/>
    <cellStyle name="20% - Énfasis4 9" xfId="617" xr:uid="{00000000-0005-0000-0000-000063020000}"/>
    <cellStyle name="20% - Énfasis5 2" xfId="618" xr:uid="{00000000-0005-0000-0000-000064020000}"/>
    <cellStyle name="20% - Énfasis5 2 2" xfId="619" xr:uid="{00000000-0005-0000-0000-000065020000}"/>
    <cellStyle name="20% - Énfasis5 2 2 2" xfId="620" xr:uid="{00000000-0005-0000-0000-000066020000}"/>
    <cellStyle name="20% - Énfasis5 2 2 2 2" xfId="621" xr:uid="{00000000-0005-0000-0000-000067020000}"/>
    <cellStyle name="20% - Énfasis5 2 2 3" xfId="622" xr:uid="{00000000-0005-0000-0000-000068020000}"/>
    <cellStyle name="20% - Énfasis5 2 2 3 2" xfId="623" xr:uid="{00000000-0005-0000-0000-000069020000}"/>
    <cellStyle name="20% - Énfasis5 2 2 4" xfId="624" xr:uid="{00000000-0005-0000-0000-00006A020000}"/>
    <cellStyle name="20% - Énfasis5 2 2 4 2" xfId="625" xr:uid="{00000000-0005-0000-0000-00006B020000}"/>
    <cellStyle name="20% - Énfasis5 2 2 5" xfId="626" xr:uid="{00000000-0005-0000-0000-00006C020000}"/>
    <cellStyle name="20% - Énfasis5 2 3" xfId="627" xr:uid="{00000000-0005-0000-0000-00006D020000}"/>
    <cellStyle name="20% - Énfasis5 2 3 2" xfId="628" xr:uid="{00000000-0005-0000-0000-00006E020000}"/>
    <cellStyle name="20% - Énfasis5 2 3 2 2" xfId="629" xr:uid="{00000000-0005-0000-0000-00006F020000}"/>
    <cellStyle name="20% - Énfasis5 2 3 3" xfId="630" xr:uid="{00000000-0005-0000-0000-000070020000}"/>
    <cellStyle name="20% - Énfasis5 2 3 3 2" xfId="631" xr:uid="{00000000-0005-0000-0000-000071020000}"/>
    <cellStyle name="20% - Énfasis5 2 3 4" xfId="632" xr:uid="{00000000-0005-0000-0000-000072020000}"/>
    <cellStyle name="20% - Énfasis5 2 3 4 2" xfId="633" xr:uid="{00000000-0005-0000-0000-000073020000}"/>
    <cellStyle name="20% - Énfasis5 2 3 5" xfId="634" xr:uid="{00000000-0005-0000-0000-000074020000}"/>
    <cellStyle name="20% - Énfasis5 2 4" xfId="635" xr:uid="{00000000-0005-0000-0000-000075020000}"/>
    <cellStyle name="20% - Énfasis5 2 4 2" xfId="636" xr:uid="{00000000-0005-0000-0000-000076020000}"/>
    <cellStyle name="20% - Énfasis5 2 5" xfId="637" xr:uid="{00000000-0005-0000-0000-000077020000}"/>
    <cellStyle name="20% - Énfasis5 2 5 2" xfId="638" xr:uid="{00000000-0005-0000-0000-000078020000}"/>
    <cellStyle name="20% - Énfasis5 2 6" xfId="639" xr:uid="{00000000-0005-0000-0000-000079020000}"/>
    <cellStyle name="20% - Énfasis5 2 6 2" xfId="640" xr:uid="{00000000-0005-0000-0000-00007A020000}"/>
    <cellStyle name="20% - Énfasis5 2 7" xfId="641" xr:uid="{00000000-0005-0000-0000-00007B020000}"/>
    <cellStyle name="20% - Énfasis5 3" xfId="642" xr:uid="{00000000-0005-0000-0000-00007C020000}"/>
    <cellStyle name="20% - Énfasis5 3 2" xfId="643" xr:uid="{00000000-0005-0000-0000-00007D020000}"/>
    <cellStyle name="20% - Énfasis5 3 2 2" xfId="644" xr:uid="{00000000-0005-0000-0000-00007E020000}"/>
    <cellStyle name="20% - Énfasis5 3 3" xfId="645" xr:uid="{00000000-0005-0000-0000-00007F020000}"/>
    <cellStyle name="20% - Énfasis5 3 3 2" xfId="646" xr:uid="{00000000-0005-0000-0000-000080020000}"/>
    <cellStyle name="20% - Énfasis5 3 4" xfId="647" xr:uid="{00000000-0005-0000-0000-000081020000}"/>
    <cellStyle name="20% - Énfasis5 3 4 2" xfId="648" xr:uid="{00000000-0005-0000-0000-000082020000}"/>
    <cellStyle name="20% - Énfasis5 3 5" xfId="649" xr:uid="{00000000-0005-0000-0000-000083020000}"/>
    <cellStyle name="20% - Énfasis5 4" xfId="650" xr:uid="{00000000-0005-0000-0000-000084020000}"/>
    <cellStyle name="20% - Énfasis5 4 2" xfId="651" xr:uid="{00000000-0005-0000-0000-000085020000}"/>
    <cellStyle name="20% - Énfasis5 4 2 2" xfId="652" xr:uid="{00000000-0005-0000-0000-000086020000}"/>
    <cellStyle name="20% - Énfasis5 4 3" xfId="653" xr:uid="{00000000-0005-0000-0000-000087020000}"/>
    <cellStyle name="20% - Énfasis5 4 3 2" xfId="654" xr:uid="{00000000-0005-0000-0000-000088020000}"/>
    <cellStyle name="20% - Énfasis5 4 4" xfId="655" xr:uid="{00000000-0005-0000-0000-000089020000}"/>
    <cellStyle name="20% - Énfasis5 4 4 2" xfId="656" xr:uid="{00000000-0005-0000-0000-00008A020000}"/>
    <cellStyle name="20% - Énfasis5 4 5" xfId="657" xr:uid="{00000000-0005-0000-0000-00008B020000}"/>
    <cellStyle name="20% - Énfasis6 10" xfId="658" xr:uid="{00000000-0005-0000-0000-00008C020000}"/>
    <cellStyle name="20% - Énfasis6 11" xfId="659" xr:uid="{00000000-0005-0000-0000-00008D020000}"/>
    <cellStyle name="20% - Énfasis6 2" xfId="660" xr:uid="{00000000-0005-0000-0000-00008E020000}"/>
    <cellStyle name="20% - Énfasis6 2 2" xfId="661" xr:uid="{00000000-0005-0000-0000-00008F020000}"/>
    <cellStyle name="20% - Énfasis6 2 2 2" xfId="662" xr:uid="{00000000-0005-0000-0000-000090020000}"/>
    <cellStyle name="20% - Énfasis6 2 2 2 2" xfId="663" xr:uid="{00000000-0005-0000-0000-000091020000}"/>
    <cellStyle name="20% - Énfasis6 2 2 3" xfId="664" xr:uid="{00000000-0005-0000-0000-000092020000}"/>
    <cellStyle name="20% - Énfasis6 2 2 3 2" xfId="665" xr:uid="{00000000-0005-0000-0000-000093020000}"/>
    <cellStyle name="20% - Énfasis6 2 2 4" xfId="666" xr:uid="{00000000-0005-0000-0000-000094020000}"/>
    <cellStyle name="20% - Énfasis6 2 2 4 2" xfId="667" xr:uid="{00000000-0005-0000-0000-000095020000}"/>
    <cellStyle name="20% - Énfasis6 2 2 5" xfId="668" xr:uid="{00000000-0005-0000-0000-000096020000}"/>
    <cellStyle name="20% - Énfasis6 2 3" xfId="669" xr:uid="{00000000-0005-0000-0000-000097020000}"/>
    <cellStyle name="20% - Énfasis6 2 3 2" xfId="670" xr:uid="{00000000-0005-0000-0000-000098020000}"/>
    <cellStyle name="20% - Énfasis6 2 3 2 2" xfId="671" xr:uid="{00000000-0005-0000-0000-000099020000}"/>
    <cellStyle name="20% - Énfasis6 2 3 3" xfId="672" xr:uid="{00000000-0005-0000-0000-00009A020000}"/>
    <cellStyle name="20% - Énfasis6 2 3 3 2" xfId="673" xr:uid="{00000000-0005-0000-0000-00009B020000}"/>
    <cellStyle name="20% - Énfasis6 2 3 4" xfId="674" xr:uid="{00000000-0005-0000-0000-00009C020000}"/>
    <cellStyle name="20% - Énfasis6 2 3 4 2" xfId="675" xr:uid="{00000000-0005-0000-0000-00009D020000}"/>
    <cellStyle name="20% - Énfasis6 2 3 5" xfId="676" xr:uid="{00000000-0005-0000-0000-00009E020000}"/>
    <cellStyle name="20% - Énfasis6 2 4" xfId="677" xr:uid="{00000000-0005-0000-0000-00009F020000}"/>
    <cellStyle name="20% - Énfasis6 2 4 2" xfId="678" xr:uid="{00000000-0005-0000-0000-0000A0020000}"/>
    <cellStyle name="20% - Énfasis6 2 4 2 2" xfId="679" xr:uid="{00000000-0005-0000-0000-0000A1020000}"/>
    <cellStyle name="20% - Énfasis6 2 4 2 2 2" xfId="680" xr:uid="{00000000-0005-0000-0000-0000A2020000}"/>
    <cellStyle name="20% - Énfasis6 2 4 2 2 2 2" xfId="681" xr:uid="{00000000-0005-0000-0000-0000A3020000}"/>
    <cellStyle name="20% - Énfasis6 2 4 2 2 2 3" xfId="682" xr:uid="{00000000-0005-0000-0000-0000A4020000}"/>
    <cellStyle name="20% - Énfasis6 2 4 2 2 2 4" xfId="683" xr:uid="{00000000-0005-0000-0000-0000A5020000}"/>
    <cellStyle name="20% - Énfasis6 2 4 2 2 2 5" xfId="684" xr:uid="{00000000-0005-0000-0000-0000A6020000}"/>
    <cellStyle name="20% - Énfasis6 2 4 2 2 2 6" xfId="685" xr:uid="{00000000-0005-0000-0000-0000A7020000}"/>
    <cellStyle name="20% - Énfasis6 2 4 2 2 2 7" xfId="686" xr:uid="{00000000-0005-0000-0000-0000A8020000}"/>
    <cellStyle name="20% - Énfasis6 2 4 2 2 3" xfId="687" xr:uid="{00000000-0005-0000-0000-0000A9020000}"/>
    <cellStyle name="20% - Énfasis6 2 4 2 2 4" xfId="688" xr:uid="{00000000-0005-0000-0000-0000AA020000}"/>
    <cellStyle name="20% - Énfasis6 2 4 2 2 4 2" xfId="689" xr:uid="{00000000-0005-0000-0000-0000AB020000}"/>
    <cellStyle name="20% - Énfasis6 2 4 2 2 5" xfId="690" xr:uid="{00000000-0005-0000-0000-0000AC020000}"/>
    <cellStyle name="20% - Énfasis6 2 4 2 2 5 2" xfId="691" xr:uid="{00000000-0005-0000-0000-0000AD020000}"/>
    <cellStyle name="20% - Énfasis6 2 4 2 2 6" xfId="692" xr:uid="{00000000-0005-0000-0000-0000AE020000}"/>
    <cellStyle name="20% - Énfasis6 2 4 2 2 6 2" xfId="693" xr:uid="{00000000-0005-0000-0000-0000AF020000}"/>
    <cellStyle name="20% - Énfasis6 2 4 2 2 7" xfId="694" xr:uid="{00000000-0005-0000-0000-0000B0020000}"/>
    <cellStyle name="20% - Énfasis6 2 4 2 2 7 2" xfId="695" xr:uid="{00000000-0005-0000-0000-0000B1020000}"/>
    <cellStyle name="20% - Énfasis6 2 4 2 3" xfId="696" xr:uid="{00000000-0005-0000-0000-0000B2020000}"/>
    <cellStyle name="20% - Énfasis6 2 4 2 3 2" xfId="697" xr:uid="{00000000-0005-0000-0000-0000B3020000}"/>
    <cellStyle name="20% - Énfasis6 2 4 2 4" xfId="698" xr:uid="{00000000-0005-0000-0000-0000B4020000}"/>
    <cellStyle name="20% - Énfasis6 2 4 2 5" xfId="699" xr:uid="{00000000-0005-0000-0000-0000B5020000}"/>
    <cellStyle name="20% - Énfasis6 2 4 2 6" xfId="700" xr:uid="{00000000-0005-0000-0000-0000B6020000}"/>
    <cellStyle name="20% - Énfasis6 2 4 2 7" xfId="701" xr:uid="{00000000-0005-0000-0000-0000B7020000}"/>
    <cellStyle name="20% - Énfasis6 2 4 2 8" xfId="702" xr:uid="{00000000-0005-0000-0000-0000B8020000}"/>
    <cellStyle name="20% - Énfasis6 2 4 3" xfId="703" xr:uid="{00000000-0005-0000-0000-0000B9020000}"/>
    <cellStyle name="20% - Énfasis6 2 4 4" xfId="704" xr:uid="{00000000-0005-0000-0000-0000BA020000}"/>
    <cellStyle name="20% - Énfasis6 2 4 5" xfId="705" xr:uid="{00000000-0005-0000-0000-0000BB020000}"/>
    <cellStyle name="20% - Énfasis6 2 4 5 2" xfId="706" xr:uid="{00000000-0005-0000-0000-0000BC020000}"/>
    <cellStyle name="20% - Énfasis6 2 4 6" xfId="707" xr:uid="{00000000-0005-0000-0000-0000BD020000}"/>
    <cellStyle name="20% - Énfasis6 2 4 6 2" xfId="708" xr:uid="{00000000-0005-0000-0000-0000BE020000}"/>
    <cellStyle name="20% - Énfasis6 2 4 7" xfId="709" xr:uid="{00000000-0005-0000-0000-0000BF020000}"/>
    <cellStyle name="20% - Énfasis6 2 4 7 2" xfId="710" xr:uid="{00000000-0005-0000-0000-0000C0020000}"/>
    <cellStyle name="20% - Énfasis6 2 4 8" xfId="711" xr:uid="{00000000-0005-0000-0000-0000C1020000}"/>
    <cellStyle name="20% - Énfasis6 2 4 8 2" xfId="712" xr:uid="{00000000-0005-0000-0000-0000C2020000}"/>
    <cellStyle name="20% - Énfasis6 2 5" xfId="713" xr:uid="{00000000-0005-0000-0000-0000C3020000}"/>
    <cellStyle name="20% - Énfasis6 2 5 2" xfId="714" xr:uid="{00000000-0005-0000-0000-0000C4020000}"/>
    <cellStyle name="20% - Énfasis6 2 6" xfId="715" xr:uid="{00000000-0005-0000-0000-0000C5020000}"/>
    <cellStyle name="20% - Énfasis6 2 6 2" xfId="716" xr:uid="{00000000-0005-0000-0000-0000C6020000}"/>
    <cellStyle name="20% - Énfasis6 2 7" xfId="717" xr:uid="{00000000-0005-0000-0000-0000C7020000}"/>
    <cellStyle name="20% - Énfasis6 3" xfId="718" xr:uid="{00000000-0005-0000-0000-0000C8020000}"/>
    <cellStyle name="20% - Énfasis6 3 2" xfId="719" xr:uid="{00000000-0005-0000-0000-0000C9020000}"/>
    <cellStyle name="20% - Énfasis6 3 2 2" xfId="720" xr:uid="{00000000-0005-0000-0000-0000CA020000}"/>
    <cellStyle name="20% - Énfasis6 3 3" xfId="721" xr:uid="{00000000-0005-0000-0000-0000CB020000}"/>
    <cellStyle name="20% - Énfasis6 3 3 2" xfId="722" xr:uid="{00000000-0005-0000-0000-0000CC020000}"/>
    <cellStyle name="20% - Énfasis6 3 4" xfId="723" xr:uid="{00000000-0005-0000-0000-0000CD020000}"/>
    <cellStyle name="20% - Énfasis6 3 4 2" xfId="724" xr:uid="{00000000-0005-0000-0000-0000CE020000}"/>
    <cellStyle name="20% - Énfasis6 3 5" xfId="725" xr:uid="{00000000-0005-0000-0000-0000CF020000}"/>
    <cellStyle name="20% - Énfasis6 4" xfId="726" xr:uid="{00000000-0005-0000-0000-0000D0020000}"/>
    <cellStyle name="20% - Énfasis6 4 2" xfId="727" xr:uid="{00000000-0005-0000-0000-0000D1020000}"/>
    <cellStyle name="20% - Énfasis6 4 2 2" xfId="728" xr:uid="{00000000-0005-0000-0000-0000D2020000}"/>
    <cellStyle name="20% - Énfasis6 4 3" xfId="729" xr:uid="{00000000-0005-0000-0000-0000D3020000}"/>
    <cellStyle name="20% - Énfasis6 4 3 2" xfId="730" xr:uid="{00000000-0005-0000-0000-0000D4020000}"/>
    <cellStyle name="20% - Énfasis6 4 4" xfId="731" xr:uid="{00000000-0005-0000-0000-0000D5020000}"/>
    <cellStyle name="20% - Énfasis6 4 4 2" xfId="732" xr:uid="{00000000-0005-0000-0000-0000D6020000}"/>
    <cellStyle name="20% - Énfasis6 4 5" xfId="733" xr:uid="{00000000-0005-0000-0000-0000D7020000}"/>
    <cellStyle name="20% - Énfasis6 5" xfId="734" xr:uid="{00000000-0005-0000-0000-0000D8020000}"/>
    <cellStyle name="20% - Énfasis6 6" xfId="735" xr:uid="{00000000-0005-0000-0000-0000D9020000}"/>
    <cellStyle name="20% - Énfasis6 7" xfId="736" xr:uid="{00000000-0005-0000-0000-0000DA020000}"/>
    <cellStyle name="20% - Énfasis6 8" xfId="737" xr:uid="{00000000-0005-0000-0000-0000DB020000}"/>
    <cellStyle name="20% - Énfasis6 9" xfId="738" xr:uid="{00000000-0005-0000-0000-0000DC020000}"/>
    <cellStyle name="40% - Accent1" xfId="739" xr:uid="{00000000-0005-0000-0000-0000DD020000}"/>
    <cellStyle name="40% - Accent1 2" xfId="740" xr:uid="{00000000-0005-0000-0000-0000DE020000}"/>
    <cellStyle name="40% - Accent1 2 2" xfId="741" xr:uid="{00000000-0005-0000-0000-0000DF020000}"/>
    <cellStyle name="40% - Accent1 3" xfId="742" xr:uid="{00000000-0005-0000-0000-0000E0020000}"/>
    <cellStyle name="40% - Accent1 3 2" xfId="743" xr:uid="{00000000-0005-0000-0000-0000E1020000}"/>
    <cellStyle name="40% - Accent1 4" xfId="744" xr:uid="{00000000-0005-0000-0000-0000E2020000}"/>
    <cellStyle name="40% - Accent1 4 2" xfId="745" xr:uid="{00000000-0005-0000-0000-0000E3020000}"/>
    <cellStyle name="40% - Accent1 5" xfId="746" xr:uid="{00000000-0005-0000-0000-0000E4020000}"/>
    <cellStyle name="40% - Accent2" xfId="747" xr:uid="{00000000-0005-0000-0000-0000E5020000}"/>
    <cellStyle name="40% - Accent2 2" xfId="748" xr:uid="{00000000-0005-0000-0000-0000E6020000}"/>
    <cellStyle name="40% - Accent2 2 2" xfId="749" xr:uid="{00000000-0005-0000-0000-0000E7020000}"/>
    <cellStyle name="40% - Accent2 3" xfId="750" xr:uid="{00000000-0005-0000-0000-0000E8020000}"/>
    <cellStyle name="40% - Accent2 3 2" xfId="751" xr:uid="{00000000-0005-0000-0000-0000E9020000}"/>
    <cellStyle name="40% - Accent2 4" xfId="752" xr:uid="{00000000-0005-0000-0000-0000EA020000}"/>
    <cellStyle name="40% - Accent2 4 2" xfId="753" xr:uid="{00000000-0005-0000-0000-0000EB020000}"/>
    <cellStyle name="40% - Accent2 5" xfId="754" xr:uid="{00000000-0005-0000-0000-0000EC020000}"/>
    <cellStyle name="40% - Accent3" xfId="755" xr:uid="{00000000-0005-0000-0000-0000ED020000}"/>
    <cellStyle name="40% - Accent3 2" xfId="756" xr:uid="{00000000-0005-0000-0000-0000EE020000}"/>
    <cellStyle name="40% - Accent3 2 2" xfId="757" xr:uid="{00000000-0005-0000-0000-0000EF020000}"/>
    <cellStyle name="40% - Accent3 3" xfId="758" xr:uid="{00000000-0005-0000-0000-0000F0020000}"/>
    <cellStyle name="40% - Accent3 3 2" xfId="759" xr:uid="{00000000-0005-0000-0000-0000F1020000}"/>
    <cellStyle name="40% - Accent3 4" xfId="760" xr:uid="{00000000-0005-0000-0000-0000F2020000}"/>
    <cellStyle name="40% - Accent3 4 2" xfId="761" xr:uid="{00000000-0005-0000-0000-0000F3020000}"/>
    <cellStyle name="40% - Accent3 5" xfId="762" xr:uid="{00000000-0005-0000-0000-0000F4020000}"/>
    <cellStyle name="40% - Accent4" xfId="763" xr:uid="{00000000-0005-0000-0000-0000F5020000}"/>
    <cellStyle name="40% - Accent4 2" xfId="764" xr:uid="{00000000-0005-0000-0000-0000F6020000}"/>
    <cellStyle name="40% - Accent4 2 2" xfId="765" xr:uid="{00000000-0005-0000-0000-0000F7020000}"/>
    <cellStyle name="40% - Accent4 3" xfId="766" xr:uid="{00000000-0005-0000-0000-0000F8020000}"/>
    <cellStyle name="40% - Accent4 3 2" xfId="767" xr:uid="{00000000-0005-0000-0000-0000F9020000}"/>
    <cellStyle name="40% - Accent4 4" xfId="768" xr:uid="{00000000-0005-0000-0000-0000FA020000}"/>
    <cellStyle name="40% - Accent4 4 2" xfId="769" xr:uid="{00000000-0005-0000-0000-0000FB020000}"/>
    <cellStyle name="40% - Accent4 5" xfId="770" xr:uid="{00000000-0005-0000-0000-0000FC020000}"/>
    <cellStyle name="40% - Accent5" xfId="771" xr:uid="{00000000-0005-0000-0000-0000FD020000}"/>
    <cellStyle name="40% - Accent5 2" xfId="772" xr:uid="{00000000-0005-0000-0000-0000FE020000}"/>
    <cellStyle name="40% - Accent5 2 2" xfId="773" xr:uid="{00000000-0005-0000-0000-0000FF020000}"/>
    <cellStyle name="40% - Accent5 3" xfId="774" xr:uid="{00000000-0005-0000-0000-000000030000}"/>
    <cellStyle name="40% - Accent5 3 2" xfId="775" xr:uid="{00000000-0005-0000-0000-000001030000}"/>
    <cellStyle name="40% - Accent5 4" xfId="776" xr:uid="{00000000-0005-0000-0000-000002030000}"/>
    <cellStyle name="40% - Accent5 4 2" xfId="777" xr:uid="{00000000-0005-0000-0000-000003030000}"/>
    <cellStyle name="40% - Accent5 5" xfId="778" xr:uid="{00000000-0005-0000-0000-000004030000}"/>
    <cellStyle name="40% - Accent6" xfId="779" xr:uid="{00000000-0005-0000-0000-000005030000}"/>
    <cellStyle name="40% - Accent6 2" xfId="780" xr:uid="{00000000-0005-0000-0000-000006030000}"/>
    <cellStyle name="40% - Accent6 2 2" xfId="781" xr:uid="{00000000-0005-0000-0000-000007030000}"/>
    <cellStyle name="40% - Accent6 3" xfId="782" xr:uid="{00000000-0005-0000-0000-000008030000}"/>
    <cellStyle name="40% - Accent6 3 2" xfId="783" xr:uid="{00000000-0005-0000-0000-000009030000}"/>
    <cellStyle name="40% - Accent6 4" xfId="784" xr:uid="{00000000-0005-0000-0000-00000A030000}"/>
    <cellStyle name="40% - Accent6 4 2" xfId="785" xr:uid="{00000000-0005-0000-0000-00000B030000}"/>
    <cellStyle name="40% - Accent6 5" xfId="786" xr:uid="{00000000-0005-0000-0000-00000C030000}"/>
    <cellStyle name="40% - Énfasis1 10" xfId="787" xr:uid="{00000000-0005-0000-0000-00000D030000}"/>
    <cellStyle name="40% - Énfasis1 11" xfId="788" xr:uid="{00000000-0005-0000-0000-00000E030000}"/>
    <cellStyle name="40% - Énfasis1 2" xfId="789" xr:uid="{00000000-0005-0000-0000-00000F030000}"/>
    <cellStyle name="40% - Énfasis1 2 2" xfId="790" xr:uid="{00000000-0005-0000-0000-000010030000}"/>
    <cellStyle name="40% - Énfasis1 2 2 2" xfId="791" xr:uid="{00000000-0005-0000-0000-000011030000}"/>
    <cellStyle name="40% - Énfasis1 2 2 2 2" xfId="792" xr:uid="{00000000-0005-0000-0000-000012030000}"/>
    <cellStyle name="40% - Énfasis1 2 2 3" xfId="793" xr:uid="{00000000-0005-0000-0000-000013030000}"/>
    <cellStyle name="40% - Énfasis1 2 2 3 2" xfId="794" xr:uid="{00000000-0005-0000-0000-000014030000}"/>
    <cellStyle name="40% - Énfasis1 2 2 4" xfId="795" xr:uid="{00000000-0005-0000-0000-000015030000}"/>
    <cellStyle name="40% - Énfasis1 2 2 4 2" xfId="796" xr:uid="{00000000-0005-0000-0000-000016030000}"/>
    <cellStyle name="40% - Énfasis1 2 2 5" xfId="797" xr:uid="{00000000-0005-0000-0000-000017030000}"/>
    <cellStyle name="40% - Énfasis1 2 3" xfId="798" xr:uid="{00000000-0005-0000-0000-000018030000}"/>
    <cellStyle name="40% - Énfasis1 2 3 2" xfId="799" xr:uid="{00000000-0005-0000-0000-000019030000}"/>
    <cellStyle name="40% - Énfasis1 2 3 2 2" xfId="800" xr:uid="{00000000-0005-0000-0000-00001A030000}"/>
    <cellStyle name="40% - Énfasis1 2 3 3" xfId="801" xr:uid="{00000000-0005-0000-0000-00001B030000}"/>
    <cellStyle name="40% - Énfasis1 2 3 3 2" xfId="802" xr:uid="{00000000-0005-0000-0000-00001C030000}"/>
    <cellStyle name="40% - Énfasis1 2 3 4" xfId="803" xr:uid="{00000000-0005-0000-0000-00001D030000}"/>
    <cellStyle name="40% - Énfasis1 2 3 4 2" xfId="804" xr:uid="{00000000-0005-0000-0000-00001E030000}"/>
    <cellStyle name="40% - Énfasis1 2 3 5" xfId="805" xr:uid="{00000000-0005-0000-0000-00001F030000}"/>
    <cellStyle name="40% - Énfasis1 2 4" xfId="806" xr:uid="{00000000-0005-0000-0000-000020030000}"/>
    <cellStyle name="40% - Énfasis1 2 4 2" xfId="807" xr:uid="{00000000-0005-0000-0000-000021030000}"/>
    <cellStyle name="40% - Énfasis1 2 4 2 2" xfId="808" xr:uid="{00000000-0005-0000-0000-000022030000}"/>
    <cellStyle name="40% - Énfasis1 2 4 2 2 2" xfId="809" xr:uid="{00000000-0005-0000-0000-000023030000}"/>
    <cellStyle name="40% - Énfasis1 2 4 2 2 2 2" xfId="810" xr:uid="{00000000-0005-0000-0000-000024030000}"/>
    <cellStyle name="40% - Énfasis1 2 4 2 2 2 3" xfId="811" xr:uid="{00000000-0005-0000-0000-000025030000}"/>
    <cellStyle name="40% - Énfasis1 2 4 2 2 2 4" xfId="812" xr:uid="{00000000-0005-0000-0000-000026030000}"/>
    <cellStyle name="40% - Énfasis1 2 4 2 2 2 5" xfId="813" xr:uid="{00000000-0005-0000-0000-000027030000}"/>
    <cellStyle name="40% - Énfasis1 2 4 2 2 2 6" xfId="814" xr:uid="{00000000-0005-0000-0000-000028030000}"/>
    <cellStyle name="40% - Énfasis1 2 4 2 2 2 7" xfId="815" xr:uid="{00000000-0005-0000-0000-000029030000}"/>
    <cellStyle name="40% - Énfasis1 2 4 2 2 3" xfId="816" xr:uid="{00000000-0005-0000-0000-00002A030000}"/>
    <cellStyle name="40% - Énfasis1 2 4 2 2 4" xfId="817" xr:uid="{00000000-0005-0000-0000-00002B030000}"/>
    <cellStyle name="40% - Énfasis1 2 4 2 2 4 2" xfId="818" xr:uid="{00000000-0005-0000-0000-00002C030000}"/>
    <cellStyle name="40% - Énfasis1 2 4 2 2 5" xfId="819" xr:uid="{00000000-0005-0000-0000-00002D030000}"/>
    <cellStyle name="40% - Énfasis1 2 4 2 2 5 2" xfId="820" xr:uid="{00000000-0005-0000-0000-00002E030000}"/>
    <cellStyle name="40% - Énfasis1 2 4 2 2 6" xfId="821" xr:uid="{00000000-0005-0000-0000-00002F030000}"/>
    <cellStyle name="40% - Énfasis1 2 4 2 2 6 2" xfId="822" xr:uid="{00000000-0005-0000-0000-000030030000}"/>
    <cellStyle name="40% - Énfasis1 2 4 2 2 7" xfId="823" xr:uid="{00000000-0005-0000-0000-000031030000}"/>
    <cellStyle name="40% - Énfasis1 2 4 2 2 7 2" xfId="824" xr:uid="{00000000-0005-0000-0000-000032030000}"/>
    <cellStyle name="40% - Énfasis1 2 4 2 3" xfId="825" xr:uid="{00000000-0005-0000-0000-000033030000}"/>
    <cellStyle name="40% - Énfasis1 2 4 2 3 2" xfId="826" xr:uid="{00000000-0005-0000-0000-000034030000}"/>
    <cellStyle name="40% - Énfasis1 2 4 2 4" xfId="827" xr:uid="{00000000-0005-0000-0000-000035030000}"/>
    <cellStyle name="40% - Énfasis1 2 4 2 5" xfId="828" xr:uid="{00000000-0005-0000-0000-000036030000}"/>
    <cellStyle name="40% - Énfasis1 2 4 2 6" xfId="829" xr:uid="{00000000-0005-0000-0000-000037030000}"/>
    <cellStyle name="40% - Énfasis1 2 4 2 7" xfId="830" xr:uid="{00000000-0005-0000-0000-000038030000}"/>
    <cellStyle name="40% - Énfasis1 2 4 2 8" xfId="831" xr:uid="{00000000-0005-0000-0000-000039030000}"/>
    <cellStyle name="40% - Énfasis1 2 4 3" xfId="832" xr:uid="{00000000-0005-0000-0000-00003A030000}"/>
    <cellStyle name="40% - Énfasis1 2 4 4" xfId="833" xr:uid="{00000000-0005-0000-0000-00003B030000}"/>
    <cellStyle name="40% - Énfasis1 2 4 5" xfId="834" xr:uid="{00000000-0005-0000-0000-00003C030000}"/>
    <cellStyle name="40% - Énfasis1 2 4 5 2" xfId="835" xr:uid="{00000000-0005-0000-0000-00003D030000}"/>
    <cellStyle name="40% - Énfasis1 2 4 6" xfId="836" xr:uid="{00000000-0005-0000-0000-00003E030000}"/>
    <cellStyle name="40% - Énfasis1 2 4 6 2" xfId="837" xr:uid="{00000000-0005-0000-0000-00003F030000}"/>
    <cellStyle name="40% - Énfasis1 2 4 7" xfId="838" xr:uid="{00000000-0005-0000-0000-000040030000}"/>
    <cellStyle name="40% - Énfasis1 2 4 7 2" xfId="839" xr:uid="{00000000-0005-0000-0000-000041030000}"/>
    <cellStyle name="40% - Énfasis1 2 4 8" xfId="840" xr:uid="{00000000-0005-0000-0000-000042030000}"/>
    <cellStyle name="40% - Énfasis1 2 4 8 2" xfId="841" xr:uid="{00000000-0005-0000-0000-000043030000}"/>
    <cellStyle name="40% - Énfasis1 2 5" xfId="842" xr:uid="{00000000-0005-0000-0000-000044030000}"/>
    <cellStyle name="40% - Énfasis1 2 5 2" xfId="843" xr:uid="{00000000-0005-0000-0000-000045030000}"/>
    <cellStyle name="40% - Énfasis1 2 6" xfId="844" xr:uid="{00000000-0005-0000-0000-000046030000}"/>
    <cellStyle name="40% - Énfasis1 2 6 2" xfId="845" xr:uid="{00000000-0005-0000-0000-000047030000}"/>
    <cellStyle name="40% - Énfasis1 2 7" xfId="846" xr:uid="{00000000-0005-0000-0000-000048030000}"/>
    <cellStyle name="40% - Énfasis1 3" xfId="847" xr:uid="{00000000-0005-0000-0000-000049030000}"/>
    <cellStyle name="40% - Énfasis1 3 2" xfId="848" xr:uid="{00000000-0005-0000-0000-00004A030000}"/>
    <cellStyle name="40% - Énfasis1 3 2 2" xfId="849" xr:uid="{00000000-0005-0000-0000-00004B030000}"/>
    <cellStyle name="40% - Énfasis1 3 3" xfId="850" xr:uid="{00000000-0005-0000-0000-00004C030000}"/>
    <cellStyle name="40% - Énfasis1 3 3 2" xfId="851" xr:uid="{00000000-0005-0000-0000-00004D030000}"/>
    <cellStyle name="40% - Énfasis1 3 4" xfId="852" xr:uid="{00000000-0005-0000-0000-00004E030000}"/>
    <cellStyle name="40% - Énfasis1 3 4 2" xfId="853" xr:uid="{00000000-0005-0000-0000-00004F030000}"/>
    <cellStyle name="40% - Énfasis1 3 5" xfId="854" xr:uid="{00000000-0005-0000-0000-000050030000}"/>
    <cellStyle name="40% - Énfasis1 4" xfId="855" xr:uid="{00000000-0005-0000-0000-000051030000}"/>
    <cellStyle name="40% - Énfasis1 4 2" xfId="856" xr:uid="{00000000-0005-0000-0000-000052030000}"/>
    <cellStyle name="40% - Énfasis1 4 2 2" xfId="857" xr:uid="{00000000-0005-0000-0000-000053030000}"/>
    <cellStyle name="40% - Énfasis1 4 3" xfId="858" xr:uid="{00000000-0005-0000-0000-000054030000}"/>
    <cellStyle name="40% - Énfasis1 4 3 2" xfId="859" xr:uid="{00000000-0005-0000-0000-000055030000}"/>
    <cellStyle name="40% - Énfasis1 4 4" xfId="860" xr:uid="{00000000-0005-0000-0000-000056030000}"/>
    <cellStyle name="40% - Énfasis1 4 4 2" xfId="861" xr:uid="{00000000-0005-0000-0000-000057030000}"/>
    <cellStyle name="40% - Énfasis1 4 5" xfId="862" xr:uid="{00000000-0005-0000-0000-000058030000}"/>
    <cellStyle name="40% - Énfasis1 5" xfId="863" xr:uid="{00000000-0005-0000-0000-000059030000}"/>
    <cellStyle name="40% - Énfasis1 6" xfId="864" xr:uid="{00000000-0005-0000-0000-00005A030000}"/>
    <cellStyle name="40% - Énfasis1 7" xfId="865" xr:uid="{00000000-0005-0000-0000-00005B030000}"/>
    <cellStyle name="40% - Énfasis1 8" xfId="866" xr:uid="{00000000-0005-0000-0000-00005C030000}"/>
    <cellStyle name="40% - Énfasis1 9" xfId="867" xr:uid="{00000000-0005-0000-0000-00005D030000}"/>
    <cellStyle name="40% - Énfasis2 2" xfId="868" xr:uid="{00000000-0005-0000-0000-00005E030000}"/>
    <cellStyle name="40% - Énfasis2 2 2" xfId="869" xr:uid="{00000000-0005-0000-0000-00005F030000}"/>
    <cellStyle name="40% - Énfasis2 2 2 2" xfId="870" xr:uid="{00000000-0005-0000-0000-000060030000}"/>
    <cellStyle name="40% - Énfasis2 2 2 2 2" xfId="871" xr:uid="{00000000-0005-0000-0000-000061030000}"/>
    <cellStyle name="40% - Énfasis2 2 2 3" xfId="872" xr:uid="{00000000-0005-0000-0000-000062030000}"/>
    <cellStyle name="40% - Énfasis2 2 2 3 2" xfId="873" xr:uid="{00000000-0005-0000-0000-000063030000}"/>
    <cellStyle name="40% - Énfasis2 2 2 4" xfId="874" xr:uid="{00000000-0005-0000-0000-000064030000}"/>
    <cellStyle name="40% - Énfasis2 2 2 4 2" xfId="875" xr:uid="{00000000-0005-0000-0000-000065030000}"/>
    <cellStyle name="40% - Énfasis2 2 2 5" xfId="876" xr:uid="{00000000-0005-0000-0000-000066030000}"/>
    <cellStyle name="40% - Énfasis2 2 3" xfId="877" xr:uid="{00000000-0005-0000-0000-000067030000}"/>
    <cellStyle name="40% - Énfasis2 2 3 2" xfId="878" xr:uid="{00000000-0005-0000-0000-000068030000}"/>
    <cellStyle name="40% - Énfasis2 2 3 2 2" xfId="879" xr:uid="{00000000-0005-0000-0000-000069030000}"/>
    <cellStyle name="40% - Énfasis2 2 3 3" xfId="880" xr:uid="{00000000-0005-0000-0000-00006A030000}"/>
    <cellStyle name="40% - Énfasis2 2 3 3 2" xfId="881" xr:uid="{00000000-0005-0000-0000-00006B030000}"/>
    <cellStyle name="40% - Énfasis2 2 3 4" xfId="882" xr:uid="{00000000-0005-0000-0000-00006C030000}"/>
    <cellStyle name="40% - Énfasis2 2 3 4 2" xfId="883" xr:uid="{00000000-0005-0000-0000-00006D030000}"/>
    <cellStyle name="40% - Énfasis2 2 3 5" xfId="884" xr:uid="{00000000-0005-0000-0000-00006E030000}"/>
    <cellStyle name="40% - Énfasis2 2 4" xfId="885" xr:uid="{00000000-0005-0000-0000-00006F030000}"/>
    <cellStyle name="40% - Énfasis2 2 4 2" xfId="886" xr:uid="{00000000-0005-0000-0000-000070030000}"/>
    <cellStyle name="40% - Énfasis2 2 5" xfId="887" xr:uid="{00000000-0005-0000-0000-000071030000}"/>
    <cellStyle name="40% - Énfasis2 2 5 2" xfId="888" xr:uid="{00000000-0005-0000-0000-000072030000}"/>
    <cellStyle name="40% - Énfasis2 2 6" xfId="889" xr:uid="{00000000-0005-0000-0000-000073030000}"/>
    <cellStyle name="40% - Énfasis2 2 6 2" xfId="890" xr:uid="{00000000-0005-0000-0000-000074030000}"/>
    <cellStyle name="40% - Énfasis2 2 7" xfId="891" xr:uid="{00000000-0005-0000-0000-000075030000}"/>
    <cellStyle name="40% - Énfasis2 3" xfId="892" xr:uid="{00000000-0005-0000-0000-000076030000}"/>
    <cellStyle name="40% - Énfasis2 3 2" xfId="893" xr:uid="{00000000-0005-0000-0000-000077030000}"/>
    <cellStyle name="40% - Énfasis2 3 2 2" xfId="894" xr:uid="{00000000-0005-0000-0000-000078030000}"/>
    <cellStyle name="40% - Énfasis2 3 3" xfId="895" xr:uid="{00000000-0005-0000-0000-000079030000}"/>
    <cellStyle name="40% - Énfasis2 3 3 2" xfId="896" xr:uid="{00000000-0005-0000-0000-00007A030000}"/>
    <cellStyle name="40% - Énfasis2 3 4" xfId="897" xr:uid="{00000000-0005-0000-0000-00007B030000}"/>
    <cellStyle name="40% - Énfasis2 3 4 2" xfId="898" xr:uid="{00000000-0005-0000-0000-00007C030000}"/>
    <cellStyle name="40% - Énfasis2 3 5" xfId="899" xr:uid="{00000000-0005-0000-0000-00007D030000}"/>
    <cellStyle name="40% - Énfasis2 4" xfId="900" xr:uid="{00000000-0005-0000-0000-00007E030000}"/>
    <cellStyle name="40% - Énfasis2 4 2" xfId="901" xr:uid="{00000000-0005-0000-0000-00007F030000}"/>
    <cellStyle name="40% - Énfasis2 4 2 2" xfId="902" xr:uid="{00000000-0005-0000-0000-000080030000}"/>
    <cellStyle name="40% - Énfasis2 4 3" xfId="903" xr:uid="{00000000-0005-0000-0000-000081030000}"/>
    <cellStyle name="40% - Énfasis2 4 3 2" xfId="904" xr:uid="{00000000-0005-0000-0000-000082030000}"/>
    <cellStyle name="40% - Énfasis2 4 4" xfId="905" xr:uid="{00000000-0005-0000-0000-000083030000}"/>
    <cellStyle name="40% - Énfasis2 4 4 2" xfId="906" xr:uid="{00000000-0005-0000-0000-000084030000}"/>
    <cellStyle name="40% - Énfasis2 4 5" xfId="907" xr:uid="{00000000-0005-0000-0000-000085030000}"/>
    <cellStyle name="40% - Énfasis3 10" xfId="908" xr:uid="{00000000-0005-0000-0000-000086030000}"/>
    <cellStyle name="40% - Énfasis3 11" xfId="909" xr:uid="{00000000-0005-0000-0000-000087030000}"/>
    <cellStyle name="40% - Énfasis3 2" xfId="910" xr:uid="{00000000-0005-0000-0000-000088030000}"/>
    <cellStyle name="40% - Énfasis3 2 2" xfId="911" xr:uid="{00000000-0005-0000-0000-000089030000}"/>
    <cellStyle name="40% - Énfasis3 2 2 2" xfId="912" xr:uid="{00000000-0005-0000-0000-00008A030000}"/>
    <cellStyle name="40% - Énfasis3 2 2 2 2" xfId="913" xr:uid="{00000000-0005-0000-0000-00008B030000}"/>
    <cellStyle name="40% - Énfasis3 2 2 3" xfId="914" xr:uid="{00000000-0005-0000-0000-00008C030000}"/>
    <cellStyle name="40% - Énfasis3 2 2 3 2" xfId="915" xr:uid="{00000000-0005-0000-0000-00008D030000}"/>
    <cellStyle name="40% - Énfasis3 2 2 4" xfId="916" xr:uid="{00000000-0005-0000-0000-00008E030000}"/>
    <cellStyle name="40% - Énfasis3 2 2 4 2" xfId="917" xr:uid="{00000000-0005-0000-0000-00008F030000}"/>
    <cellStyle name="40% - Énfasis3 2 2 5" xfId="918" xr:uid="{00000000-0005-0000-0000-000090030000}"/>
    <cellStyle name="40% - Énfasis3 2 3" xfId="919" xr:uid="{00000000-0005-0000-0000-000091030000}"/>
    <cellStyle name="40% - Énfasis3 2 3 2" xfId="920" xr:uid="{00000000-0005-0000-0000-000092030000}"/>
    <cellStyle name="40% - Énfasis3 2 3 2 2" xfId="921" xr:uid="{00000000-0005-0000-0000-000093030000}"/>
    <cellStyle name="40% - Énfasis3 2 3 3" xfId="922" xr:uid="{00000000-0005-0000-0000-000094030000}"/>
    <cellStyle name="40% - Énfasis3 2 3 3 2" xfId="923" xr:uid="{00000000-0005-0000-0000-000095030000}"/>
    <cellStyle name="40% - Énfasis3 2 3 4" xfId="924" xr:uid="{00000000-0005-0000-0000-000096030000}"/>
    <cellStyle name="40% - Énfasis3 2 3 4 2" xfId="925" xr:uid="{00000000-0005-0000-0000-000097030000}"/>
    <cellStyle name="40% - Énfasis3 2 3 5" xfId="926" xr:uid="{00000000-0005-0000-0000-000098030000}"/>
    <cellStyle name="40% - Énfasis3 2 4" xfId="927" xr:uid="{00000000-0005-0000-0000-000099030000}"/>
    <cellStyle name="40% - Énfasis3 2 4 2" xfId="928" xr:uid="{00000000-0005-0000-0000-00009A030000}"/>
    <cellStyle name="40% - Énfasis3 2 4 2 2" xfId="929" xr:uid="{00000000-0005-0000-0000-00009B030000}"/>
    <cellStyle name="40% - Énfasis3 2 4 2 2 2" xfId="930" xr:uid="{00000000-0005-0000-0000-00009C030000}"/>
    <cellStyle name="40% - Énfasis3 2 4 2 2 2 2" xfId="931" xr:uid="{00000000-0005-0000-0000-00009D030000}"/>
    <cellStyle name="40% - Énfasis3 2 4 2 2 2 3" xfId="932" xr:uid="{00000000-0005-0000-0000-00009E030000}"/>
    <cellStyle name="40% - Énfasis3 2 4 2 2 2 4" xfId="933" xr:uid="{00000000-0005-0000-0000-00009F030000}"/>
    <cellStyle name="40% - Énfasis3 2 4 2 2 2 5" xfId="934" xr:uid="{00000000-0005-0000-0000-0000A0030000}"/>
    <cellStyle name="40% - Énfasis3 2 4 2 2 2 6" xfId="935" xr:uid="{00000000-0005-0000-0000-0000A1030000}"/>
    <cellStyle name="40% - Énfasis3 2 4 2 2 2 7" xfId="936" xr:uid="{00000000-0005-0000-0000-0000A2030000}"/>
    <cellStyle name="40% - Énfasis3 2 4 2 2 3" xfId="937" xr:uid="{00000000-0005-0000-0000-0000A3030000}"/>
    <cellStyle name="40% - Énfasis3 2 4 2 2 4" xfId="938" xr:uid="{00000000-0005-0000-0000-0000A4030000}"/>
    <cellStyle name="40% - Énfasis3 2 4 2 2 4 2" xfId="939" xr:uid="{00000000-0005-0000-0000-0000A5030000}"/>
    <cellStyle name="40% - Énfasis3 2 4 2 2 5" xfId="940" xr:uid="{00000000-0005-0000-0000-0000A6030000}"/>
    <cellStyle name="40% - Énfasis3 2 4 2 2 5 2" xfId="941" xr:uid="{00000000-0005-0000-0000-0000A7030000}"/>
    <cellStyle name="40% - Énfasis3 2 4 2 2 6" xfId="942" xr:uid="{00000000-0005-0000-0000-0000A8030000}"/>
    <cellStyle name="40% - Énfasis3 2 4 2 2 6 2" xfId="943" xr:uid="{00000000-0005-0000-0000-0000A9030000}"/>
    <cellStyle name="40% - Énfasis3 2 4 2 2 7" xfId="944" xr:uid="{00000000-0005-0000-0000-0000AA030000}"/>
    <cellStyle name="40% - Énfasis3 2 4 2 2 7 2" xfId="945" xr:uid="{00000000-0005-0000-0000-0000AB030000}"/>
    <cellStyle name="40% - Énfasis3 2 4 2 3" xfId="946" xr:uid="{00000000-0005-0000-0000-0000AC030000}"/>
    <cellStyle name="40% - Énfasis3 2 4 2 3 2" xfId="947" xr:uid="{00000000-0005-0000-0000-0000AD030000}"/>
    <cellStyle name="40% - Énfasis3 2 4 2 4" xfId="948" xr:uid="{00000000-0005-0000-0000-0000AE030000}"/>
    <cellStyle name="40% - Énfasis3 2 4 2 5" xfId="949" xr:uid="{00000000-0005-0000-0000-0000AF030000}"/>
    <cellStyle name="40% - Énfasis3 2 4 2 6" xfId="950" xr:uid="{00000000-0005-0000-0000-0000B0030000}"/>
    <cellStyle name="40% - Énfasis3 2 4 2 7" xfId="951" xr:uid="{00000000-0005-0000-0000-0000B1030000}"/>
    <cellStyle name="40% - Énfasis3 2 4 2 8" xfId="952" xr:uid="{00000000-0005-0000-0000-0000B2030000}"/>
    <cellStyle name="40% - Énfasis3 2 4 3" xfId="953" xr:uid="{00000000-0005-0000-0000-0000B3030000}"/>
    <cellStyle name="40% - Énfasis3 2 4 4" xfId="954" xr:uid="{00000000-0005-0000-0000-0000B4030000}"/>
    <cellStyle name="40% - Énfasis3 2 4 5" xfId="955" xr:uid="{00000000-0005-0000-0000-0000B5030000}"/>
    <cellStyle name="40% - Énfasis3 2 4 5 2" xfId="956" xr:uid="{00000000-0005-0000-0000-0000B6030000}"/>
    <cellStyle name="40% - Énfasis3 2 4 6" xfId="957" xr:uid="{00000000-0005-0000-0000-0000B7030000}"/>
    <cellStyle name="40% - Énfasis3 2 4 6 2" xfId="958" xr:uid="{00000000-0005-0000-0000-0000B8030000}"/>
    <cellStyle name="40% - Énfasis3 2 4 7" xfId="959" xr:uid="{00000000-0005-0000-0000-0000B9030000}"/>
    <cellStyle name="40% - Énfasis3 2 4 7 2" xfId="960" xr:uid="{00000000-0005-0000-0000-0000BA030000}"/>
    <cellStyle name="40% - Énfasis3 2 4 8" xfId="961" xr:uid="{00000000-0005-0000-0000-0000BB030000}"/>
    <cellStyle name="40% - Énfasis3 2 4 8 2" xfId="962" xr:uid="{00000000-0005-0000-0000-0000BC030000}"/>
    <cellStyle name="40% - Énfasis3 2 5" xfId="963" xr:uid="{00000000-0005-0000-0000-0000BD030000}"/>
    <cellStyle name="40% - Énfasis3 2 5 2" xfId="964" xr:uid="{00000000-0005-0000-0000-0000BE030000}"/>
    <cellStyle name="40% - Énfasis3 2 6" xfId="965" xr:uid="{00000000-0005-0000-0000-0000BF030000}"/>
    <cellStyle name="40% - Énfasis3 2 6 2" xfId="966" xr:uid="{00000000-0005-0000-0000-0000C0030000}"/>
    <cellStyle name="40% - Énfasis3 2 7" xfId="967" xr:uid="{00000000-0005-0000-0000-0000C1030000}"/>
    <cellStyle name="40% - Énfasis3 3" xfId="968" xr:uid="{00000000-0005-0000-0000-0000C2030000}"/>
    <cellStyle name="40% - Énfasis3 3 2" xfId="969" xr:uid="{00000000-0005-0000-0000-0000C3030000}"/>
    <cellStyle name="40% - Énfasis3 3 2 2" xfId="970" xr:uid="{00000000-0005-0000-0000-0000C4030000}"/>
    <cellStyle name="40% - Énfasis3 3 3" xfId="971" xr:uid="{00000000-0005-0000-0000-0000C5030000}"/>
    <cellStyle name="40% - Énfasis3 3 3 2" xfId="972" xr:uid="{00000000-0005-0000-0000-0000C6030000}"/>
    <cellStyle name="40% - Énfasis3 3 4" xfId="973" xr:uid="{00000000-0005-0000-0000-0000C7030000}"/>
    <cellStyle name="40% - Énfasis3 3 4 2" xfId="974" xr:uid="{00000000-0005-0000-0000-0000C8030000}"/>
    <cellStyle name="40% - Énfasis3 3 5" xfId="975" xr:uid="{00000000-0005-0000-0000-0000C9030000}"/>
    <cellStyle name="40% - Énfasis3 4" xfId="976" xr:uid="{00000000-0005-0000-0000-0000CA030000}"/>
    <cellStyle name="40% - Énfasis3 4 2" xfId="977" xr:uid="{00000000-0005-0000-0000-0000CB030000}"/>
    <cellStyle name="40% - Énfasis3 4 2 2" xfId="978" xr:uid="{00000000-0005-0000-0000-0000CC030000}"/>
    <cellStyle name="40% - Énfasis3 4 3" xfId="979" xr:uid="{00000000-0005-0000-0000-0000CD030000}"/>
    <cellStyle name="40% - Énfasis3 4 3 2" xfId="980" xr:uid="{00000000-0005-0000-0000-0000CE030000}"/>
    <cellStyle name="40% - Énfasis3 4 4" xfId="981" xr:uid="{00000000-0005-0000-0000-0000CF030000}"/>
    <cellStyle name="40% - Énfasis3 4 4 2" xfId="982" xr:uid="{00000000-0005-0000-0000-0000D0030000}"/>
    <cellStyle name="40% - Énfasis3 4 5" xfId="983" xr:uid="{00000000-0005-0000-0000-0000D1030000}"/>
    <cellStyle name="40% - Énfasis3 5" xfId="984" xr:uid="{00000000-0005-0000-0000-0000D2030000}"/>
    <cellStyle name="40% - Énfasis3 6" xfId="985" xr:uid="{00000000-0005-0000-0000-0000D3030000}"/>
    <cellStyle name="40% - Énfasis3 7" xfId="986" xr:uid="{00000000-0005-0000-0000-0000D4030000}"/>
    <cellStyle name="40% - Énfasis3 8" xfId="987" xr:uid="{00000000-0005-0000-0000-0000D5030000}"/>
    <cellStyle name="40% - Énfasis3 9" xfId="988" xr:uid="{00000000-0005-0000-0000-0000D6030000}"/>
    <cellStyle name="40% - Énfasis4 10" xfId="989" xr:uid="{00000000-0005-0000-0000-0000D7030000}"/>
    <cellStyle name="40% - Énfasis4 11" xfId="990" xr:uid="{00000000-0005-0000-0000-0000D8030000}"/>
    <cellStyle name="40% - Énfasis4 12" xfId="991" xr:uid="{00000000-0005-0000-0000-0000D9030000}"/>
    <cellStyle name="40% - Énfasis4 2" xfId="992" xr:uid="{00000000-0005-0000-0000-0000DA030000}"/>
    <cellStyle name="40% - Énfasis4 2 2" xfId="993" xr:uid="{00000000-0005-0000-0000-0000DB030000}"/>
    <cellStyle name="40% - Énfasis4 2 2 2" xfId="994" xr:uid="{00000000-0005-0000-0000-0000DC030000}"/>
    <cellStyle name="40% - Énfasis4 2 2 2 2" xfId="995" xr:uid="{00000000-0005-0000-0000-0000DD030000}"/>
    <cellStyle name="40% - Énfasis4 2 2 3" xfId="996" xr:uid="{00000000-0005-0000-0000-0000DE030000}"/>
    <cellStyle name="40% - Énfasis4 2 2 3 2" xfId="997" xr:uid="{00000000-0005-0000-0000-0000DF030000}"/>
    <cellStyle name="40% - Énfasis4 2 2 4" xfId="998" xr:uid="{00000000-0005-0000-0000-0000E0030000}"/>
    <cellStyle name="40% - Énfasis4 2 2 4 2" xfId="999" xr:uid="{00000000-0005-0000-0000-0000E1030000}"/>
    <cellStyle name="40% - Énfasis4 2 2 5" xfId="1000" xr:uid="{00000000-0005-0000-0000-0000E2030000}"/>
    <cellStyle name="40% - Énfasis4 2 3" xfId="1001" xr:uid="{00000000-0005-0000-0000-0000E3030000}"/>
    <cellStyle name="40% - Énfasis4 2 3 2" xfId="1002" xr:uid="{00000000-0005-0000-0000-0000E4030000}"/>
    <cellStyle name="40% - Énfasis4 2 3 2 2" xfId="1003" xr:uid="{00000000-0005-0000-0000-0000E5030000}"/>
    <cellStyle name="40% - Énfasis4 2 3 3" xfId="1004" xr:uid="{00000000-0005-0000-0000-0000E6030000}"/>
    <cellStyle name="40% - Énfasis4 2 3 3 2" xfId="1005" xr:uid="{00000000-0005-0000-0000-0000E7030000}"/>
    <cellStyle name="40% - Énfasis4 2 3 4" xfId="1006" xr:uid="{00000000-0005-0000-0000-0000E8030000}"/>
    <cellStyle name="40% - Énfasis4 2 3 4 2" xfId="1007" xr:uid="{00000000-0005-0000-0000-0000E9030000}"/>
    <cellStyle name="40% - Énfasis4 2 3 5" xfId="1008" xr:uid="{00000000-0005-0000-0000-0000EA030000}"/>
    <cellStyle name="40% - Énfasis4 2 4" xfId="1009" xr:uid="{00000000-0005-0000-0000-0000EB030000}"/>
    <cellStyle name="40% - Énfasis4 2 4 2" xfId="1010" xr:uid="{00000000-0005-0000-0000-0000EC030000}"/>
    <cellStyle name="40% - Énfasis4 2 4 2 2" xfId="1011" xr:uid="{00000000-0005-0000-0000-0000ED030000}"/>
    <cellStyle name="40% - Énfasis4 2 4 2 2 2" xfId="1012" xr:uid="{00000000-0005-0000-0000-0000EE030000}"/>
    <cellStyle name="40% - Énfasis4 2 4 2 2 2 2" xfId="1013" xr:uid="{00000000-0005-0000-0000-0000EF030000}"/>
    <cellStyle name="40% - Énfasis4 2 4 2 2 2 3" xfId="1014" xr:uid="{00000000-0005-0000-0000-0000F0030000}"/>
    <cellStyle name="40% - Énfasis4 2 4 2 2 2 4" xfId="1015" xr:uid="{00000000-0005-0000-0000-0000F1030000}"/>
    <cellStyle name="40% - Énfasis4 2 4 2 2 2 5" xfId="1016" xr:uid="{00000000-0005-0000-0000-0000F2030000}"/>
    <cellStyle name="40% - Énfasis4 2 4 2 2 2 6" xfId="1017" xr:uid="{00000000-0005-0000-0000-0000F3030000}"/>
    <cellStyle name="40% - Énfasis4 2 4 2 2 2 7" xfId="1018" xr:uid="{00000000-0005-0000-0000-0000F4030000}"/>
    <cellStyle name="40% - Énfasis4 2 4 2 2 3" xfId="1019" xr:uid="{00000000-0005-0000-0000-0000F5030000}"/>
    <cellStyle name="40% - Énfasis4 2 4 2 2 4" xfId="1020" xr:uid="{00000000-0005-0000-0000-0000F6030000}"/>
    <cellStyle name="40% - Énfasis4 2 4 2 2 4 2" xfId="1021" xr:uid="{00000000-0005-0000-0000-0000F7030000}"/>
    <cellStyle name="40% - Énfasis4 2 4 2 2 5" xfId="1022" xr:uid="{00000000-0005-0000-0000-0000F8030000}"/>
    <cellStyle name="40% - Énfasis4 2 4 2 2 5 2" xfId="1023" xr:uid="{00000000-0005-0000-0000-0000F9030000}"/>
    <cellStyle name="40% - Énfasis4 2 4 2 2 6" xfId="1024" xr:uid="{00000000-0005-0000-0000-0000FA030000}"/>
    <cellStyle name="40% - Énfasis4 2 4 2 2 6 2" xfId="1025" xr:uid="{00000000-0005-0000-0000-0000FB030000}"/>
    <cellStyle name="40% - Énfasis4 2 4 2 2 7" xfId="1026" xr:uid="{00000000-0005-0000-0000-0000FC030000}"/>
    <cellStyle name="40% - Énfasis4 2 4 2 2 7 2" xfId="1027" xr:uid="{00000000-0005-0000-0000-0000FD030000}"/>
    <cellStyle name="40% - Énfasis4 2 4 2 3" xfId="1028" xr:uid="{00000000-0005-0000-0000-0000FE030000}"/>
    <cellStyle name="40% - Énfasis4 2 4 2 3 2" xfId="1029" xr:uid="{00000000-0005-0000-0000-0000FF030000}"/>
    <cellStyle name="40% - Énfasis4 2 4 2 4" xfId="1030" xr:uid="{00000000-0005-0000-0000-000000040000}"/>
    <cellStyle name="40% - Énfasis4 2 4 2 5" xfId="1031" xr:uid="{00000000-0005-0000-0000-000001040000}"/>
    <cellStyle name="40% - Énfasis4 2 4 2 6" xfId="1032" xr:uid="{00000000-0005-0000-0000-000002040000}"/>
    <cellStyle name="40% - Énfasis4 2 4 2 7" xfId="1033" xr:uid="{00000000-0005-0000-0000-000003040000}"/>
    <cellStyle name="40% - Énfasis4 2 4 2 8" xfId="1034" xr:uid="{00000000-0005-0000-0000-000004040000}"/>
    <cellStyle name="40% - Énfasis4 2 4 3" xfId="1035" xr:uid="{00000000-0005-0000-0000-000005040000}"/>
    <cellStyle name="40% - Énfasis4 2 4 4" xfId="1036" xr:uid="{00000000-0005-0000-0000-000006040000}"/>
    <cellStyle name="40% - Énfasis4 2 4 5" xfId="1037" xr:uid="{00000000-0005-0000-0000-000007040000}"/>
    <cellStyle name="40% - Énfasis4 2 4 5 2" xfId="1038" xr:uid="{00000000-0005-0000-0000-000008040000}"/>
    <cellStyle name="40% - Énfasis4 2 4 6" xfId="1039" xr:uid="{00000000-0005-0000-0000-000009040000}"/>
    <cellStyle name="40% - Énfasis4 2 4 6 2" xfId="1040" xr:uid="{00000000-0005-0000-0000-00000A040000}"/>
    <cellStyle name="40% - Énfasis4 2 4 7" xfId="1041" xr:uid="{00000000-0005-0000-0000-00000B040000}"/>
    <cellStyle name="40% - Énfasis4 2 4 7 2" xfId="1042" xr:uid="{00000000-0005-0000-0000-00000C040000}"/>
    <cellStyle name="40% - Énfasis4 2 4 8" xfId="1043" xr:uid="{00000000-0005-0000-0000-00000D040000}"/>
    <cellStyle name="40% - Énfasis4 2 4 8 2" xfId="1044" xr:uid="{00000000-0005-0000-0000-00000E040000}"/>
    <cellStyle name="40% - Énfasis4 2 5" xfId="1045" xr:uid="{00000000-0005-0000-0000-00000F040000}"/>
    <cellStyle name="40% - Énfasis4 2 5 2" xfId="1046" xr:uid="{00000000-0005-0000-0000-000010040000}"/>
    <cellStyle name="40% - Énfasis4 2 6" xfId="1047" xr:uid="{00000000-0005-0000-0000-000011040000}"/>
    <cellStyle name="40% - Énfasis4 2 6 2" xfId="1048" xr:uid="{00000000-0005-0000-0000-000012040000}"/>
    <cellStyle name="40% - Énfasis4 2 7" xfId="1049" xr:uid="{00000000-0005-0000-0000-000013040000}"/>
    <cellStyle name="40% - Énfasis4 3" xfId="1050" xr:uid="{00000000-0005-0000-0000-000014040000}"/>
    <cellStyle name="40% - Énfasis4 3 2" xfId="1051" xr:uid="{00000000-0005-0000-0000-000015040000}"/>
    <cellStyle name="40% - Énfasis4 3 2 2" xfId="1052" xr:uid="{00000000-0005-0000-0000-000016040000}"/>
    <cellStyle name="40% - Énfasis4 3 3" xfId="1053" xr:uid="{00000000-0005-0000-0000-000017040000}"/>
    <cellStyle name="40% - Énfasis4 3 3 2" xfId="1054" xr:uid="{00000000-0005-0000-0000-000018040000}"/>
    <cellStyle name="40% - Énfasis4 3 4" xfId="1055" xr:uid="{00000000-0005-0000-0000-000019040000}"/>
    <cellStyle name="40% - Énfasis4 3 4 2" xfId="1056" xr:uid="{00000000-0005-0000-0000-00001A040000}"/>
    <cellStyle name="40% - Énfasis4 3 5" xfId="1057" xr:uid="{00000000-0005-0000-0000-00001B040000}"/>
    <cellStyle name="40% - Énfasis4 4" xfId="1058" xr:uid="{00000000-0005-0000-0000-00001C040000}"/>
    <cellStyle name="40% - Énfasis4 4 2" xfId="1059" xr:uid="{00000000-0005-0000-0000-00001D040000}"/>
    <cellStyle name="40% - Énfasis4 4 2 2" xfId="1060" xr:uid="{00000000-0005-0000-0000-00001E040000}"/>
    <cellStyle name="40% - Énfasis4 4 3" xfId="1061" xr:uid="{00000000-0005-0000-0000-00001F040000}"/>
    <cellStyle name="40% - Énfasis4 4 3 2" xfId="1062" xr:uid="{00000000-0005-0000-0000-000020040000}"/>
    <cellStyle name="40% - Énfasis4 4 4" xfId="1063" xr:uid="{00000000-0005-0000-0000-000021040000}"/>
    <cellStyle name="40% - Énfasis4 4 4 2" xfId="1064" xr:uid="{00000000-0005-0000-0000-000022040000}"/>
    <cellStyle name="40% - Énfasis4 4 5" xfId="1065" xr:uid="{00000000-0005-0000-0000-000023040000}"/>
    <cellStyle name="40% - Énfasis4 5" xfId="1066" xr:uid="{00000000-0005-0000-0000-000024040000}"/>
    <cellStyle name="40% - Énfasis4 6" xfId="1067" xr:uid="{00000000-0005-0000-0000-000025040000}"/>
    <cellStyle name="40% - Énfasis4 7" xfId="1068" xr:uid="{00000000-0005-0000-0000-000026040000}"/>
    <cellStyle name="40% - Énfasis4 8" xfId="1069" xr:uid="{00000000-0005-0000-0000-000027040000}"/>
    <cellStyle name="40% - Énfasis4 9" xfId="1070" xr:uid="{00000000-0005-0000-0000-000028040000}"/>
    <cellStyle name="40% - Énfasis5 2" xfId="1071" xr:uid="{00000000-0005-0000-0000-000029040000}"/>
    <cellStyle name="40% - Énfasis5 2 2" xfId="1072" xr:uid="{00000000-0005-0000-0000-00002A040000}"/>
    <cellStyle name="40% - Énfasis5 2 2 2" xfId="1073" xr:uid="{00000000-0005-0000-0000-00002B040000}"/>
    <cellStyle name="40% - Énfasis5 2 2 2 2" xfId="1074" xr:uid="{00000000-0005-0000-0000-00002C040000}"/>
    <cellStyle name="40% - Énfasis5 2 2 3" xfId="1075" xr:uid="{00000000-0005-0000-0000-00002D040000}"/>
    <cellStyle name="40% - Énfasis5 2 2 3 2" xfId="1076" xr:uid="{00000000-0005-0000-0000-00002E040000}"/>
    <cellStyle name="40% - Énfasis5 2 2 4" xfId="1077" xr:uid="{00000000-0005-0000-0000-00002F040000}"/>
    <cellStyle name="40% - Énfasis5 2 2 4 2" xfId="1078" xr:uid="{00000000-0005-0000-0000-000030040000}"/>
    <cellStyle name="40% - Énfasis5 2 2 5" xfId="1079" xr:uid="{00000000-0005-0000-0000-000031040000}"/>
    <cellStyle name="40% - Énfasis5 2 3" xfId="1080" xr:uid="{00000000-0005-0000-0000-000032040000}"/>
    <cellStyle name="40% - Énfasis5 2 3 2" xfId="1081" xr:uid="{00000000-0005-0000-0000-000033040000}"/>
    <cellStyle name="40% - Énfasis5 2 3 2 2" xfId="1082" xr:uid="{00000000-0005-0000-0000-000034040000}"/>
    <cellStyle name="40% - Énfasis5 2 3 3" xfId="1083" xr:uid="{00000000-0005-0000-0000-000035040000}"/>
    <cellStyle name="40% - Énfasis5 2 3 3 2" xfId="1084" xr:uid="{00000000-0005-0000-0000-000036040000}"/>
    <cellStyle name="40% - Énfasis5 2 3 4" xfId="1085" xr:uid="{00000000-0005-0000-0000-000037040000}"/>
    <cellStyle name="40% - Énfasis5 2 3 4 2" xfId="1086" xr:uid="{00000000-0005-0000-0000-000038040000}"/>
    <cellStyle name="40% - Énfasis5 2 3 5" xfId="1087" xr:uid="{00000000-0005-0000-0000-000039040000}"/>
    <cellStyle name="40% - Énfasis5 2 4" xfId="1088" xr:uid="{00000000-0005-0000-0000-00003A040000}"/>
    <cellStyle name="40% - Énfasis5 2 4 2" xfId="1089" xr:uid="{00000000-0005-0000-0000-00003B040000}"/>
    <cellStyle name="40% - Énfasis5 2 5" xfId="1090" xr:uid="{00000000-0005-0000-0000-00003C040000}"/>
    <cellStyle name="40% - Énfasis5 2 5 2" xfId="1091" xr:uid="{00000000-0005-0000-0000-00003D040000}"/>
    <cellStyle name="40% - Énfasis5 2 6" xfId="1092" xr:uid="{00000000-0005-0000-0000-00003E040000}"/>
    <cellStyle name="40% - Énfasis5 2 6 2" xfId="1093" xr:uid="{00000000-0005-0000-0000-00003F040000}"/>
    <cellStyle name="40% - Énfasis5 2 7" xfId="1094" xr:uid="{00000000-0005-0000-0000-000040040000}"/>
    <cellStyle name="40% - Énfasis5 3" xfId="1095" xr:uid="{00000000-0005-0000-0000-000041040000}"/>
    <cellStyle name="40% - Énfasis5 3 2" xfId="1096" xr:uid="{00000000-0005-0000-0000-000042040000}"/>
    <cellStyle name="40% - Énfasis5 3 2 2" xfId="1097" xr:uid="{00000000-0005-0000-0000-000043040000}"/>
    <cellStyle name="40% - Énfasis5 3 3" xfId="1098" xr:uid="{00000000-0005-0000-0000-000044040000}"/>
    <cellStyle name="40% - Énfasis5 3 3 2" xfId="1099" xr:uid="{00000000-0005-0000-0000-000045040000}"/>
    <cellStyle name="40% - Énfasis5 3 4" xfId="1100" xr:uid="{00000000-0005-0000-0000-000046040000}"/>
    <cellStyle name="40% - Énfasis5 3 4 2" xfId="1101" xr:uid="{00000000-0005-0000-0000-000047040000}"/>
    <cellStyle name="40% - Énfasis5 3 5" xfId="1102" xr:uid="{00000000-0005-0000-0000-000048040000}"/>
    <cellStyle name="40% - Énfasis5 4" xfId="1103" xr:uid="{00000000-0005-0000-0000-000049040000}"/>
    <cellStyle name="40% - Énfasis5 4 2" xfId="1104" xr:uid="{00000000-0005-0000-0000-00004A040000}"/>
    <cellStyle name="40% - Énfasis5 4 2 2" xfId="1105" xr:uid="{00000000-0005-0000-0000-00004B040000}"/>
    <cellStyle name="40% - Énfasis5 4 3" xfId="1106" xr:uid="{00000000-0005-0000-0000-00004C040000}"/>
    <cellStyle name="40% - Énfasis5 4 3 2" xfId="1107" xr:uid="{00000000-0005-0000-0000-00004D040000}"/>
    <cellStyle name="40% - Énfasis5 4 4" xfId="1108" xr:uid="{00000000-0005-0000-0000-00004E040000}"/>
    <cellStyle name="40% - Énfasis5 4 4 2" xfId="1109" xr:uid="{00000000-0005-0000-0000-00004F040000}"/>
    <cellStyle name="40% - Énfasis5 4 5" xfId="1110" xr:uid="{00000000-0005-0000-0000-000050040000}"/>
    <cellStyle name="40% - Énfasis6 10" xfId="1111" xr:uid="{00000000-0005-0000-0000-000051040000}"/>
    <cellStyle name="40% - Énfasis6 11" xfId="1112" xr:uid="{00000000-0005-0000-0000-000052040000}"/>
    <cellStyle name="40% - Énfasis6 2" xfId="1113" xr:uid="{00000000-0005-0000-0000-000053040000}"/>
    <cellStyle name="40% - Énfasis6 2 2" xfId="1114" xr:uid="{00000000-0005-0000-0000-000054040000}"/>
    <cellStyle name="40% - Énfasis6 2 2 2" xfId="1115" xr:uid="{00000000-0005-0000-0000-000055040000}"/>
    <cellStyle name="40% - Énfasis6 2 2 2 2" xfId="1116" xr:uid="{00000000-0005-0000-0000-000056040000}"/>
    <cellStyle name="40% - Énfasis6 2 2 3" xfId="1117" xr:uid="{00000000-0005-0000-0000-000057040000}"/>
    <cellStyle name="40% - Énfasis6 2 2 3 2" xfId="1118" xr:uid="{00000000-0005-0000-0000-000058040000}"/>
    <cellStyle name="40% - Énfasis6 2 2 4" xfId="1119" xr:uid="{00000000-0005-0000-0000-000059040000}"/>
    <cellStyle name="40% - Énfasis6 2 2 4 2" xfId="1120" xr:uid="{00000000-0005-0000-0000-00005A040000}"/>
    <cellStyle name="40% - Énfasis6 2 2 5" xfId="1121" xr:uid="{00000000-0005-0000-0000-00005B040000}"/>
    <cellStyle name="40% - Énfasis6 2 3" xfId="1122" xr:uid="{00000000-0005-0000-0000-00005C040000}"/>
    <cellStyle name="40% - Énfasis6 2 3 2" xfId="1123" xr:uid="{00000000-0005-0000-0000-00005D040000}"/>
    <cellStyle name="40% - Énfasis6 2 3 2 2" xfId="1124" xr:uid="{00000000-0005-0000-0000-00005E040000}"/>
    <cellStyle name="40% - Énfasis6 2 3 3" xfId="1125" xr:uid="{00000000-0005-0000-0000-00005F040000}"/>
    <cellStyle name="40% - Énfasis6 2 3 3 2" xfId="1126" xr:uid="{00000000-0005-0000-0000-000060040000}"/>
    <cellStyle name="40% - Énfasis6 2 3 4" xfId="1127" xr:uid="{00000000-0005-0000-0000-000061040000}"/>
    <cellStyle name="40% - Énfasis6 2 3 4 2" xfId="1128" xr:uid="{00000000-0005-0000-0000-000062040000}"/>
    <cellStyle name="40% - Énfasis6 2 3 5" xfId="1129" xr:uid="{00000000-0005-0000-0000-000063040000}"/>
    <cellStyle name="40% - Énfasis6 2 4" xfId="1130" xr:uid="{00000000-0005-0000-0000-000064040000}"/>
    <cellStyle name="40% - Énfasis6 2 4 2" xfId="1131" xr:uid="{00000000-0005-0000-0000-000065040000}"/>
    <cellStyle name="40% - Énfasis6 2 4 2 2" xfId="1132" xr:uid="{00000000-0005-0000-0000-000066040000}"/>
    <cellStyle name="40% - Énfasis6 2 4 2 2 2" xfId="1133" xr:uid="{00000000-0005-0000-0000-000067040000}"/>
    <cellStyle name="40% - Énfasis6 2 4 2 2 2 2" xfId="1134" xr:uid="{00000000-0005-0000-0000-000068040000}"/>
    <cellStyle name="40% - Énfasis6 2 4 2 2 2 3" xfId="1135" xr:uid="{00000000-0005-0000-0000-000069040000}"/>
    <cellStyle name="40% - Énfasis6 2 4 2 2 2 4" xfId="1136" xr:uid="{00000000-0005-0000-0000-00006A040000}"/>
    <cellStyle name="40% - Énfasis6 2 4 2 2 2 5" xfId="1137" xr:uid="{00000000-0005-0000-0000-00006B040000}"/>
    <cellStyle name="40% - Énfasis6 2 4 2 2 2 6" xfId="1138" xr:uid="{00000000-0005-0000-0000-00006C040000}"/>
    <cellStyle name="40% - Énfasis6 2 4 2 2 2 7" xfId="1139" xr:uid="{00000000-0005-0000-0000-00006D040000}"/>
    <cellStyle name="40% - Énfasis6 2 4 2 2 3" xfId="1140" xr:uid="{00000000-0005-0000-0000-00006E040000}"/>
    <cellStyle name="40% - Énfasis6 2 4 2 2 4" xfId="1141" xr:uid="{00000000-0005-0000-0000-00006F040000}"/>
    <cellStyle name="40% - Énfasis6 2 4 2 2 4 2" xfId="1142" xr:uid="{00000000-0005-0000-0000-000070040000}"/>
    <cellStyle name="40% - Énfasis6 2 4 2 2 5" xfId="1143" xr:uid="{00000000-0005-0000-0000-000071040000}"/>
    <cellStyle name="40% - Énfasis6 2 4 2 2 5 2" xfId="1144" xr:uid="{00000000-0005-0000-0000-000072040000}"/>
    <cellStyle name="40% - Énfasis6 2 4 2 2 6" xfId="1145" xr:uid="{00000000-0005-0000-0000-000073040000}"/>
    <cellStyle name="40% - Énfasis6 2 4 2 2 6 2" xfId="1146" xr:uid="{00000000-0005-0000-0000-000074040000}"/>
    <cellStyle name="40% - Énfasis6 2 4 2 2 7" xfId="1147" xr:uid="{00000000-0005-0000-0000-000075040000}"/>
    <cellStyle name="40% - Énfasis6 2 4 2 2 7 2" xfId="1148" xr:uid="{00000000-0005-0000-0000-000076040000}"/>
    <cellStyle name="40% - Énfasis6 2 4 2 3" xfId="1149" xr:uid="{00000000-0005-0000-0000-000077040000}"/>
    <cellStyle name="40% - Énfasis6 2 4 2 3 2" xfId="1150" xr:uid="{00000000-0005-0000-0000-000078040000}"/>
    <cellStyle name="40% - Énfasis6 2 4 2 4" xfId="1151" xr:uid="{00000000-0005-0000-0000-000079040000}"/>
    <cellStyle name="40% - Énfasis6 2 4 2 5" xfId="1152" xr:uid="{00000000-0005-0000-0000-00007A040000}"/>
    <cellStyle name="40% - Énfasis6 2 4 2 6" xfId="1153" xr:uid="{00000000-0005-0000-0000-00007B040000}"/>
    <cellStyle name="40% - Énfasis6 2 4 2 7" xfId="1154" xr:uid="{00000000-0005-0000-0000-00007C040000}"/>
    <cellStyle name="40% - Énfasis6 2 4 2 8" xfId="1155" xr:uid="{00000000-0005-0000-0000-00007D040000}"/>
    <cellStyle name="40% - Énfasis6 2 4 3" xfId="1156" xr:uid="{00000000-0005-0000-0000-00007E040000}"/>
    <cellStyle name="40% - Énfasis6 2 4 4" xfId="1157" xr:uid="{00000000-0005-0000-0000-00007F040000}"/>
    <cellStyle name="40% - Énfasis6 2 4 5" xfId="1158" xr:uid="{00000000-0005-0000-0000-000080040000}"/>
    <cellStyle name="40% - Énfasis6 2 4 5 2" xfId="1159" xr:uid="{00000000-0005-0000-0000-000081040000}"/>
    <cellStyle name="40% - Énfasis6 2 4 6" xfId="1160" xr:uid="{00000000-0005-0000-0000-000082040000}"/>
    <cellStyle name="40% - Énfasis6 2 4 6 2" xfId="1161" xr:uid="{00000000-0005-0000-0000-000083040000}"/>
    <cellStyle name="40% - Énfasis6 2 4 7" xfId="1162" xr:uid="{00000000-0005-0000-0000-000084040000}"/>
    <cellStyle name="40% - Énfasis6 2 4 7 2" xfId="1163" xr:uid="{00000000-0005-0000-0000-000085040000}"/>
    <cellStyle name="40% - Énfasis6 2 4 8" xfId="1164" xr:uid="{00000000-0005-0000-0000-000086040000}"/>
    <cellStyle name="40% - Énfasis6 2 4 8 2" xfId="1165" xr:uid="{00000000-0005-0000-0000-000087040000}"/>
    <cellStyle name="40% - Énfasis6 2 5" xfId="1166" xr:uid="{00000000-0005-0000-0000-000088040000}"/>
    <cellStyle name="40% - Énfasis6 2 5 2" xfId="1167" xr:uid="{00000000-0005-0000-0000-000089040000}"/>
    <cellStyle name="40% - Énfasis6 2 6" xfId="1168" xr:uid="{00000000-0005-0000-0000-00008A040000}"/>
    <cellStyle name="40% - Énfasis6 2 6 2" xfId="1169" xr:uid="{00000000-0005-0000-0000-00008B040000}"/>
    <cellStyle name="40% - Énfasis6 2 7" xfId="1170" xr:uid="{00000000-0005-0000-0000-00008C040000}"/>
    <cellStyle name="40% - Énfasis6 3" xfId="1171" xr:uid="{00000000-0005-0000-0000-00008D040000}"/>
    <cellStyle name="40% - Énfasis6 3 2" xfId="1172" xr:uid="{00000000-0005-0000-0000-00008E040000}"/>
    <cellStyle name="40% - Énfasis6 3 2 2" xfId="1173" xr:uid="{00000000-0005-0000-0000-00008F040000}"/>
    <cellStyle name="40% - Énfasis6 3 3" xfId="1174" xr:uid="{00000000-0005-0000-0000-000090040000}"/>
    <cellStyle name="40% - Énfasis6 3 3 2" xfId="1175" xr:uid="{00000000-0005-0000-0000-000091040000}"/>
    <cellStyle name="40% - Énfasis6 3 4" xfId="1176" xr:uid="{00000000-0005-0000-0000-000092040000}"/>
    <cellStyle name="40% - Énfasis6 3 4 2" xfId="1177" xr:uid="{00000000-0005-0000-0000-000093040000}"/>
    <cellStyle name="40% - Énfasis6 3 5" xfId="1178" xr:uid="{00000000-0005-0000-0000-000094040000}"/>
    <cellStyle name="40% - Énfasis6 4" xfId="1179" xr:uid="{00000000-0005-0000-0000-000095040000}"/>
    <cellStyle name="40% - Énfasis6 4 2" xfId="1180" xr:uid="{00000000-0005-0000-0000-000096040000}"/>
    <cellStyle name="40% - Énfasis6 4 2 2" xfId="1181" xr:uid="{00000000-0005-0000-0000-000097040000}"/>
    <cellStyle name="40% - Énfasis6 4 3" xfId="1182" xr:uid="{00000000-0005-0000-0000-000098040000}"/>
    <cellStyle name="40% - Énfasis6 4 3 2" xfId="1183" xr:uid="{00000000-0005-0000-0000-000099040000}"/>
    <cellStyle name="40% - Énfasis6 4 4" xfId="1184" xr:uid="{00000000-0005-0000-0000-00009A040000}"/>
    <cellStyle name="40% - Énfasis6 4 4 2" xfId="1185" xr:uid="{00000000-0005-0000-0000-00009B040000}"/>
    <cellStyle name="40% - Énfasis6 4 5" xfId="1186" xr:uid="{00000000-0005-0000-0000-00009C040000}"/>
    <cellStyle name="40% - Énfasis6 5" xfId="1187" xr:uid="{00000000-0005-0000-0000-00009D040000}"/>
    <cellStyle name="40% - Énfasis6 6" xfId="1188" xr:uid="{00000000-0005-0000-0000-00009E040000}"/>
    <cellStyle name="40% - Énfasis6 7" xfId="1189" xr:uid="{00000000-0005-0000-0000-00009F040000}"/>
    <cellStyle name="40% - Énfasis6 8" xfId="1190" xr:uid="{00000000-0005-0000-0000-0000A0040000}"/>
    <cellStyle name="40% - Énfasis6 9" xfId="1191" xr:uid="{00000000-0005-0000-0000-0000A1040000}"/>
    <cellStyle name="60% - Accent1" xfId="1192" xr:uid="{00000000-0005-0000-0000-0000A2040000}"/>
    <cellStyle name="60% - Accent2" xfId="1193" xr:uid="{00000000-0005-0000-0000-0000A3040000}"/>
    <cellStyle name="60% - Accent3" xfId="1194" xr:uid="{00000000-0005-0000-0000-0000A4040000}"/>
    <cellStyle name="60% - Accent4" xfId="1195" xr:uid="{00000000-0005-0000-0000-0000A5040000}"/>
    <cellStyle name="60% - Accent5" xfId="1196" xr:uid="{00000000-0005-0000-0000-0000A6040000}"/>
    <cellStyle name="60% - Accent6" xfId="1197" xr:uid="{00000000-0005-0000-0000-0000A7040000}"/>
    <cellStyle name="60% - Énfasis1 10" xfId="1198" xr:uid="{00000000-0005-0000-0000-0000A8040000}"/>
    <cellStyle name="60% - Énfasis1 11" xfId="1199" xr:uid="{00000000-0005-0000-0000-0000A9040000}"/>
    <cellStyle name="60% - Énfasis1 12" xfId="1200" xr:uid="{00000000-0005-0000-0000-0000AA040000}"/>
    <cellStyle name="60% - Énfasis1 2" xfId="1201" xr:uid="{00000000-0005-0000-0000-0000AB040000}"/>
    <cellStyle name="60% - Énfasis1 2 2" xfId="1202" xr:uid="{00000000-0005-0000-0000-0000AC040000}"/>
    <cellStyle name="60% - Énfasis1 2 3" xfId="1203" xr:uid="{00000000-0005-0000-0000-0000AD040000}"/>
    <cellStyle name="60% - Énfasis1 2 4" xfId="1204" xr:uid="{00000000-0005-0000-0000-0000AE040000}"/>
    <cellStyle name="60% - Énfasis1 2 4 2" xfId="1205" xr:uid="{00000000-0005-0000-0000-0000AF040000}"/>
    <cellStyle name="60% - Énfasis1 2 4 2 2" xfId="1206" xr:uid="{00000000-0005-0000-0000-0000B0040000}"/>
    <cellStyle name="60% - Énfasis1 2 4 2 2 2" xfId="1207" xr:uid="{00000000-0005-0000-0000-0000B1040000}"/>
    <cellStyle name="60% - Énfasis1 2 4 2 2 2 2" xfId="1208" xr:uid="{00000000-0005-0000-0000-0000B2040000}"/>
    <cellStyle name="60% - Énfasis1 2 4 2 2 2 3" xfId="1209" xr:uid="{00000000-0005-0000-0000-0000B3040000}"/>
    <cellStyle name="60% - Énfasis1 2 4 2 2 2 4" xfId="1210" xr:uid="{00000000-0005-0000-0000-0000B4040000}"/>
    <cellStyle name="60% - Énfasis1 2 4 2 2 2 5" xfId="1211" xr:uid="{00000000-0005-0000-0000-0000B5040000}"/>
    <cellStyle name="60% - Énfasis1 2 4 2 2 2 6" xfId="1212" xr:uid="{00000000-0005-0000-0000-0000B6040000}"/>
    <cellStyle name="60% - Énfasis1 2 4 2 2 3" xfId="1213" xr:uid="{00000000-0005-0000-0000-0000B7040000}"/>
    <cellStyle name="60% - Énfasis1 2 4 2 2 4" xfId="1214" xr:uid="{00000000-0005-0000-0000-0000B8040000}"/>
    <cellStyle name="60% - Énfasis1 2 4 2 2 5" xfId="1215" xr:uid="{00000000-0005-0000-0000-0000B9040000}"/>
    <cellStyle name="60% - Énfasis1 2 4 2 2 6" xfId="1216" xr:uid="{00000000-0005-0000-0000-0000BA040000}"/>
    <cellStyle name="60% - Énfasis1 2 4 2 2 7" xfId="1217" xr:uid="{00000000-0005-0000-0000-0000BB040000}"/>
    <cellStyle name="60% - Énfasis1 2 4 2 3" xfId="1218" xr:uid="{00000000-0005-0000-0000-0000BC040000}"/>
    <cellStyle name="60% - Énfasis1 2 4 2 4" xfId="1219" xr:uid="{00000000-0005-0000-0000-0000BD040000}"/>
    <cellStyle name="60% - Énfasis1 2 4 2 5" xfId="1220" xr:uid="{00000000-0005-0000-0000-0000BE040000}"/>
    <cellStyle name="60% - Énfasis1 2 4 2 6" xfId="1221" xr:uid="{00000000-0005-0000-0000-0000BF040000}"/>
    <cellStyle name="60% - Énfasis1 2 4 2 7" xfId="1222" xr:uid="{00000000-0005-0000-0000-0000C0040000}"/>
    <cellStyle name="60% - Énfasis1 2 4 3" xfId="1223" xr:uid="{00000000-0005-0000-0000-0000C1040000}"/>
    <cellStyle name="60% - Énfasis1 2 4 4" xfId="1224" xr:uid="{00000000-0005-0000-0000-0000C2040000}"/>
    <cellStyle name="60% - Énfasis1 2 4 5" xfId="1225" xr:uid="{00000000-0005-0000-0000-0000C3040000}"/>
    <cellStyle name="60% - Énfasis1 2 4 6" xfId="1226" xr:uid="{00000000-0005-0000-0000-0000C4040000}"/>
    <cellStyle name="60% - Énfasis1 2 4 7" xfId="1227" xr:uid="{00000000-0005-0000-0000-0000C5040000}"/>
    <cellStyle name="60% - Énfasis1 2 4 8" xfId="1228" xr:uid="{00000000-0005-0000-0000-0000C6040000}"/>
    <cellStyle name="60% - Énfasis1 2 5" xfId="1229" xr:uid="{00000000-0005-0000-0000-0000C7040000}"/>
    <cellStyle name="60% - Énfasis1 2 6" xfId="1230" xr:uid="{00000000-0005-0000-0000-0000C8040000}"/>
    <cellStyle name="60% - Énfasis1 3" xfId="1231" xr:uid="{00000000-0005-0000-0000-0000C9040000}"/>
    <cellStyle name="60% - Énfasis1 4" xfId="1232" xr:uid="{00000000-0005-0000-0000-0000CA040000}"/>
    <cellStyle name="60% - Énfasis1 4 2" xfId="1233" xr:uid="{00000000-0005-0000-0000-0000CB040000}"/>
    <cellStyle name="60% - Énfasis1 4 3" xfId="1234" xr:uid="{00000000-0005-0000-0000-0000CC040000}"/>
    <cellStyle name="60% - Énfasis1 4 4" xfId="1235" xr:uid="{00000000-0005-0000-0000-0000CD040000}"/>
    <cellStyle name="60% - Énfasis1 5" xfId="1236" xr:uid="{00000000-0005-0000-0000-0000CE040000}"/>
    <cellStyle name="60% - Énfasis1 6" xfId="1237" xr:uid="{00000000-0005-0000-0000-0000CF040000}"/>
    <cellStyle name="60% - Énfasis1 7" xfId="1238" xr:uid="{00000000-0005-0000-0000-0000D0040000}"/>
    <cellStyle name="60% - Énfasis1 8" xfId="1239" xr:uid="{00000000-0005-0000-0000-0000D1040000}"/>
    <cellStyle name="60% - Énfasis1 9" xfId="1240" xr:uid="{00000000-0005-0000-0000-0000D2040000}"/>
    <cellStyle name="60% - Énfasis2 2" xfId="1241" xr:uid="{00000000-0005-0000-0000-0000D3040000}"/>
    <cellStyle name="60% - Énfasis2 2 2" xfId="1242" xr:uid="{00000000-0005-0000-0000-0000D4040000}"/>
    <cellStyle name="60% - Énfasis2 2 3" xfId="1243" xr:uid="{00000000-0005-0000-0000-0000D5040000}"/>
    <cellStyle name="60% - Énfasis2 2 4" xfId="1244" xr:uid="{00000000-0005-0000-0000-0000D6040000}"/>
    <cellStyle name="60% - Énfasis2 2 5" xfId="1245" xr:uid="{00000000-0005-0000-0000-0000D7040000}"/>
    <cellStyle name="60% - Énfasis2 2 6" xfId="1246" xr:uid="{00000000-0005-0000-0000-0000D8040000}"/>
    <cellStyle name="60% - Énfasis2 3" xfId="1247" xr:uid="{00000000-0005-0000-0000-0000D9040000}"/>
    <cellStyle name="60% - Énfasis2 4" xfId="1248" xr:uid="{00000000-0005-0000-0000-0000DA040000}"/>
    <cellStyle name="60% - Énfasis2 4 2" xfId="1249" xr:uid="{00000000-0005-0000-0000-0000DB040000}"/>
    <cellStyle name="60% - Énfasis2 4 3" xfId="1250" xr:uid="{00000000-0005-0000-0000-0000DC040000}"/>
    <cellStyle name="60% - Énfasis2 4 4" xfId="1251" xr:uid="{00000000-0005-0000-0000-0000DD040000}"/>
    <cellStyle name="60% - Énfasis2 5" xfId="1252" xr:uid="{00000000-0005-0000-0000-0000DE040000}"/>
    <cellStyle name="60% - Énfasis2 6" xfId="1253" xr:uid="{00000000-0005-0000-0000-0000DF040000}"/>
    <cellStyle name="60% - Énfasis3 10" xfId="1254" xr:uid="{00000000-0005-0000-0000-0000E0040000}"/>
    <cellStyle name="60% - Énfasis3 11" xfId="1255" xr:uid="{00000000-0005-0000-0000-0000E1040000}"/>
    <cellStyle name="60% - Énfasis3 2" xfId="1256" xr:uid="{00000000-0005-0000-0000-0000E2040000}"/>
    <cellStyle name="60% - Énfasis3 2 2" xfId="1257" xr:uid="{00000000-0005-0000-0000-0000E3040000}"/>
    <cellStyle name="60% - Énfasis3 2 3" xfId="1258" xr:uid="{00000000-0005-0000-0000-0000E4040000}"/>
    <cellStyle name="60% - Énfasis3 2 4" xfId="1259" xr:uid="{00000000-0005-0000-0000-0000E5040000}"/>
    <cellStyle name="60% - Énfasis3 2 4 2" xfId="1260" xr:uid="{00000000-0005-0000-0000-0000E6040000}"/>
    <cellStyle name="60% - Énfasis3 2 4 2 2" xfId="1261" xr:uid="{00000000-0005-0000-0000-0000E7040000}"/>
    <cellStyle name="60% - Énfasis3 2 4 2 2 2" xfId="1262" xr:uid="{00000000-0005-0000-0000-0000E8040000}"/>
    <cellStyle name="60% - Énfasis3 2 4 2 2 2 2" xfId="1263" xr:uid="{00000000-0005-0000-0000-0000E9040000}"/>
    <cellStyle name="60% - Énfasis3 2 4 2 2 2 3" xfId="1264" xr:uid="{00000000-0005-0000-0000-0000EA040000}"/>
    <cellStyle name="60% - Énfasis3 2 4 2 2 2 4" xfId="1265" xr:uid="{00000000-0005-0000-0000-0000EB040000}"/>
    <cellStyle name="60% - Énfasis3 2 4 2 2 2 5" xfId="1266" xr:uid="{00000000-0005-0000-0000-0000EC040000}"/>
    <cellStyle name="60% - Énfasis3 2 4 2 2 2 6" xfId="1267" xr:uid="{00000000-0005-0000-0000-0000ED040000}"/>
    <cellStyle name="60% - Énfasis3 2 4 2 2 3" xfId="1268" xr:uid="{00000000-0005-0000-0000-0000EE040000}"/>
    <cellStyle name="60% - Énfasis3 2 4 2 2 4" xfId="1269" xr:uid="{00000000-0005-0000-0000-0000EF040000}"/>
    <cellStyle name="60% - Énfasis3 2 4 2 2 5" xfId="1270" xr:uid="{00000000-0005-0000-0000-0000F0040000}"/>
    <cellStyle name="60% - Énfasis3 2 4 2 2 6" xfId="1271" xr:uid="{00000000-0005-0000-0000-0000F1040000}"/>
    <cellStyle name="60% - Énfasis3 2 4 2 2 7" xfId="1272" xr:uid="{00000000-0005-0000-0000-0000F2040000}"/>
    <cellStyle name="60% - Énfasis3 2 4 2 3" xfId="1273" xr:uid="{00000000-0005-0000-0000-0000F3040000}"/>
    <cellStyle name="60% - Énfasis3 2 4 2 4" xfId="1274" xr:uid="{00000000-0005-0000-0000-0000F4040000}"/>
    <cellStyle name="60% - Énfasis3 2 4 2 5" xfId="1275" xr:uid="{00000000-0005-0000-0000-0000F5040000}"/>
    <cellStyle name="60% - Énfasis3 2 4 2 6" xfId="1276" xr:uid="{00000000-0005-0000-0000-0000F6040000}"/>
    <cellStyle name="60% - Énfasis3 2 4 2 7" xfId="1277" xr:uid="{00000000-0005-0000-0000-0000F7040000}"/>
    <cellStyle name="60% - Énfasis3 2 4 3" xfId="1278" xr:uid="{00000000-0005-0000-0000-0000F8040000}"/>
    <cellStyle name="60% - Énfasis3 2 4 4" xfId="1279" xr:uid="{00000000-0005-0000-0000-0000F9040000}"/>
    <cellStyle name="60% - Énfasis3 2 4 5" xfId="1280" xr:uid="{00000000-0005-0000-0000-0000FA040000}"/>
    <cellStyle name="60% - Énfasis3 2 4 6" xfId="1281" xr:uid="{00000000-0005-0000-0000-0000FB040000}"/>
    <cellStyle name="60% - Énfasis3 2 4 7" xfId="1282" xr:uid="{00000000-0005-0000-0000-0000FC040000}"/>
    <cellStyle name="60% - Énfasis3 2 4 8" xfId="1283" xr:uid="{00000000-0005-0000-0000-0000FD040000}"/>
    <cellStyle name="60% - Énfasis3 2 5" xfId="1284" xr:uid="{00000000-0005-0000-0000-0000FE040000}"/>
    <cellStyle name="60% - Énfasis3 2 6" xfId="1285" xr:uid="{00000000-0005-0000-0000-0000FF040000}"/>
    <cellStyle name="60% - Énfasis3 3" xfId="1286" xr:uid="{00000000-0005-0000-0000-000000050000}"/>
    <cellStyle name="60% - Énfasis3 4" xfId="1287" xr:uid="{00000000-0005-0000-0000-000001050000}"/>
    <cellStyle name="60% - Énfasis3 4 2" xfId="1288" xr:uid="{00000000-0005-0000-0000-000002050000}"/>
    <cellStyle name="60% - Énfasis3 4 3" xfId="1289" xr:uid="{00000000-0005-0000-0000-000003050000}"/>
    <cellStyle name="60% - Énfasis3 4 4" xfId="1290" xr:uid="{00000000-0005-0000-0000-000004050000}"/>
    <cellStyle name="60% - Énfasis3 5" xfId="1291" xr:uid="{00000000-0005-0000-0000-000005050000}"/>
    <cellStyle name="60% - Énfasis3 6" xfId="1292" xr:uid="{00000000-0005-0000-0000-000006050000}"/>
    <cellStyle name="60% - Énfasis3 7" xfId="1293" xr:uid="{00000000-0005-0000-0000-000007050000}"/>
    <cellStyle name="60% - Énfasis3 8" xfId="1294" xr:uid="{00000000-0005-0000-0000-000008050000}"/>
    <cellStyle name="60% - Énfasis3 9" xfId="1295" xr:uid="{00000000-0005-0000-0000-000009050000}"/>
    <cellStyle name="60% - Énfasis4 10" xfId="1296" xr:uid="{00000000-0005-0000-0000-00000A050000}"/>
    <cellStyle name="60% - Énfasis4 11" xfId="1297" xr:uid="{00000000-0005-0000-0000-00000B050000}"/>
    <cellStyle name="60% - Énfasis4 12" xfId="1298" xr:uid="{00000000-0005-0000-0000-00000C050000}"/>
    <cellStyle name="60% - Énfasis4 13" xfId="2661" xr:uid="{00000000-0005-0000-0000-00000D050000}"/>
    <cellStyle name="60% - Énfasis4 2" xfId="1299" xr:uid="{00000000-0005-0000-0000-00000E050000}"/>
    <cellStyle name="60% - Énfasis4 2 2" xfId="1300" xr:uid="{00000000-0005-0000-0000-00000F050000}"/>
    <cellStyle name="60% - Énfasis4 2 3" xfId="1301" xr:uid="{00000000-0005-0000-0000-000010050000}"/>
    <cellStyle name="60% - Énfasis4 2 4" xfId="1302" xr:uid="{00000000-0005-0000-0000-000011050000}"/>
    <cellStyle name="60% - Énfasis4 2 4 2" xfId="1303" xr:uid="{00000000-0005-0000-0000-000012050000}"/>
    <cellStyle name="60% - Énfasis4 2 4 2 2" xfId="1304" xr:uid="{00000000-0005-0000-0000-000013050000}"/>
    <cellStyle name="60% - Énfasis4 2 4 2 2 2" xfId="1305" xr:uid="{00000000-0005-0000-0000-000014050000}"/>
    <cellStyle name="60% - Énfasis4 2 4 2 2 2 2" xfId="1306" xr:uid="{00000000-0005-0000-0000-000015050000}"/>
    <cellStyle name="60% - Énfasis4 2 4 2 2 2 3" xfId="1307" xr:uid="{00000000-0005-0000-0000-000016050000}"/>
    <cellStyle name="60% - Énfasis4 2 4 2 2 2 4" xfId="1308" xr:uid="{00000000-0005-0000-0000-000017050000}"/>
    <cellStyle name="60% - Énfasis4 2 4 2 2 2 5" xfId="1309" xr:uid="{00000000-0005-0000-0000-000018050000}"/>
    <cellStyle name="60% - Énfasis4 2 4 2 2 2 6" xfId="1310" xr:uid="{00000000-0005-0000-0000-000019050000}"/>
    <cellStyle name="60% - Énfasis4 2 4 2 2 3" xfId="1311" xr:uid="{00000000-0005-0000-0000-00001A050000}"/>
    <cellStyle name="60% - Énfasis4 2 4 2 2 4" xfId="1312" xr:uid="{00000000-0005-0000-0000-00001B050000}"/>
    <cellStyle name="60% - Énfasis4 2 4 2 2 5" xfId="1313" xr:uid="{00000000-0005-0000-0000-00001C050000}"/>
    <cellStyle name="60% - Énfasis4 2 4 2 2 6" xfId="1314" xr:uid="{00000000-0005-0000-0000-00001D050000}"/>
    <cellStyle name="60% - Énfasis4 2 4 2 2 7" xfId="1315" xr:uid="{00000000-0005-0000-0000-00001E050000}"/>
    <cellStyle name="60% - Énfasis4 2 4 2 3" xfId="1316" xr:uid="{00000000-0005-0000-0000-00001F050000}"/>
    <cellStyle name="60% - Énfasis4 2 4 2 4" xfId="1317" xr:uid="{00000000-0005-0000-0000-000020050000}"/>
    <cellStyle name="60% - Énfasis4 2 4 2 5" xfId="1318" xr:uid="{00000000-0005-0000-0000-000021050000}"/>
    <cellStyle name="60% - Énfasis4 2 4 2 6" xfId="1319" xr:uid="{00000000-0005-0000-0000-000022050000}"/>
    <cellStyle name="60% - Énfasis4 2 4 2 7" xfId="1320" xr:uid="{00000000-0005-0000-0000-000023050000}"/>
    <cellStyle name="60% - Énfasis4 2 4 3" xfId="1321" xr:uid="{00000000-0005-0000-0000-000024050000}"/>
    <cellStyle name="60% - Énfasis4 2 4 4" xfId="1322" xr:uid="{00000000-0005-0000-0000-000025050000}"/>
    <cellStyle name="60% - Énfasis4 2 4 5" xfId="1323" xr:uid="{00000000-0005-0000-0000-000026050000}"/>
    <cellStyle name="60% - Énfasis4 2 4 6" xfId="1324" xr:uid="{00000000-0005-0000-0000-000027050000}"/>
    <cellStyle name="60% - Énfasis4 2 4 7" xfId="1325" xr:uid="{00000000-0005-0000-0000-000028050000}"/>
    <cellStyle name="60% - Énfasis4 2 4 8" xfId="1326" xr:uid="{00000000-0005-0000-0000-000029050000}"/>
    <cellStyle name="60% - Énfasis4 2 5" xfId="1327" xr:uid="{00000000-0005-0000-0000-00002A050000}"/>
    <cellStyle name="60% - Énfasis4 2 6" xfId="1328" xr:uid="{00000000-0005-0000-0000-00002B050000}"/>
    <cellStyle name="60% - Énfasis4 3" xfId="1329" xr:uid="{00000000-0005-0000-0000-00002C050000}"/>
    <cellStyle name="60% - Énfasis4 4" xfId="1330" xr:uid="{00000000-0005-0000-0000-00002D050000}"/>
    <cellStyle name="60% - Énfasis4 4 2" xfId="1331" xr:uid="{00000000-0005-0000-0000-00002E050000}"/>
    <cellStyle name="60% - Énfasis4 4 3" xfId="1332" xr:uid="{00000000-0005-0000-0000-00002F050000}"/>
    <cellStyle name="60% - Énfasis4 4 4" xfId="1333" xr:uid="{00000000-0005-0000-0000-000030050000}"/>
    <cellStyle name="60% - Énfasis4 5" xfId="1334" xr:uid="{00000000-0005-0000-0000-000031050000}"/>
    <cellStyle name="60% - Énfasis4 6" xfId="1335" xr:uid="{00000000-0005-0000-0000-000032050000}"/>
    <cellStyle name="60% - Énfasis4 7" xfId="1336" xr:uid="{00000000-0005-0000-0000-000033050000}"/>
    <cellStyle name="60% - Énfasis4 8" xfId="1337" xr:uid="{00000000-0005-0000-0000-000034050000}"/>
    <cellStyle name="60% - Énfasis4 9" xfId="1338" xr:uid="{00000000-0005-0000-0000-000035050000}"/>
    <cellStyle name="60% - Énfasis5 2" xfId="1339" xr:uid="{00000000-0005-0000-0000-000036050000}"/>
    <cellStyle name="60% - Énfasis5 2 2" xfId="1340" xr:uid="{00000000-0005-0000-0000-000037050000}"/>
    <cellStyle name="60% - Énfasis5 2 3" xfId="1341" xr:uid="{00000000-0005-0000-0000-000038050000}"/>
    <cellStyle name="60% - Énfasis5 2 4" xfId="1342" xr:uid="{00000000-0005-0000-0000-000039050000}"/>
    <cellStyle name="60% - Énfasis5 2 5" xfId="1343" xr:uid="{00000000-0005-0000-0000-00003A050000}"/>
    <cellStyle name="60% - Énfasis5 2 6" xfId="1344" xr:uid="{00000000-0005-0000-0000-00003B050000}"/>
    <cellStyle name="60% - Énfasis5 3" xfId="1345" xr:uid="{00000000-0005-0000-0000-00003C050000}"/>
    <cellStyle name="60% - Énfasis5 4" xfId="1346" xr:uid="{00000000-0005-0000-0000-00003D050000}"/>
    <cellStyle name="60% - Énfasis5 4 2" xfId="1347" xr:uid="{00000000-0005-0000-0000-00003E050000}"/>
    <cellStyle name="60% - Énfasis5 4 3" xfId="1348" xr:uid="{00000000-0005-0000-0000-00003F050000}"/>
    <cellStyle name="60% - Énfasis5 4 4" xfId="1349" xr:uid="{00000000-0005-0000-0000-000040050000}"/>
    <cellStyle name="60% - Énfasis5 5" xfId="1350" xr:uid="{00000000-0005-0000-0000-000041050000}"/>
    <cellStyle name="60% - Énfasis5 6" xfId="1351" xr:uid="{00000000-0005-0000-0000-000042050000}"/>
    <cellStyle name="60% - Énfasis6 10" xfId="1352" xr:uid="{00000000-0005-0000-0000-000043050000}"/>
    <cellStyle name="60% - Énfasis6 11" xfId="1353" xr:uid="{00000000-0005-0000-0000-000044050000}"/>
    <cellStyle name="60% - Énfasis6 12" xfId="1354" xr:uid="{00000000-0005-0000-0000-000045050000}"/>
    <cellStyle name="60% - Énfasis6 13" xfId="2662" xr:uid="{00000000-0005-0000-0000-000046050000}"/>
    <cellStyle name="60% - Énfasis6 2" xfId="1355" xr:uid="{00000000-0005-0000-0000-000047050000}"/>
    <cellStyle name="60% - Énfasis6 2 2" xfId="1356" xr:uid="{00000000-0005-0000-0000-000048050000}"/>
    <cellStyle name="60% - Énfasis6 2 3" xfId="1357" xr:uid="{00000000-0005-0000-0000-000049050000}"/>
    <cellStyle name="60% - Énfasis6 2 4" xfId="1358" xr:uid="{00000000-0005-0000-0000-00004A050000}"/>
    <cellStyle name="60% - Énfasis6 2 4 2" xfId="1359" xr:uid="{00000000-0005-0000-0000-00004B050000}"/>
    <cellStyle name="60% - Énfasis6 2 4 2 2" xfId="1360" xr:uid="{00000000-0005-0000-0000-00004C050000}"/>
    <cellStyle name="60% - Énfasis6 2 4 2 2 2" xfId="1361" xr:uid="{00000000-0005-0000-0000-00004D050000}"/>
    <cellStyle name="60% - Énfasis6 2 4 2 2 2 2" xfId="1362" xr:uid="{00000000-0005-0000-0000-00004E050000}"/>
    <cellStyle name="60% - Énfasis6 2 4 2 2 2 3" xfId="1363" xr:uid="{00000000-0005-0000-0000-00004F050000}"/>
    <cellStyle name="60% - Énfasis6 2 4 2 2 2 4" xfId="1364" xr:uid="{00000000-0005-0000-0000-000050050000}"/>
    <cellStyle name="60% - Énfasis6 2 4 2 2 2 5" xfId="1365" xr:uid="{00000000-0005-0000-0000-000051050000}"/>
    <cellStyle name="60% - Énfasis6 2 4 2 2 2 6" xfId="1366" xr:uid="{00000000-0005-0000-0000-000052050000}"/>
    <cellStyle name="60% - Énfasis6 2 4 2 2 3" xfId="1367" xr:uid="{00000000-0005-0000-0000-000053050000}"/>
    <cellStyle name="60% - Énfasis6 2 4 2 2 4" xfId="1368" xr:uid="{00000000-0005-0000-0000-000054050000}"/>
    <cellStyle name="60% - Énfasis6 2 4 2 2 5" xfId="1369" xr:uid="{00000000-0005-0000-0000-000055050000}"/>
    <cellStyle name="60% - Énfasis6 2 4 2 2 6" xfId="1370" xr:uid="{00000000-0005-0000-0000-000056050000}"/>
    <cellStyle name="60% - Énfasis6 2 4 2 2 7" xfId="1371" xr:uid="{00000000-0005-0000-0000-000057050000}"/>
    <cellStyle name="60% - Énfasis6 2 4 2 3" xfId="1372" xr:uid="{00000000-0005-0000-0000-000058050000}"/>
    <cellStyle name="60% - Énfasis6 2 4 2 4" xfId="1373" xr:uid="{00000000-0005-0000-0000-000059050000}"/>
    <cellStyle name="60% - Énfasis6 2 4 2 5" xfId="1374" xr:uid="{00000000-0005-0000-0000-00005A050000}"/>
    <cellStyle name="60% - Énfasis6 2 4 2 6" xfId="1375" xr:uid="{00000000-0005-0000-0000-00005B050000}"/>
    <cellStyle name="60% - Énfasis6 2 4 2 7" xfId="1376" xr:uid="{00000000-0005-0000-0000-00005C050000}"/>
    <cellStyle name="60% - Énfasis6 2 4 3" xfId="1377" xr:uid="{00000000-0005-0000-0000-00005D050000}"/>
    <cellStyle name="60% - Énfasis6 2 4 4" xfId="1378" xr:uid="{00000000-0005-0000-0000-00005E050000}"/>
    <cellStyle name="60% - Énfasis6 2 4 5" xfId="1379" xr:uid="{00000000-0005-0000-0000-00005F050000}"/>
    <cellStyle name="60% - Énfasis6 2 4 6" xfId="1380" xr:uid="{00000000-0005-0000-0000-000060050000}"/>
    <cellStyle name="60% - Énfasis6 2 4 7" xfId="1381" xr:uid="{00000000-0005-0000-0000-000061050000}"/>
    <cellStyle name="60% - Énfasis6 2 4 8" xfId="1382" xr:uid="{00000000-0005-0000-0000-000062050000}"/>
    <cellStyle name="60% - Énfasis6 2 5" xfId="1383" xr:uid="{00000000-0005-0000-0000-000063050000}"/>
    <cellStyle name="60% - Énfasis6 2 6" xfId="1384" xr:uid="{00000000-0005-0000-0000-000064050000}"/>
    <cellStyle name="60% - Énfasis6 3" xfId="1385" xr:uid="{00000000-0005-0000-0000-000065050000}"/>
    <cellStyle name="60% - Énfasis6 4" xfId="1386" xr:uid="{00000000-0005-0000-0000-000066050000}"/>
    <cellStyle name="60% - Énfasis6 4 2" xfId="1387" xr:uid="{00000000-0005-0000-0000-000067050000}"/>
    <cellStyle name="60% - Énfasis6 4 3" xfId="1388" xr:uid="{00000000-0005-0000-0000-000068050000}"/>
    <cellStyle name="60% - Énfasis6 4 4" xfId="1389" xr:uid="{00000000-0005-0000-0000-000069050000}"/>
    <cellStyle name="60% - Énfasis6 5" xfId="1390" xr:uid="{00000000-0005-0000-0000-00006A050000}"/>
    <cellStyle name="60% - Énfasis6 6" xfId="1391" xr:uid="{00000000-0005-0000-0000-00006B050000}"/>
    <cellStyle name="60% - Énfasis6 7" xfId="1392" xr:uid="{00000000-0005-0000-0000-00006C050000}"/>
    <cellStyle name="60% - Énfasis6 8" xfId="1393" xr:uid="{00000000-0005-0000-0000-00006D050000}"/>
    <cellStyle name="60% - Énfasis6 9" xfId="1394" xr:uid="{00000000-0005-0000-0000-00006E050000}"/>
    <cellStyle name="Accent1" xfId="1395" xr:uid="{00000000-0005-0000-0000-00006F050000}"/>
    <cellStyle name="Accent2" xfId="1396" xr:uid="{00000000-0005-0000-0000-000070050000}"/>
    <cellStyle name="Accent3" xfId="1397" xr:uid="{00000000-0005-0000-0000-000071050000}"/>
    <cellStyle name="Accent4" xfId="1398" xr:uid="{00000000-0005-0000-0000-000072050000}"/>
    <cellStyle name="Accent5" xfId="1399" xr:uid="{00000000-0005-0000-0000-000073050000}"/>
    <cellStyle name="Accent6" xfId="1400" xr:uid="{00000000-0005-0000-0000-000074050000}"/>
    <cellStyle name="Bad" xfId="1401" xr:uid="{00000000-0005-0000-0000-000075050000}"/>
    <cellStyle name="Buena 2" xfId="1402" xr:uid="{00000000-0005-0000-0000-000076050000}"/>
    <cellStyle name="Buena 2 2" xfId="1403" xr:uid="{00000000-0005-0000-0000-000077050000}"/>
    <cellStyle name="Buena 2 3" xfId="1404" xr:uid="{00000000-0005-0000-0000-000078050000}"/>
    <cellStyle name="Buena 2 4" xfId="1405" xr:uid="{00000000-0005-0000-0000-000079050000}"/>
    <cellStyle name="Buena 2 5" xfId="1406" xr:uid="{00000000-0005-0000-0000-00007A050000}"/>
    <cellStyle name="Buena 2 6" xfId="1407" xr:uid="{00000000-0005-0000-0000-00007B050000}"/>
    <cellStyle name="Buena 3" xfId="1408" xr:uid="{00000000-0005-0000-0000-00007C050000}"/>
    <cellStyle name="Buena 4" xfId="1409" xr:uid="{00000000-0005-0000-0000-00007D050000}"/>
    <cellStyle name="Buena 4 2" xfId="1410" xr:uid="{00000000-0005-0000-0000-00007E050000}"/>
    <cellStyle name="Buena 4 3" xfId="1411" xr:uid="{00000000-0005-0000-0000-00007F050000}"/>
    <cellStyle name="Buena 4 4" xfId="1412" xr:uid="{00000000-0005-0000-0000-000080050000}"/>
    <cellStyle name="Calculation" xfId="1413" xr:uid="{00000000-0005-0000-0000-000081050000}"/>
    <cellStyle name="Calculation 2" xfId="2465" xr:uid="{00000000-0005-0000-0000-000082050000}"/>
    <cellStyle name="Cálculo 10" xfId="1414" xr:uid="{00000000-0005-0000-0000-000083050000}"/>
    <cellStyle name="Cálculo 11" xfId="1415" xr:uid="{00000000-0005-0000-0000-000084050000}"/>
    <cellStyle name="Cálculo 2" xfId="1416" xr:uid="{00000000-0005-0000-0000-000085050000}"/>
    <cellStyle name="Cálculo 2 2" xfId="1417" xr:uid="{00000000-0005-0000-0000-000086050000}"/>
    <cellStyle name="Cálculo 2 2 2" xfId="2467" xr:uid="{00000000-0005-0000-0000-000087050000}"/>
    <cellStyle name="Cálculo 2 3" xfId="1418" xr:uid="{00000000-0005-0000-0000-000088050000}"/>
    <cellStyle name="Cálculo 2 3 2" xfId="2468" xr:uid="{00000000-0005-0000-0000-000089050000}"/>
    <cellStyle name="Cálculo 2 4" xfId="1419" xr:uid="{00000000-0005-0000-0000-00008A050000}"/>
    <cellStyle name="Cálculo 2 4 2" xfId="1420" xr:uid="{00000000-0005-0000-0000-00008B050000}"/>
    <cellStyle name="Cálculo 2 4 2 2" xfId="1421" xr:uid="{00000000-0005-0000-0000-00008C050000}"/>
    <cellStyle name="Cálculo 2 4 2 2 2" xfId="1422" xr:uid="{00000000-0005-0000-0000-00008D050000}"/>
    <cellStyle name="Cálculo 2 4 2 2 2 2" xfId="1423" xr:uid="{00000000-0005-0000-0000-00008E050000}"/>
    <cellStyle name="Cálculo 2 4 2 2 2 3" xfId="1424" xr:uid="{00000000-0005-0000-0000-00008F050000}"/>
    <cellStyle name="Cálculo 2 4 2 2 2 4" xfId="1425" xr:uid="{00000000-0005-0000-0000-000090050000}"/>
    <cellStyle name="Cálculo 2 4 2 2 2 5" xfId="1426" xr:uid="{00000000-0005-0000-0000-000091050000}"/>
    <cellStyle name="Cálculo 2 4 2 2 2 6" xfId="1427" xr:uid="{00000000-0005-0000-0000-000092050000}"/>
    <cellStyle name="Cálculo 2 4 2 2 2 7" xfId="2470" xr:uid="{00000000-0005-0000-0000-000093050000}"/>
    <cellStyle name="Cálculo 2 4 2 2 3" xfId="1428" xr:uid="{00000000-0005-0000-0000-000094050000}"/>
    <cellStyle name="Cálculo 2 4 2 2 4" xfId="1429" xr:uid="{00000000-0005-0000-0000-000095050000}"/>
    <cellStyle name="Cálculo 2 4 2 2 4 2" xfId="2471" xr:uid="{00000000-0005-0000-0000-000096050000}"/>
    <cellStyle name="Cálculo 2 4 2 2 5" xfId="1430" xr:uid="{00000000-0005-0000-0000-000097050000}"/>
    <cellStyle name="Cálculo 2 4 2 2 5 2" xfId="2472" xr:uid="{00000000-0005-0000-0000-000098050000}"/>
    <cellStyle name="Cálculo 2 4 2 2 6" xfId="1431" xr:uid="{00000000-0005-0000-0000-000099050000}"/>
    <cellStyle name="Cálculo 2 4 2 2 6 2" xfId="2473" xr:uid="{00000000-0005-0000-0000-00009A050000}"/>
    <cellStyle name="Cálculo 2 4 2 2 7" xfId="1432" xr:uid="{00000000-0005-0000-0000-00009B050000}"/>
    <cellStyle name="Cálculo 2 4 2 2 7 2" xfId="2474" xr:uid="{00000000-0005-0000-0000-00009C050000}"/>
    <cellStyle name="Cálculo 2 4 2 3" xfId="1433" xr:uid="{00000000-0005-0000-0000-00009D050000}"/>
    <cellStyle name="Cálculo 2 4 2 3 2" xfId="2475" xr:uid="{00000000-0005-0000-0000-00009E050000}"/>
    <cellStyle name="Cálculo 2 4 2 4" xfId="1434" xr:uid="{00000000-0005-0000-0000-00009F050000}"/>
    <cellStyle name="Cálculo 2 4 2 5" xfId="1435" xr:uid="{00000000-0005-0000-0000-0000A0050000}"/>
    <cellStyle name="Cálculo 2 4 2 6" xfId="1436" xr:uid="{00000000-0005-0000-0000-0000A1050000}"/>
    <cellStyle name="Cálculo 2 4 2 7" xfId="1437" xr:uid="{00000000-0005-0000-0000-0000A2050000}"/>
    <cellStyle name="Cálculo 2 4 2 8" xfId="2469" xr:uid="{00000000-0005-0000-0000-0000A3050000}"/>
    <cellStyle name="Cálculo 2 4 3" xfId="1438" xr:uid="{00000000-0005-0000-0000-0000A4050000}"/>
    <cellStyle name="Cálculo 2 4 4" xfId="1439" xr:uid="{00000000-0005-0000-0000-0000A5050000}"/>
    <cellStyle name="Cálculo 2 4 5" xfId="1440" xr:uid="{00000000-0005-0000-0000-0000A6050000}"/>
    <cellStyle name="Cálculo 2 4 5 2" xfId="2476" xr:uid="{00000000-0005-0000-0000-0000A7050000}"/>
    <cellStyle name="Cálculo 2 4 6" xfId="1441" xr:uid="{00000000-0005-0000-0000-0000A8050000}"/>
    <cellStyle name="Cálculo 2 4 6 2" xfId="2477" xr:uid="{00000000-0005-0000-0000-0000A9050000}"/>
    <cellStyle name="Cálculo 2 4 7" xfId="1442" xr:uid="{00000000-0005-0000-0000-0000AA050000}"/>
    <cellStyle name="Cálculo 2 4 7 2" xfId="2478" xr:uid="{00000000-0005-0000-0000-0000AB050000}"/>
    <cellStyle name="Cálculo 2 4 8" xfId="1443" xr:uid="{00000000-0005-0000-0000-0000AC050000}"/>
    <cellStyle name="Cálculo 2 4 8 2" xfId="2479" xr:uid="{00000000-0005-0000-0000-0000AD050000}"/>
    <cellStyle name="Cálculo 2 5" xfId="1444" xr:uid="{00000000-0005-0000-0000-0000AE050000}"/>
    <cellStyle name="Cálculo 2 5 2" xfId="2480" xr:uid="{00000000-0005-0000-0000-0000AF050000}"/>
    <cellStyle name="Cálculo 2 6" xfId="1445" xr:uid="{00000000-0005-0000-0000-0000B0050000}"/>
    <cellStyle name="Cálculo 2 6 2" xfId="2481" xr:uid="{00000000-0005-0000-0000-0000B1050000}"/>
    <cellStyle name="Cálculo 2 7" xfId="2466" xr:uid="{00000000-0005-0000-0000-0000B2050000}"/>
    <cellStyle name="Cálculo 3" xfId="1446" xr:uid="{00000000-0005-0000-0000-0000B3050000}"/>
    <cellStyle name="Cálculo 3 2" xfId="2482" xr:uid="{00000000-0005-0000-0000-0000B4050000}"/>
    <cellStyle name="Cálculo 4" xfId="1447" xr:uid="{00000000-0005-0000-0000-0000B5050000}"/>
    <cellStyle name="Cálculo 4 2" xfId="1448" xr:uid="{00000000-0005-0000-0000-0000B6050000}"/>
    <cellStyle name="Cálculo 4 2 2" xfId="2484" xr:uid="{00000000-0005-0000-0000-0000B7050000}"/>
    <cellStyle name="Cálculo 4 3" xfId="1449" xr:uid="{00000000-0005-0000-0000-0000B8050000}"/>
    <cellStyle name="Cálculo 4 3 2" xfId="2485" xr:uid="{00000000-0005-0000-0000-0000B9050000}"/>
    <cellStyle name="Cálculo 4 4" xfId="1450" xr:uid="{00000000-0005-0000-0000-0000BA050000}"/>
    <cellStyle name="Cálculo 4 4 2" xfId="2486" xr:uid="{00000000-0005-0000-0000-0000BB050000}"/>
    <cellStyle name="Cálculo 4 5" xfId="2483" xr:uid="{00000000-0005-0000-0000-0000BC050000}"/>
    <cellStyle name="Cálculo 5" xfId="1451" xr:uid="{00000000-0005-0000-0000-0000BD050000}"/>
    <cellStyle name="Cálculo 6" xfId="1452" xr:uid="{00000000-0005-0000-0000-0000BE050000}"/>
    <cellStyle name="Cálculo 7" xfId="1453" xr:uid="{00000000-0005-0000-0000-0000BF050000}"/>
    <cellStyle name="Cálculo 8" xfId="1454" xr:uid="{00000000-0005-0000-0000-0000C0050000}"/>
    <cellStyle name="Cálculo 9" xfId="1455" xr:uid="{00000000-0005-0000-0000-0000C1050000}"/>
    <cellStyle name="Cancel" xfId="1456" xr:uid="{00000000-0005-0000-0000-0000C2050000}"/>
    <cellStyle name="Cancel 2" xfId="1457" xr:uid="{00000000-0005-0000-0000-0000C3050000}"/>
    <cellStyle name="Celda de comprobación 2" xfId="1458" xr:uid="{00000000-0005-0000-0000-0000C4050000}"/>
    <cellStyle name="Celda de comprobación 2 2" xfId="1459" xr:uid="{00000000-0005-0000-0000-0000C5050000}"/>
    <cellStyle name="Celda de comprobación 2 3" xfId="1460" xr:uid="{00000000-0005-0000-0000-0000C6050000}"/>
    <cellStyle name="Celda de comprobación 2 4" xfId="1461" xr:uid="{00000000-0005-0000-0000-0000C7050000}"/>
    <cellStyle name="Celda de comprobación 2 5" xfId="1462" xr:uid="{00000000-0005-0000-0000-0000C8050000}"/>
    <cellStyle name="Celda de comprobación 2 6" xfId="1463" xr:uid="{00000000-0005-0000-0000-0000C9050000}"/>
    <cellStyle name="Celda de comprobación 3" xfId="1464" xr:uid="{00000000-0005-0000-0000-0000CA050000}"/>
    <cellStyle name="Celda de comprobación 4" xfId="1465" xr:uid="{00000000-0005-0000-0000-0000CB050000}"/>
    <cellStyle name="Celda de comprobación 4 2" xfId="1466" xr:uid="{00000000-0005-0000-0000-0000CC050000}"/>
    <cellStyle name="Celda de comprobación 4 3" xfId="1467" xr:uid="{00000000-0005-0000-0000-0000CD050000}"/>
    <cellStyle name="Celda de comprobación 4 4" xfId="1468" xr:uid="{00000000-0005-0000-0000-0000CE050000}"/>
    <cellStyle name="Celda vinculada 2" xfId="1469" xr:uid="{00000000-0005-0000-0000-0000CF050000}"/>
    <cellStyle name="Celda vinculada 2 2" xfId="1470" xr:uid="{00000000-0005-0000-0000-0000D0050000}"/>
    <cellStyle name="Celda vinculada 2 3" xfId="1471" xr:uid="{00000000-0005-0000-0000-0000D1050000}"/>
    <cellStyle name="Celda vinculada 2 4" xfId="1472" xr:uid="{00000000-0005-0000-0000-0000D2050000}"/>
    <cellStyle name="Celda vinculada 2 5" xfId="1473" xr:uid="{00000000-0005-0000-0000-0000D3050000}"/>
    <cellStyle name="Celda vinculada 2 6" xfId="1474" xr:uid="{00000000-0005-0000-0000-0000D4050000}"/>
    <cellStyle name="Celda vinculada 3" xfId="1475" xr:uid="{00000000-0005-0000-0000-0000D5050000}"/>
    <cellStyle name="Celda vinculada 4" xfId="1476" xr:uid="{00000000-0005-0000-0000-0000D6050000}"/>
    <cellStyle name="Celda vinculada 4 2" xfId="1477" xr:uid="{00000000-0005-0000-0000-0000D7050000}"/>
    <cellStyle name="Celda vinculada 4 3" xfId="1478" xr:uid="{00000000-0005-0000-0000-0000D8050000}"/>
    <cellStyle name="Celda vinculada 4 4" xfId="1479" xr:uid="{00000000-0005-0000-0000-0000D9050000}"/>
    <cellStyle name="Check Cell" xfId="1480" xr:uid="{00000000-0005-0000-0000-0000DA050000}"/>
    <cellStyle name="Encabezado 4 10" xfId="1481" xr:uid="{00000000-0005-0000-0000-0000DB050000}"/>
    <cellStyle name="Encabezado 4 10 2" xfId="1482" xr:uid="{00000000-0005-0000-0000-0000DC050000}"/>
    <cellStyle name="Encabezado 4 11" xfId="1483" xr:uid="{00000000-0005-0000-0000-0000DD050000}"/>
    <cellStyle name="Encabezado 4 11 2" xfId="1484" xr:uid="{00000000-0005-0000-0000-0000DE050000}"/>
    <cellStyle name="Encabezado 4 2" xfId="1485" xr:uid="{00000000-0005-0000-0000-0000DF050000}"/>
    <cellStyle name="Encabezado 4 2 2" xfId="1486" xr:uid="{00000000-0005-0000-0000-0000E0050000}"/>
    <cellStyle name="Encabezado 4 2 3" xfId="1487" xr:uid="{00000000-0005-0000-0000-0000E1050000}"/>
    <cellStyle name="Encabezado 4 2 4" xfId="1488" xr:uid="{00000000-0005-0000-0000-0000E2050000}"/>
    <cellStyle name="Encabezado 4 2 4 2" xfId="1489" xr:uid="{00000000-0005-0000-0000-0000E3050000}"/>
    <cellStyle name="Encabezado 4 2 4 2 2" xfId="1490" xr:uid="{00000000-0005-0000-0000-0000E4050000}"/>
    <cellStyle name="Encabezado 4 2 4 2 2 2" xfId="1491" xr:uid="{00000000-0005-0000-0000-0000E5050000}"/>
    <cellStyle name="Encabezado 4 2 4 2 2 2 2" xfId="1492" xr:uid="{00000000-0005-0000-0000-0000E6050000}"/>
    <cellStyle name="Encabezado 4 2 4 2 2 2 2 2" xfId="1493" xr:uid="{00000000-0005-0000-0000-0000E7050000}"/>
    <cellStyle name="Encabezado 4 2 4 2 2 2 3" xfId="1494" xr:uid="{00000000-0005-0000-0000-0000E8050000}"/>
    <cellStyle name="Encabezado 4 2 4 2 2 2 3 2" xfId="1495" xr:uid="{00000000-0005-0000-0000-0000E9050000}"/>
    <cellStyle name="Encabezado 4 2 4 2 2 2 4" xfId="1496" xr:uid="{00000000-0005-0000-0000-0000EA050000}"/>
    <cellStyle name="Encabezado 4 2 4 2 2 2 4 2" xfId="1497" xr:uid="{00000000-0005-0000-0000-0000EB050000}"/>
    <cellStyle name="Encabezado 4 2 4 2 2 2 5" xfId="1498" xr:uid="{00000000-0005-0000-0000-0000EC050000}"/>
    <cellStyle name="Encabezado 4 2 4 2 2 2 5 2" xfId="1499" xr:uid="{00000000-0005-0000-0000-0000ED050000}"/>
    <cellStyle name="Encabezado 4 2 4 2 2 2 6" xfId="1500" xr:uid="{00000000-0005-0000-0000-0000EE050000}"/>
    <cellStyle name="Encabezado 4 2 4 2 2 2 6 2" xfId="1501" xr:uid="{00000000-0005-0000-0000-0000EF050000}"/>
    <cellStyle name="Encabezado 4 2 4 2 2 3" xfId="1502" xr:uid="{00000000-0005-0000-0000-0000F0050000}"/>
    <cellStyle name="Encabezado 4 2 4 2 2 3 2" xfId="1503" xr:uid="{00000000-0005-0000-0000-0000F1050000}"/>
    <cellStyle name="Encabezado 4 2 4 2 2 4" xfId="1504" xr:uid="{00000000-0005-0000-0000-0000F2050000}"/>
    <cellStyle name="Encabezado 4 2 4 2 2 5" xfId="1505" xr:uid="{00000000-0005-0000-0000-0000F3050000}"/>
    <cellStyle name="Encabezado 4 2 4 2 2 6" xfId="1506" xr:uid="{00000000-0005-0000-0000-0000F4050000}"/>
    <cellStyle name="Encabezado 4 2 4 2 2 7" xfId="1507" xr:uid="{00000000-0005-0000-0000-0000F5050000}"/>
    <cellStyle name="Encabezado 4 2 4 2 3" xfId="1508" xr:uid="{00000000-0005-0000-0000-0000F6050000}"/>
    <cellStyle name="Encabezado 4 2 4 2 4" xfId="1509" xr:uid="{00000000-0005-0000-0000-0000F7050000}"/>
    <cellStyle name="Encabezado 4 2 4 2 4 2" xfId="1510" xr:uid="{00000000-0005-0000-0000-0000F8050000}"/>
    <cellStyle name="Encabezado 4 2 4 2 5" xfId="1511" xr:uid="{00000000-0005-0000-0000-0000F9050000}"/>
    <cellStyle name="Encabezado 4 2 4 2 5 2" xfId="1512" xr:uid="{00000000-0005-0000-0000-0000FA050000}"/>
    <cellStyle name="Encabezado 4 2 4 2 6" xfId="1513" xr:uid="{00000000-0005-0000-0000-0000FB050000}"/>
    <cellStyle name="Encabezado 4 2 4 2 6 2" xfId="1514" xr:uid="{00000000-0005-0000-0000-0000FC050000}"/>
    <cellStyle name="Encabezado 4 2 4 2 7" xfId="1515" xr:uid="{00000000-0005-0000-0000-0000FD050000}"/>
    <cellStyle name="Encabezado 4 2 4 2 7 2" xfId="1516" xr:uid="{00000000-0005-0000-0000-0000FE050000}"/>
    <cellStyle name="Encabezado 4 2 4 3" xfId="1517" xr:uid="{00000000-0005-0000-0000-0000FF050000}"/>
    <cellStyle name="Encabezado 4 2 4 3 2" xfId="1518" xr:uid="{00000000-0005-0000-0000-000000060000}"/>
    <cellStyle name="Encabezado 4 2 4 4" xfId="1519" xr:uid="{00000000-0005-0000-0000-000001060000}"/>
    <cellStyle name="Encabezado 4 2 4 4 2" xfId="1520" xr:uid="{00000000-0005-0000-0000-000002060000}"/>
    <cellStyle name="Encabezado 4 2 4 5" xfId="1521" xr:uid="{00000000-0005-0000-0000-000003060000}"/>
    <cellStyle name="Encabezado 4 2 4 6" xfId="1522" xr:uid="{00000000-0005-0000-0000-000004060000}"/>
    <cellStyle name="Encabezado 4 2 4 7" xfId="1523" xr:uid="{00000000-0005-0000-0000-000005060000}"/>
    <cellStyle name="Encabezado 4 2 4 8" xfId="1524" xr:uid="{00000000-0005-0000-0000-000006060000}"/>
    <cellStyle name="Encabezado 4 2 5" xfId="1525" xr:uid="{00000000-0005-0000-0000-000007060000}"/>
    <cellStyle name="Encabezado 4 2 6" xfId="1526" xr:uid="{00000000-0005-0000-0000-000008060000}"/>
    <cellStyle name="Encabezado 4 3" xfId="1527" xr:uid="{00000000-0005-0000-0000-000009060000}"/>
    <cellStyle name="Encabezado 4 4" xfId="1528" xr:uid="{00000000-0005-0000-0000-00000A060000}"/>
    <cellStyle name="Encabezado 4 4 2" xfId="1529" xr:uid="{00000000-0005-0000-0000-00000B060000}"/>
    <cellStyle name="Encabezado 4 4 3" xfId="1530" xr:uid="{00000000-0005-0000-0000-00000C060000}"/>
    <cellStyle name="Encabezado 4 4 4" xfId="1531" xr:uid="{00000000-0005-0000-0000-00000D060000}"/>
    <cellStyle name="Encabezado 4 5" xfId="1532" xr:uid="{00000000-0005-0000-0000-00000E060000}"/>
    <cellStyle name="Encabezado 4 5 2" xfId="1533" xr:uid="{00000000-0005-0000-0000-00000F060000}"/>
    <cellStyle name="Encabezado 4 6" xfId="1534" xr:uid="{00000000-0005-0000-0000-000010060000}"/>
    <cellStyle name="Encabezado 4 6 2" xfId="1535" xr:uid="{00000000-0005-0000-0000-000011060000}"/>
    <cellStyle name="Encabezado 4 7" xfId="1536" xr:uid="{00000000-0005-0000-0000-000012060000}"/>
    <cellStyle name="Encabezado 4 7 2" xfId="1537" xr:uid="{00000000-0005-0000-0000-000013060000}"/>
    <cellStyle name="Encabezado 4 8" xfId="1538" xr:uid="{00000000-0005-0000-0000-000014060000}"/>
    <cellStyle name="Encabezado 4 8 2" xfId="1539" xr:uid="{00000000-0005-0000-0000-000015060000}"/>
    <cellStyle name="Encabezado 4 9" xfId="1540" xr:uid="{00000000-0005-0000-0000-000016060000}"/>
    <cellStyle name="Encabezado 4 9 2" xfId="1541" xr:uid="{00000000-0005-0000-0000-000017060000}"/>
    <cellStyle name="Énfasis1 10" xfId="1542" xr:uid="{00000000-0005-0000-0000-000018060000}"/>
    <cellStyle name="Énfasis1 11" xfId="1543" xr:uid="{00000000-0005-0000-0000-000019060000}"/>
    <cellStyle name="Énfasis1 12" xfId="1544" xr:uid="{00000000-0005-0000-0000-00001A060000}"/>
    <cellStyle name="Énfasis1 2" xfId="1545" xr:uid="{00000000-0005-0000-0000-00001B060000}"/>
    <cellStyle name="Énfasis1 2 2" xfId="1546" xr:uid="{00000000-0005-0000-0000-00001C060000}"/>
    <cellStyle name="Énfasis1 2 3" xfId="1547" xr:uid="{00000000-0005-0000-0000-00001D060000}"/>
    <cellStyle name="Énfasis1 2 4" xfId="1548" xr:uid="{00000000-0005-0000-0000-00001E060000}"/>
    <cellStyle name="Énfasis1 2 4 2" xfId="1549" xr:uid="{00000000-0005-0000-0000-00001F060000}"/>
    <cellStyle name="Énfasis1 2 4 2 2" xfId="1550" xr:uid="{00000000-0005-0000-0000-000020060000}"/>
    <cellStyle name="Énfasis1 2 4 2 2 2" xfId="1551" xr:uid="{00000000-0005-0000-0000-000021060000}"/>
    <cellStyle name="Énfasis1 2 4 2 2 2 2" xfId="1552" xr:uid="{00000000-0005-0000-0000-000022060000}"/>
    <cellStyle name="Énfasis1 2 4 2 2 2 3" xfId="1553" xr:uid="{00000000-0005-0000-0000-000023060000}"/>
    <cellStyle name="Énfasis1 2 4 2 2 2 4" xfId="1554" xr:uid="{00000000-0005-0000-0000-000024060000}"/>
    <cellStyle name="Énfasis1 2 4 2 2 2 5" xfId="1555" xr:uid="{00000000-0005-0000-0000-000025060000}"/>
    <cellStyle name="Énfasis1 2 4 2 2 2 6" xfId="1556" xr:uid="{00000000-0005-0000-0000-000026060000}"/>
    <cellStyle name="Énfasis1 2 4 2 2 3" xfId="1557" xr:uid="{00000000-0005-0000-0000-000027060000}"/>
    <cellStyle name="Énfasis1 2 4 2 2 4" xfId="1558" xr:uid="{00000000-0005-0000-0000-000028060000}"/>
    <cellStyle name="Énfasis1 2 4 2 2 5" xfId="1559" xr:uid="{00000000-0005-0000-0000-000029060000}"/>
    <cellStyle name="Énfasis1 2 4 2 2 6" xfId="1560" xr:uid="{00000000-0005-0000-0000-00002A060000}"/>
    <cellStyle name="Énfasis1 2 4 2 2 7" xfId="1561" xr:uid="{00000000-0005-0000-0000-00002B060000}"/>
    <cellStyle name="Énfasis1 2 4 2 3" xfId="1562" xr:uid="{00000000-0005-0000-0000-00002C060000}"/>
    <cellStyle name="Énfasis1 2 4 2 4" xfId="1563" xr:uid="{00000000-0005-0000-0000-00002D060000}"/>
    <cellStyle name="Énfasis1 2 4 2 5" xfId="1564" xr:uid="{00000000-0005-0000-0000-00002E060000}"/>
    <cellStyle name="Énfasis1 2 4 2 6" xfId="1565" xr:uid="{00000000-0005-0000-0000-00002F060000}"/>
    <cellStyle name="Énfasis1 2 4 2 7" xfId="1566" xr:uid="{00000000-0005-0000-0000-000030060000}"/>
    <cellStyle name="Énfasis1 2 4 3" xfId="1567" xr:uid="{00000000-0005-0000-0000-000031060000}"/>
    <cellStyle name="Énfasis1 2 4 4" xfId="1568" xr:uid="{00000000-0005-0000-0000-000032060000}"/>
    <cellStyle name="Énfasis1 2 4 5" xfId="1569" xr:uid="{00000000-0005-0000-0000-000033060000}"/>
    <cellStyle name="Énfasis1 2 4 6" xfId="1570" xr:uid="{00000000-0005-0000-0000-000034060000}"/>
    <cellStyle name="Énfasis1 2 4 7" xfId="1571" xr:uid="{00000000-0005-0000-0000-000035060000}"/>
    <cellStyle name="Énfasis1 2 4 8" xfId="1572" xr:uid="{00000000-0005-0000-0000-000036060000}"/>
    <cellStyle name="Énfasis1 2 5" xfId="1573" xr:uid="{00000000-0005-0000-0000-000037060000}"/>
    <cellStyle name="Énfasis1 2 6" xfId="1574" xr:uid="{00000000-0005-0000-0000-000038060000}"/>
    <cellStyle name="Énfasis1 2 7" xfId="1575" xr:uid="{00000000-0005-0000-0000-000039060000}"/>
    <cellStyle name="Énfasis1 2 8" xfId="1576" xr:uid="{00000000-0005-0000-0000-00003A060000}"/>
    <cellStyle name="Énfasis1 3" xfId="1577" xr:uid="{00000000-0005-0000-0000-00003B060000}"/>
    <cellStyle name="Énfasis1 4" xfId="1578" xr:uid="{00000000-0005-0000-0000-00003C060000}"/>
    <cellStyle name="Énfasis1 4 2" xfId="1579" xr:uid="{00000000-0005-0000-0000-00003D060000}"/>
    <cellStyle name="Énfasis1 4 3" xfId="1580" xr:uid="{00000000-0005-0000-0000-00003E060000}"/>
    <cellStyle name="Énfasis1 4 4" xfId="1581" xr:uid="{00000000-0005-0000-0000-00003F060000}"/>
    <cellStyle name="Énfasis1 5" xfId="1582" xr:uid="{00000000-0005-0000-0000-000040060000}"/>
    <cellStyle name="Énfasis1 6" xfId="1583" xr:uid="{00000000-0005-0000-0000-000041060000}"/>
    <cellStyle name="Énfasis1 7" xfId="1584" xr:uid="{00000000-0005-0000-0000-000042060000}"/>
    <cellStyle name="Énfasis1 8" xfId="1585" xr:uid="{00000000-0005-0000-0000-000043060000}"/>
    <cellStyle name="Énfasis1 9" xfId="1586" xr:uid="{00000000-0005-0000-0000-000044060000}"/>
    <cellStyle name="Énfasis2 2" xfId="1587" xr:uid="{00000000-0005-0000-0000-000045060000}"/>
    <cellStyle name="Énfasis2 2 2" xfId="1588" xr:uid="{00000000-0005-0000-0000-000046060000}"/>
    <cellStyle name="Énfasis2 2 3" xfId="1589" xr:uid="{00000000-0005-0000-0000-000047060000}"/>
    <cellStyle name="Énfasis2 2 4" xfId="1590" xr:uid="{00000000-0005-0000-0000-000048060000}"/>
    <cellStyle name="Énfasis2 2 5" xfId="1591" xr:uid="{00000000-0005-0000-0000-000049060000}"/>
    <cellStyle name="Énfasis2 2 6" xfId="1592" xr:uid="{00000000-0005-0000-0000-00004A060000}"/>
    <cellStyle name="Énfasis2 3" xfId="1593" xr:uid="{00000000-0005-0000-0000-00004B060000}"/>
    <cellStyle name="Énfasis2 4" xfId="1594" xr:uid="{00000000-0005-0000-0000-00004C060000}"/>
    <cellStyle name="Énfasis2 4 2" xfId="1595" xr:uid="{00000000-0005-0000-0000-00004D060000}"/>
    <cellStyle name="Énfasis2 4 3" xfId="1596" xr:uid="{00000000-0005-0000-0000-00004E060000}"/>
    <cellStyle name="Énfasis2 4 4" xfId="1597" xr:uid="{00000000-0005-0000-0000-00004F060000}"/>
    <cellStyle name="Énfasis2 5" xfId="1598" xr:uid="{00000000-0005-0000-0000-000050060000}"/>
    <cellStyle name="Énfasis2 6" xfId="1599" xr:uid="{00000000-0005-0000-0000-000051060000}"/>
    <cellStyle name="Énfasis3 2" xfId="1600" xr:uid="{00000000-0005-0000-0000-000052060000}"/>
    <cellStyle name="Énfasis3 2 2" xfId="1601" xr:uid="{00000000-0005-0000-0000-000053060000}"/>
    <cellStyle name="Énfasis3 2 3" xfId="1602" xr:uid="{00000000-0005-0000-0000-000054060000}"/>
    <cellStyle name="Énfasis3 2 4" xfId="1603" xr:uid="{00000000-0005-0000-0000-000055060000}"/>
    <cellStyle name="Énfasis3 2 5" xfId="1604" xr:uid="{00000000-0005-0000-0000-000056060000}"/>
    <cellStyle name="Énfasis3 2 6" xfId="1605" xr:uid="{00000000-0005-0000-0000-000057060000}"/>
    <cellStyle name="Énfasis3 3" xfId="1606" xr:uid="{00000000-0005-0000-0000-000058060000}"/>
    <cellStyle name="Énfasis3 4" xfId="1607" xr:uid="{00000000-0005-0000-0000-000059060000}"/>
    <cellStyle name="Énfasis3 4 2" xfId="1608" xr:uid="{00000000-0005-0000-0000-00005A060000}"/>
    <cellStyle name="Énfasis3 4 3" xfId="1609" xr:uid="{00000000-0005-0000-0000-00005B060000}"/>
    <cellStyle name="Énfasis3 4 4" xfId="1610" xr:uid="{00000000-0005-0000-0000-00005C060000}"/>
    <cellStyle name="Énfasis4 10" xfId="1611" xr:uid="{00000000-0005-0000-0000-00005D060000}"/>
    <cellStyle name="Énfasis4 11" xfId="1612" xr:uid="{00000000-0005-0000-0000-00005E060000}"/>
    <cellStyle name="Énfasis4 12" xfId="1613" xr:uid="{00000000-0005-0000-0000-00005F060000}"/>
    <cellStyle name="Énfasis4 2" xfId="1614" xr:uid="{00000000-0005-0000-0000-000060060000}"/>
    <cellStyle name="Énfasis4 2 2" xfId="1615" xr:uid="{00000000-0005-0000-0000-000061060000}"/>
    <cellStyle name="Énfasis4 2 3" xfId="1616" xr:uid="{00000000-0005-0000-0000-000062060000}"/>
    <cellStyle name="Énfasis4 2 4" xfId="1617" xr:uid="{00000000-0005-0000-0000-000063060000}"/>
    <cellStyle name="Énfasis4 2 4 2" xfId="1618" xr:uid="{00000000-0005-0000-0000-000064060000}"/>
    <cellStyle name="Énfasis4 2 4 2 2" xfId="1619" xr:uid="{00000000-0005-0000-0000-000065060000}"/>
    <cellStyle name="Énfasis4 2 4 2 2 2" xfId="1620" xr:uid="{00000000-0005-0000-0000-000066060000}"/>
    <cellStyle name="Énfasis4 2 4 2 2 2 2" xfId="1621" xr:uid="{00000000-0005-0000-0000-000067060000}"/>
    <cellStyle name="Énfasis4 2 4 2 2 2 3" xfId="1622" xr:uid="{00000000-0005-0000-0000-000068060000}"/>
    <cellStyle name="Énfasis4 2 4 2 2 2 4" xfId="1623" xr:uid="{00000000-0005-0000-0000-000069060000}"/>
    <cellStyle name="Énfasis4 2 4 2 2 2 5" xfId="1624" xr:uid="{00000000-0005-0000-0000-00006A060000}"/>
    <cellStyle name="Énfasis4 2 4 2 2 2 6" xfId="1625" xr:uid="{00000000-0005-0000-0000-00006B060000}"/>
    <cellStyle name="Énfasis4 2 4 2 2 3" xfId="1626" xr:uid="{00000000-0005-0000-0000-00006C060000}"/>
    <cellStyle name="Énfasis4 2 4 2 2 4" xfId="1627" xr:uid="{00000000-0005-0000-0000-00006D060000}"/>
    <cellStyle name="Énfasis4 2 4 2 2 5" xfId="1628" xr:uid="{00000000-0005-0000-0000-00006E060000}"/>
    <cellStyle name="Énfasis4 2 4 2 2 6" xfId="1629" xr:uid="{00000000-0005-0000-0000-00006F060000}"/>
    <cellStyle name="Énfasis4 2 4 2 2 7" xfId="1630" xr:uid="{00000000-0005-0000-0000-000070060000}"/>
    <cellStyle name="Énfasis4 2 4 2 3" xfId="1631" xr:uid="{00000000-0005-0000-0000-000071060000}"/>
    <cellStyle name="Énfasis4 2 4 2 4" xfId="1632" xr:uid="{00000000-0005-0000-0000-000072060000}"/>
    <cellStyle name="Énfasis4 2 4 2 5" xfId="1633" xr:uid="{00000000-0005-0000-0000-000073060000}"/>
    <cellStyle name="Énfasis4 2 4 2 6" xfId="1634" xr:uid="{00000000-0005-0000-0000-000074060000}"/>
    <cellStyle name="Énfasis4 2 4 2 7" xfId="1635" xr:uid="{00000000-0005-0000-0000-000075060000}"/>
    <cellStyle name="Énfasis4 2 4 3" xfId="1636" xr:uid="{00000000-0005-0000-0000-000076060000}"/>
    <cellStyle name="Énfasis4 2 4 4" xfId="1637" xr:uid="{00000000-0005-0000-0000-000077060000}"/>
    <cellStyle name="Énfasis4 2 4 5" xfId="1638" xr:uid="{00000000-0005-0000-0000-000078060000}"/>
    <cellStyle name="Énfasis4 2 4 6" xfId="1639" xr:uid="{00000000-0005-0000-0000-000079060000}"/>
    <cellStyle name="Énfasis4 2 4 7" xfId="1640" xr:uid="{00000000-0005-0000-0000-00007A060000}"/>
    <cellStyle name="Énfasis4 2 4 8" xfId="1641" xr:uid="{00000000-0005-0000-0000-00007B060000}"/>
    <cellStyle name="Énfasis4 2 5" xfId="1642" xr:uid="{00000000-0005-0000-0000-00007C060000}"/>
    <cellStyle name="Énfasis4 2 6" xfId="1643" xr:uid="{00000000-0005-0000-0000-00007D060000}"/>
    <cellStyle name="Énfasis4 3" xfId="1644" xr:uid="{00000000-0005-0000-0000-00007E060000}"/>
    <cellStyle name="Énfasis4 4" xfId="1645" xr:uid="{00000000-0005-0000-0000-00007F060000}"/>
    <cellStyle name="Énfasis4 4 2" xfId="1646" xr:uid="{00000000-0005-0000-0000-000080060000}"/>
    <cellStyle name="Énfasis4 4 3" xfId="1647" xr:uid="{00000000-0005-0000-0000-000081060000}"/>
    <cellStyle name="Énfasis4 4 4" xfId="1648" xr:uid="{00000000-0005-0000-0000-000082060000}"/>
    <cellStyle name="Énfasis4 5" xfId="1649" xr:uid="{00000000-0005-0000-0000-000083060000}"/>
    <cellStyle name="Énfasis4 6" xfId="1650" xr:uid="{00000000-0005-0000-0000-000084060000}"/>
    <cellStyle name="Énfasis4 7" xfId="1651" xr:uid="{00000000-0005-0000-0000-000085060000}"/>
    <cellStyle name="Énfasis4 8" xfId="1652" xr:uid="{00000000-0005-0000-0000-000086060000}"/>
    <cellStyle name="Énfasis4 9" xfId="1653" xr:uid="{00000000-0005-0000-0000-000087060000}"/>
    <cellStyle name="Énfasis5 2" xfId="1654" xr:uid="{00000000-0005-0000-0000-000088060000}"/>
    <cellStyle name="Énfasis5 2 2" xfId="1655" xr:uid="{00000000-0005-0000-0000-000089060000}"/>
    <cellStyle name="Énfasis5 2 3" xfId="1656" xr:uid="{00000000-0005-0000-0000-00008A060000}"/>
    <cellStyle name="Énfasis5 2 4" xfId="1657" xr:uid="{00000000-0005-0000-0000-00008B060000}"/>
    <cellStyle name="Énfasis5 2 5" xfId="1658" xr:uid="{00000000-0005-0000-0000-00008C060000}"/>
    <cellStyle name="Énfasis5 2 6" xfId="1659" xr:uid="{00000000-0005-0000-0000-00008D060000}"/>
    <cellStyle name="Énfasis5 3" xfId="1660" xr:uid="{00000000-0005-0000-0000-00008E060000}"/>
    <cellStyle name="Énfasis5 4" xfId="1661" xr:uid="{00000000-0005-0000-0000-00008F060000}"/>
    <cellStyle name="Énfasis5 4 2" xfId="1662" xr:uid="{00000000-0005-0000-0000-000090060000}"/>
    <cellStyle name="Énfasis5 4 3" xfId="1663" xr:uid="{00000000-0005-0000-0000-000091060000}"/>
    <cellStyle name="Énfasis5 4 4" xfId="1664" xr:uid="{00000000-0005-0000-0000-000092060000}"/>
    <cellStyle name="Énfasis5 5" xfId="1665" xr:uid="{00000000-0005-0000-0000-000093060000}"/>
    <cellStyle name="Énfasis5 6" xfId="1666" xr:uid="{00000000-0005-0000-0000-000094060000}"/>
    <cellStyle name="Énfasis6 2" xfId="1667" xr:uid="{00000000-0005-0000-0000-000095060000}"/>
    <cellStyle name="Énfasis6 2 2" xfId="1668" xr:uid="{00000000-0005-0000-0000-000096060000}"/>
    <cellStyle name="Énfasis6 2 3" xfId="1669" xr:uid="{00000000-0005-0000-0000-000097060000}"/>
    <cellStyle name="Énfasis6 2 4" xfId="1670" xr:uid="{00000000-0005-0000-0000-000098060000}"/>
    <cellStyle name="Énfasis6 2 5" xfId="1671" xr:uid="{00000000-0005-0000-0000-000099060000}"/>
    <cellStyle name="Énfasis6 2 6" xfId="1672" xr:uid="{00000000-0005-0000-0000-00009A060000}"/>
    <cellStyle name="Énfasis6 3" xfId="1673" xr:uid="{00000000-0005-0000-0000-00009B060000}"/>
    <cellStyle name="Énfasis6 4" xfId="1674" xr:uid="{00000000-0005-0000-0000-00009C060000}"/>
    <cellStyle name="Énfasis6 4 2" xfId="1675" xr:uid="{00000000-0005-0000-0000-00009D060000}"/>
    <cellStyle name="Énfasis6 4 3" xfId="1676" xr:uid="{00000000-0005-0000-0000-00009E060000}"/>
    <cellStyle name="Énfasis6 4 4" xfId="1677" xr:uid="{00000000-0005-0000-0000-00009F060000}"/>
    <cellStyle name="Entrada 10" xfId="1678" xr:uid="{00000000-0005-0000-0000-0000A0060000}"/>
    <cellStyle name="Entrada 11" xfId="1679" xr:uid="{00000000-0005-0000-0000-0000A1060000}"/>
    <cellStyle name="Entrada 2" xfId="1680" xr:uid="{00000000-0005-0000-0000-0000A2060000}"/>
    <cellStyle name="Entrada 2 2" xfId="1681" xr:uid="{00000000-0005-0000-0000-0000A3060000}"/>
    <cellStyle name="Entrada 2 2 2" xfId="2488" xr:uid="{00000000-0005-0000-0000-0000A4060000}"/>
    <cellStyle name="Entrada 2 3" xfId="1682" xr:uid="{00000000-0005-0000-0000-0000A5060000}"/>
    <cellStyle name="Entrada 2 3 2" xfId="2489" xr:uid="{00000000-0005-0000-0000-0000A6060000}"/>
    <cellStyle name="Entrada 2 4" xfId="1683" xr:uid="{00000000-0005-0000-0000-0000A7060000}"/>
    <cellStyle name="Entrada 2 4 2" xfId="1684" xr:uid="{00000000-0005-0000-0000-0000A8060000}"/>
    <cellStyle name="Entrada 2 4 2 2" xfId="1685" xr:uid="{00000000-0005-0000-0000-0000A9060000}"/>
    <cellStyle name="Entrada 2 4 2 2 2" xfId="1686" xr:uid="{00000000-0005-0000-0000-0000AA060000}"/>
    <cellStyle name="Entrada 2 4 2 2 2 2" xfId="1687" xr:uid="{00000000-0005-0000-0000-0000AB060000}"/>
    <cellStyle name="Entrada 2 4 2 2 2 3" xfId="1688" xr:uid="{00000000-0005-0000-0000-0000AC060000}"/>
    <cellStyle name="Entrada 2 4 2 2 2 4" xfId="1689" xr:uid="{00000000-0005-0000-0000-0000AD060000}"/>
    <cellStyle name="Entrada 2 4 2 2 2 5" xfId="1690" xr:uid="{00000000-0005-0000-0000-0000AE060000}"/>
    <cellStyle name="Entrada 2 4 2 2 2 6" xfId="1691" xr:uid="{00000000-0005-0000-0000-0000AF060000}"/>
    <cellStyle name="Entrada 2 4 2 2 2 7" xfId="2491" xr:uid="{00000000-0005-0000-0000-0000B0060000}"/>
    <cellStyle name="Entrada 2 4 2 2 3" xfId="1692" xr:uid="{00000000-0005-0000-0000-0000B1060000}"/>
    <cellStyle name="Entrada 2 4 2 2 4" xfId="1693" xr:uid="{00000000-0005-0000-0000-0000B2060000}"/>
    <cellStyle name="Entrada 2 4 2 2 4 2" xfId="2492" xr:uid="{00000000-0005-0000-0000-0000B3060000}"/>
    <cellStyle name="Entrada 2 4 2 2 5" xfId="1694" xr:uid="{00000000-0005-0000-0000-0000B4060000}"/>
    <cellStyle name="Entrada 2 4 2 2 5 2" xfId="2493" xr:uid="{00000000-0005-0000-0000-0000B5060000}"/>
    <cellStyle name="Entrada 2 4 2 2 6" xfId="1695" xr:uid="{00000000-0005-0000-0000-0000B6060000}"/>
    <cellStyle name="Entrada 2 4 2 2 6 2" xfId="2494" xr:uid="{00000000-0005-0000-0000-0000B7060000}"/>
    <cellStyle name="Entrada 2 4 2 2 7" xfId="1696" xr:uid="{00000000-0005-0000-0000-0000B8060000}"/>
    <cellStyle name="Entrada 2 4 2 2 7 2" xfId="2495" xr:uid="{00000000-0005-0000-0000-0000B9060000}"/>
    <cellStyle name="Entrada 2 4 2 3" xfId="1697" xr:uid="{00000000-0005-0000-0000-0000BA060000}"/>
    <cellStyle name="Entrada 2 4 2 3 2" xfId="2496" xr:uid="{00000000-0005-0000-0000-0000BB060000}"/>
    <cellStyle name="Entrada 2 4 2 4" xfId="1698" xr:uid="{00000000-0005-0000-0000-0000BC060000}"/>
    <cellStyle name="Entrada 2 4 2 5" xfId="1699" xr:uid="{00000000-0005-0000-0000-0000BD060000}"/>
    <cellStyle name="Entrada 2 4 2 6" xfId="1700" xr:uid="{00000000-0005-0000-0000-0000BE060000}"/>
    <cellStyle name="Entrada 2 4 2 7" xfId="1701" xr:uid="{00000000-0005-0000-0000-0000BF060000}"/>
    <cellStyle name="Entrada 2 4 2 8" xfId="2490" xr:uid="{00000000-0005-0000-0000-0000C0060000}"/>
    <cellStyle name="Entrada 2 4 3" xfId="1702" xr:uid="{00000000-0005-0000-0000-0000C1060000}"/>
    <cellStyle name="Entrada 2 4 4" xfId="1703" xr:uid="{00000000-0005-0000-0000-0000C2060000}"/>
    <cellStyle name="Entrada 2 4 5" xfId="1704" xr:uid="{00000000-0005-0000-0000-0000C3060000}"/>
    <cellStyle name="Entrada 2 4 5 2" xfId="2497" xr:uid="{00000000-0005-0000-0000-0000C4060000}"/>
    <cellStyle name="Entrada 2 4 6" xfId="1705" xr:uid="{00000000-0005-0000-0000-0000C5060000}"/>
    <cellStyle name="Entrada 2 4 6 2" xfId="2498" xr:uid="{00000000-0005-0000-0000-0000C6060000}"/>
    <cellStyle name="Entrada 2 4 7" xfId="1706" xr:uid="{00000000-0005-0000-0000-0000C7060000}"/>
    <cellStyle name="Entrada 2 4 7 2" xfId="2499" xr:uid="{00000000-0005-0000-0000-0000C8060000}"/>
    <cellStyle name="Entrada 2 4 8" xfId="1707" xr:uid="{00000000-0005-0000-0000-0000C9060000}"/>
    <cellStyle name="Entrada 2 4 8 2" xfId="2500" xr:uid="{00000000-0005-0000-0000-0000CA060000}"/>
    <cellStyle name="Entrada 2 5" xfId="1708" xr:uid="{00000000-0005-0000-0000-0000CB060000}"/>
    <cellStyle name="Entrada 2 5 2" xfId="2501" xr:uid="{00000000-0005-0000-0000-0000CC060000}"/>
    <cellStyle name="Entrada 2 6" xfId="1709" xr:uid="{00000000-0005-0000-0000-0000CD060000}"/>
    <cellStyle name="Entrada 2 6 2" xfId="2502" xr:uid="{00000000-0005-0000-0000-0000CE060000}"/>
    <cellStyle name="Entrada 2 7" xfId="2487" xr:uid="{00000000-0005-0000-0000-0000CF060000}"/>
    <cellStyle name="Entrada 3" xfId="1710" xr:uid="{00000000-0005-0000-0000-0000D0060000}"/>
    <cellStyle name="Entrada 3 2" xfId="2503" xr:uid="{00000000-0005-0000-0000-0000D1060000}"/>
    <cellStyle name="Entrada 4" xfId="1711" xr:uid="{00000000-0005-0000-0000-0000D2060000}"/>
    <cellStyle name="Entrada 4 2" xfId="1712" xr:uid="{00000000-0005-0000-0000-0000D3060000}"/>
    <cellStyle name="Entrada 4 2 2" xfId="2505" xr:uid="{00000000-0005-0000-0000-0000D4060000}"/>
    <cellStyle name="Entrada 4 3" xfId="1713" xr:uid="{00000000-0005-0000-0000-0000D5060000}"/>
    <cellStyle name="Entrada 4 3 2" xfId="2506" xr:uid="{00000000-0005-0000-0000-0000D6060000}"/>
    <cellStyle name="Entrada 4 4" xfId="1714" xr:uid="{00000000-0005-0000-0000-0000D7060000}"/>
    <cellStyle name="Entrada 4 4 2" xfId="2507" xr:uid="{00000000-0005-0000-0000-0000D8060000}"/>
    <cellStyle name="Entrada 4 5" xfId="2504" xr:uid="{00000000-0005-0000-0000-0000D9060000}"/>
    <cellStyle name="Entrada 5" xfId="1715" xr:uid="{00000000-0005-0000-0000-0000DA060000}"/>
    <cellStyle name="Entrada 6" xfId="1716" xr:uid="{00000000-0005-0000-0000-0000DB060000}"/>
    <cellStyle name="Entrada 7" xfId="1717" xr:uid="{00000000-0005-0000-0000-0000DC060000}"/>
    <cellStyle name="Entrada 8" xfId="1718" xr:uid="{00000000-0005-0000-0000-0000DD060000}"/>
    <cellStyle name="Entrada 9" xfId="1719" xr:uid="{00000000-0005-0000-0000-0000DE060000}"/>
    <cellStyle name="Estilo 1" xfId="1720" xr:uid="{00000000-0005-0000-0000-0000DF060000}"/>
    <cellStyle name="Estilo 1 2" xfId="1721" xr:uid="{00000000-0005-0000-0000-0000E0060000}"/>
    <cellStyle name="Estilo 1 2 2" xfId="1722" xr:uid="{00000000-0005-0000-0000-0000E1060000}"/>
    <cellStyle name="Estilo 1 2 3" xfId="1723" xr:uid="{00000000-0005-0000-0000-0000E2060000}"/>
    <cellStyle name="Estilo 1 2 4" xfId="1724" xr:uid="{00000000-0005-0000-0000-0000E3060000}"/>
    <cellStyle name="Estilo 1 3" xfId="1725" xr:uid="{00000000-0005-0000-0000-0000E4060000}"/>
    <cellStyle name="Estilo 1 3 2" xfId="1726" xr:uid="{00000000-0005-0000-0000-0000E5060000}"/>
    <cellStyle name="Estilo 1 3 3" xfId="1727" xr:uid="{00000000-0005-0000-0000-0000E6060000}"/>
    <cellStyle name="Estilo 1 3 4" xfId="1728" xr:uid="{00000000-0005-0000-0000-0000E7060000}"/>
    <cellStyle name="Estilo 1 4" xfId="1729" xr:uid="{00000000-0005-0000-0000-0000E8060000}"/>
    <cellStyle name="Estilo 1 5" xfId="1730" xr:uid="{00000000-0005-0000-0000-0000E9060000}"/>
    <cellStyle name="Estilo 1 6" xfId="1731" xr:uid="{00000000-0005-0000-0000-0000EA060000}"/>
    <cellStyle name="Estilo 1_Hoja1" xfId="1732" xr:uid="{00000000-0005-0000-0000-0000EB060000}"/>
    <cellStyle name="Euro" xfId="1733" xr:uid="{00000000-0005-0000-0000-0000EC060000}"/>
    <cellStyle name="Euro 2" xfId="1734" xr:uid="{00000000-0005-0000-0000-0000ED060000}"/>
    <cellStyle name="Euro 2 2" xfId="1735" xr:uid="{00000000-0005-0000-0000-0000EE060000}"/>
    <cellStyle name="Euro 2 3" xfId="1736" xr:uid="{00000000-0005-0000-0000-0000EF060000}"/>
    <cellStyle name="Euro 2 4" xfId="1737" xr:uid="{00000000-0005-0000-0000-0000F0060000}"/>
    <cellStyle name="Euro 3" xfId="1738" xr:uid="{00000000-0005-0000-0000-0000F1060000}"/>
    <cellStyle name="Euro 3 2" xfId="1739" xr:uid="{00000000-0005-0000-0000-0000F2060000}"/>
    <cellStyle name="Euro 3 3" xfId="1740" xr:uid="{00000000-0005-0000-0000-0000F3060000}"/>
    <cellStyle name="Euro 3 4" xfId="1741" xr:uid="{00000000-0005-0000-0000-0000F4060000}"/>
    <cellStyle name="Euro 4" xfId="1742" xr:uid="{00000000-0005-0000-0000-0000F5060000}"/>
    <cellStyle name="Euro 5" xfId="1743" xr:uid="{00000000-0005-0000-0000-0000F6060000}"/>
    <cellStyle name="Euro 6" xfId="1744" xr:uid="{00000000-0005-0000-0000-0000F7060000}"/>
    <cellStyle name="Euro_Hoja1" xfId="1745" xr:uid="{00000000-0005-0000-0000-0000F8060000}"/>
    <cellStyle name="Explanatory Text" xfId="1746" xr:uid="{00000000-0005-0000-0000-0000F9060000}"/>
    <cellStyle name="Good" xfId="1747" xr:uid="{00000000-0005-0000-0000-0000FA060000}"/>
    <cellStyle name="Heading 1" xfId="1748" xr:uid="{00000000-0005-0000-0000-0000FB060000}"/>
    <cellStyle name="Heading 2" xfId="1749" xr:uid="{00000000-0005-0000-0000-0000FC060000}"/>
    <cellStyle name="Heading 3" xfId="1750" xr:uid="{00000000-0005-0000-0000-0000FD060000}"/>
    <cellStyle name="Heading 4" xfId="1751" xr:uid="{00000000-0005-0000-0000-0000FE060000}"/>
    <cellStyle name="Hipervínculo" xfId="2668" builtinId="8"/>
    <cellStyle name="Incorrecto 2" xfId="1752" xr:uid="{00000000-0005-0000-0000-000000070000}"/>
    <cellStyle name="Incorrecto 2 2" xfId="1753" xr:uid="{00000000-0005-0000-0000-000001070000}"/>
    <cellStyle name="Incorrecto 2 3" xfId="1754" xr:uid="{00000000-0005-0000-0000-000002070000}"/>
    <cellStyle name="Incorrecto 2 4" xfId="1755" xr:uid="{00000000-0005-0000-0000-000003070000}"/>
    <cellStyle name="Incorrecto 2 5" xfId="1756" xr:uid="{00000000-0005-0000-0000-000004070000}"/>
    <cellStyle name="Incorrecto 2 6" xfId="1757" xr:uid="{00000000-0005-0000-0000-000005070000}"/>
    <cellStyle name="Incorrecto 3" xfId="1758" xr:uid="{00000000-0005-0000-0000-000006070000}"/>
    <cellStyle name="Incorrecto 4" xfId="1759" xr:uid="{00000000-0005-0000-0000-000007070000}"/>
    <cellStyle name="Incorrecto 4 2" xfId="1760" xr:uid="{00000000-0005-0000-0000-000008070000}"/>
    <cellStyle name="Incorrecto 4 3" xfId="1761" xr:uid="{00000000-0005-0000-0000-000009070000}"/>
    <cellStyle name="Incorrecto 4 4" xfId="1762" xr:uid="{00000000-0005-0000-0000-00000A070000}"/>
    <cellStyle name="Input" xfId="1763" xr:uid="{00000000-0005-0000-0000-00000B070000}"/>
    <cellStyle name="Input 2" xfId="2508" xr:uid="{00000000-0005-0000-0000-00000C070000}"/>
    <cellStyle name="Linked Cell" xfId="1764" xr:uid="{00000000-0005-0000-0000-00000D070000}"/>
    <cellStyle name="Millares 2" xfId="1765" xr:uid="{00000000-0005-0000-0000-00000E070000}"/>
    <cellStyle name="Millares 2 2" xfId="1766" xr:uid="{00000000-0005-0000-0000-00000F070000}"/>
    <cellStyle name="Millares 2 2 2" xfId="2425" xr:uid="{00000000-0005-0000-0000-000010070000}"/>
    <cellStyle name="Millares 2 3" xfId="1767" xr:uid="{00000000-0005-0000-0000-000011070000}"/>
    <cellStyle name="Millares 2 3 2" xfId="2444" xr:uid="{00000000-0005-0000-0000-000012070000}"/>
    <cellStyle name="Millares 2 3 3" xfId="2426" xr:uid="{00000000-0005-0000-0000-000013070000}"/>
    <cellStyle name="Millares 2 4" xfId="1768" xr:uid="{00000000-0005-0000-0000-000014070000}"/>
    <cellStyle name="Millares 2 4 2" xfId="2427" xr:uid="{00000000-0005-0000-0000-000015070000}"/>
    <cellStyle name="Millares 2 5" xfId="1769" xr:uid="{00000000-0005-0000-0000-000016070000}"/>
    <cellStyle name="Millares 2 6" xfId="1770" xr:uid="{00000000-0005-0000-0000-000017070000}"/>
    <cellStyle name="Millares 2 6 2" xfId="2428" xr:uid="{00000000-0005-0000-0000-000018070000}"/>
    <cellStyle name="Millares 2 7" xfId="2432" xr:uid="{00000000-0005-0000-0000-000019070000}"/>
    <cellStyle name="Millares 2 8" xfId="2424" xr:uid="{00000000-0005-0000-0000-00001A070000}"/>
    <cellStyle name="Millares 3" xfId="1771" xr:uid="{00000000-0005-0000-0000-00001B070000}"/>
    <cellStyle name="Millares 3 2" xfId="1772" xr:uid="{00000000-0005-0000-0000-00001C070000}"/>
    <cellStyle name="Millares 3 2 2" xfId="2430" xr:uid="{00000000-0005-0000-0000-00001D070000}"/>
    <cellStyle name="Millares 3 2 3" xfId="2456" xr:uid="{00000000-0005-0000-0000-00001E070000}"/>
    <cellStyle name="Millares 3 2 4" xfId="2459" xr:uid="{00000000-0005-0000-0000-00001F070000}"/>
    <cellStyle name="Millares 3 2 5" xfId="2462" xr:uid="{00000000-0005-0000-0000-000020070000}"/>
    <cellStyle name="Millares 3 3" xfId="2445" xr:uid="{00000000-0005-0000-0000-000021070000}"/>
    <cellStyle name="Millares 3 4" xfId="2429" xr:uid="{00000000-0005-0000-0000-000022070000}"/>
    <cellStyle name="Millares 3 5" xfId="2455" xr:uid="{00000000-0005-0000-0000-000023070000}"/>
    <cellStyle name="Millares 3 6" xfId="2458" xr:uid="{00000000-0005-0000-0000-000024070000}"/>
    <cellStyle name="Millares 3 7" xfId="2461" xr:uid="{00000000-0005-0000-0000-000025070000}"/>
    <cellStyle name="Millares 4" xfId="1773" xr:uid="{00000000-0005-0000-0000-000026070000}"/>
    <cellStyle name="Millares 4 2" xfId="2443" xr:uid="{00000000-0005-0000-0000-000027070000}"/>
    <cellStyle name="Millares 4 3" xfId="2431" xr:uid="{00000000-0005-0000-0000-000028070000}"/>
    <cellStyle name="Millares 4 4" xfId="2457" xr:uid="{00000000-0005-0000-0000-000029070000}"/>
    <cellStyle name="Millares 4 5" xfId="2460" xr:uid="{00000000-0005-0000-0000-00002A070000}"/>
    <cellStyle name="Millares 4 6" xfId="2463" xr:uid="{00000000-0005-0000-0000-00002B070000}"/>
    <cellStyle name="Millares 5" xfId="2664" xr:uid="{00000000-0005-0000-0000-00002C070000}"/>
    <cellStyle name="Millares 6" xfId="2669" xr:uid="{00000000-0005-0000-0000-00002D070000}"/>
    <cellStyle name="Moneda [0] 2" xfId="2666" xr:uid="{00000000-0005-0000-0000-00002E070000}"/>
    <cellStyle name="Moneda 2" xfId="2433" xr:uid="{00000000-0005-0000-0000-00002F070000}"/>
    <cellStyle name="Moneda 2 2" xfId="2452" xr:uid="{00000000-0005-0000-0000-000030070000}"/>
    <cellStyle name="Moneda 3" xfId="2434" xr:uid="{00000000-0005-0000-0000-000031070000}"/>
    <cellStyle name="Moneda 4" xfId="2435" xr:uid="{00000000-0005-0000-0000-000032070000}"/>
    <cellStyle name="Moneda 5" xfId="2667" xr:uid="{00000000-0005-0000-0000-000033070000}"/>
    <cellStyle name="Neutral 2" xfId="1774" xr:uid="{00000000-0005-0000-0000-000034070000}"/>
    <cellStyle name="Neutral 2 2" xfId="1775" xr:uid="{00000000-0005-0000-0000-000035070000}"/>
    <cellStyle name="Neutral 2 3" xfId="1776" xr:uid="{00000000-0005-0000-0000-000036070000}"/>
    <cellStyle name="Neutral 2 4" xfId="1777" xr:uid="{00000000-0005-0000-0000-000037070000}"/>
    <cellStyle name="Neutral 2 5" xfId="1778" xr:uid="{00000000-0005-0000-0000-000038070000}"/>
    <cellStyle name="Neutral 2 6" xfId="1779" xr:uid="{00000000-0005-0000-0000-000039070000}"/>
    <cellStyle name="Neutral 3" xfId="1780" xr:uid="{00000000-0005-0000-0000-00003A070000}"/>
    <cellStyle name="Neutral 4" xfId="1781" xr:uid="{00000000-0005-0000-0000-00003B070000}"/>
    <cellStyle name="Neutral 4 2" xfId="1782" xr:uid="{00000000-0005-0000-0000-00003C070000}"/>
    <cellStyle name="Neutral 4 3" xfId="1783" xr:uid="{00000000-0005-0000-0000-00003D070000}"/>
    <cellStyle name="Neutral 4 4" xfId="1784" xr:uid="{00000000-0005-0000-0000-00003E070000}"/>
    <cellStyle name="Normal" xfId="0" builtinId="0"/>
    <cellStyle name="Normal 13" xfId="2663" xr:uid="{00000000-0005-0000-0000-000040070000}"/>
    <cellStyle name="Normal 2" xfId="3" xr:uid="{00000000-0005-0000-0000-000041070000}"/>
    <cellStyle name="Normal 2 2" xfId="1786" xr:uid="{00000000-0005-0000-0000-000042070000}"/>
    <cellStyle name="Normal 2 2 2" xfId="1787" xr:uid="{00000000-0005-0000-0000-000043070000}"/>
    <cellStyle name="Normal 2 2 2 2" xfId="2454" xr:uid="{00000000-0005-0000-0000-000044070000}"/>
    <cellStyle name="Normal 2 2 3" xfId="1788" xr:uid="{00000000-0005-0000-0000-000045070000}"/>
    <cellStyle name="Normal 2 2 4" xfId="1789" xr:uid="{00000000-0005-0000-0000-000046070000}"/>
    <cellStyle name="Normal 2 2 5" xfId="1790" xr:uid="{00000000-0005-0000-0000-000047070000}"/>
    <cellStyle name="Normal 2 3" xfId="1791" xr:uid="{00000000-0005-0000-0000-000048070000}"/>
    <cellStyle name="Normal 2 3 2" xfId="1792" xr:uid="{00000000-0005-0000-0000-000049070000}"/>
    <cellStyle name="Normal 2 3 3" xfId="1793" xr:uid="{00000000-0005-0000-0000-00004A070000}"/>
    <cellStyle name="Normal 2 3 4" xfId="1794" xr:uid="{00000000-0005-0000-0000-00004B070000}"/>
    <cellStyle name="Normal 2 3 5" xfId="1795" xr:uid="{00000000-0005-0000-0000-00004C070000}"/>
    <cellStyle name="Normal 2 3 6" xfId="1796" xr:uid="{00000000-0005-0000-0000-00004D070000}"/>
    <cellStyle name="Normal 2 3 7" xfId="2446" xr:uid="{00000000-0005-0000-0000-00004E070000}"/>
    <cellStyle name="Normal 2 4" xfId="1797" xr:uid="{00000000-0005-0000-0000-00004F070000}"/>
    <cellStyle name="Normal 2 4 2" xfId="1798" xr:uid="{00000000-0005-0000-0000-000050070000}"/>
    <cellStyle name="Normal 2 4 3" xfId="1799" xr:uid="{00000000-0005-0000-0000-000051070000}"/>
    <cellStyle name="Normal 2 4 4" xfId="1800" xr:uid="{00000000-0005-0000-0000-000052070000}"/>
    <cellStyle name="Normal 2 5" xfId="1801" xr:uid="{00000000-0005-0000-0000-000053070000}"/>
    <cellStyle name="Normal 2 6" xfId="1802" xr:uid="{00000000-0005-0000-0000-000054070000}"/>
    <cellStyle name="Normal 2 7" xfId="1803" xr:uid="{00000000-0005-0000-0000-000055070000}"/>
    <cellStyle name="Normal 2 8" xfId="1785" xr:uid="{00000000-0005-0000-0000-000056070000}"/>
    <cellStyle name="Normal 3" xfId="1804" xr:uid="{00000000-0005-0000-0000-000057070000}"/>
    <cellStyle name="Normal 3 2" xfId="1805" xr:uid="{00000000-0005-0000-0000-000058070000}"/>
    <cellStyle name="Normal 3 3" xfId="1806" xr:uid="{00000000-0005-0000-0000-000059070000}"/>
    <cellStyle name="Normal 3 3 2" xfId="2447" xr:uid="{00000000-0005-0000-0000-00005A070000}"/>
    <cellStyle name="Normal 3 4" xfId="1807" xr:uid="{00000000-0005-0000-0000-00005B070000}"/>
    <cellStyle name="Normal 3 5" xfId="1808" xr:uid="{00000000-0005-0000-0000-00005C070000}"/>
    <cellStyle name="Normal 3 6" xfId="1809" xr:uid="{00000000-0005-0000-0000-00005D070000}"/>
    <cellStyle name="Normal 4" xfId="4" xr:uid="{00000000-0005-0000-0000-00005E070000}"/>
    <cellStyle name="Normal 4 2" xfId="1811" xr:uid="{00000000-0005-0000-0000-00005F070000}"/>
    <cellStyle name="Normal 4 3" xfId="1812" xr:uid="{00000000-0005-0000-0000-000060070000}"/>
    <cellStyle name="Normal 4 3 2" xfId="2448" xr:uid="{00000000-0005-0000-0000-000061070000}"/>
    <cellStyle name="Normal 4 4" xfId="1813" xr:uid="{00000000-0005-0000-0000-000062070000}"/>
    <cellStyle name="Normal 4 5" xfId="1814" xr:uid="{00000000-0005-0000-0000-000063070000}"/>
    <cellStyle name="Normal 4 6" xfId="1810" xr:uid="{00000000-0005-0000-0000-000064070000}"/>
    <cellStyle name="Normal 5" xfId="1815" xr:uid="{00000000-0005-0000-0000-000065070000}"/>
    <cellStyle name="Normal 5 2" xfId="1816" xr:uid="{00000000-0005-0000-0000-000066070000}"/>
    <cellStyle name="Normal 5 2 2" xfId="1817" xr:uid="{00000000-0005-0000-0000-000067070000}"/>
    <cellStyle name="Normal 5 3" xfId="1818" xr:uid="{00000000-0005-0000-0000-000068070000}"/>
    <cellStyle name="Normal 5 3 2" xfId="1819" xr:uid="{00000000-0005-0000-0000-000069070000}"/>
    <cellStyle name="Normal 5 4" xfId="1820" xr:uid="{00000000-0005-0000-0000-00006A070000}"/>
    <cellStyle name="Normal 5 5" xfId="1821" xr:uid="{00000000-0005-0000-0000-00006B070000}"/>
    <cellStyle name="Normal 5 6" xfId="2436" xr:uid="{00000000-0005-0000-0000-00006C070000}"/>
    <cellStyle name="Normal 6" xfId="1822" xr:uid="{00000000-0005-0000-0000-00006D070000}"/>
    <cellStyle name="Normal 6 2" xfId="2442" xr:uid="{00000000-0005-0000-0000-00006E070000}"/>
    <cellStyle name="Normal 6 3" xfId="2437" xr:uid="{00000000-0005-0000-0000-00006F070000}"/>
    <cellStyle name="Normal 7" xfId="1823" xr:uid="{00000000-0005-0000-0000-000070070000}"/>
    <cellStyle name="Normal 7 2" xfId="1824" xr:uid="{00000000-0005-0000-0000-000071070000}"/>
    <cellStyle name="Normal 7 3" xfId="2438" xr:uid="{00000000-0005-0000-0000-000072070000}"/>
    <cellStyle name="Normal 8" xfId="1825" xr:uid="{00000000-0005-0000-0000-000073070000}"/>
    <cellStyle name="Normal 9" xfId="2464" xr:uid="{00000000-0005-0000-0000-000074070000}"/>
    <cellStyle name="Notas 10" xfId="1826" xr:uid="{00000000-0005-0000-0000-000075070000}"/>
    <cellStyle name="Notas 10 2" xfId="1827" xr:uid="{00000000-0005-0000-0000-000076070000}"/>
    <cellStyle name="Notas 11" xfId="1828" xr:uid="{00000000-0005-0000-0000-000077070000}"/>
    <cellStyle name="Notas 11 2" xfId="1829" xr:uid="{00000000-0005-0000-0000-000078070000}"/>
    <cellStyle name="Notas 12" xfId="1830" xr:uid="{00000000-0005-0000-0000-000079070000}"/>
    <cellStyle name="Notas 12 2" xfId="1831" xr:uid="{00000000-0005-0000-0000-00007A070000}"/>
    <cellStyle name="Notas 2" xfId="1832" xr:uid="{00000000-0005-0000-0000-00007B070000}"/>
    <cellStyle name="Notas 2 10" xfId="1833" xr:uid="{00000000-0005-0000-0000-00007C070000}"/>
    <cellStyle name="Notas 2 10 2" xfId="2509" xr:uid="{00000000-0005-0000-0000-00007D070000}"/>
    <cellStyle name="Notas 2 11" xfId="1834" xr:uid="{00000000-0005-0000-0000-00007E070000}"/>
    <cellStyle name="Notas 2 2" xfId="1835" xr:uid="{00000000-0005-0000-0000-00007F070000}"/>
    <cellStyle name="Notas 2 2 2" xfId="1836" xr:uid="{00000000-0005-0000-0000-000080070000}"/>
    <cellStyle name="Notas 2 2 2 2" xfId="1837" xr:uid="{00000000-0005-0000-0000-000081070000}"/>
    <cellStyle name="Notas 2 2 2 2 2" xfId="1838" xr:uid="{00000000-0005-0000-0000-000082070000}"/>
    <cellStyle name="Notas 2 2 2 2 2 2" xfId="1839" xr:uid="{00000000-0005-0000-0000-000083070000}"/>
    <cellStyle name="Notas 2 2 2 2 2 2 2" xfId="1840" xr:uid="{00000000-0005-0000-0000-000084070000}"/>
    <cellStyle name="Notas 2 2 2 2 2 2 2 2" xfId="2512" xr:uid="{00000000-0005-0000-0000-000085070000}"/>
    <cellStyle name="Notas 2 2 2 2 2 2 3" xfId="1841" xr:uid="{00000000-0005-0000-0000-000086070000}"/>
    <cellStyle name="Notas 2 2 2 2 2 2 3 2" xfId="2513" xr:uid="{00000000-0005-0000-0000-000087070000}"/>
    <cellStyle name="Notas 2 2 2 2 2 2 4" xfId="1842" xr:uid="{00000000-0005-0000-0000-000088070000}"/>
    <cellStyle name="Notas 2 2 2 2 2 2 4 2" xfId="2514" xr:uid="{00000000-0005-0000-0000-000089070000}"/>
    <cellStyle name="Notas 2 2 2 2 2 2 5" xfId="1843" xr:uid="{00000000-0005-0000-0000-00008A070000}"/>
    <cellStyle name="Notas 2 2 2 2 2 2 5 2" xfId="2515" xr:uid="{00000000-0005-0000-0000-00008B070000}"/>
    <cellStyle name="Notas 2 2 2 2 2 2 6" xfId="1844" xr:uid="{00000000-0005-0000-0000-00008C070000}"/>
    <cellStyle name="Notas 2 2 2 2 2 2 6 2" xfId="2516" xr:uid="{00000000-0005-0000-0000-00008D070000}"/>
    <cellStyle name="Notas 2 2 2 2 2 2 7" xfId="1845" xr:uid="{00000000-0005-0000-0000-00008E070000}"/>
    <cellStyle name="Notas 2 2 2 2 2 3" xfId="1846" xr:uid="{00000000-0005-0000-0000-00008F070000}"/>
    <cellStyle name="Notas 2 2 2 2 2 3 2" xfId="2517" xr:uid="{00000000-0005-0000-0000-000090070000}"/>
    <cellStyle name="Notas 2 2 2 2 2 4" xfId="1847" xr:uid="{00000000-0005-0000-0000-000091070000}"/>
    <cellStyle name="Notas 2 2 2 2 2 4 2" xfId="1848" xr:uid="{00000000-0005-0000-0000-000092070000}"/>
    <cellStyle name="Notas 2 2 2 2 2 5" xfId="1849" xr:uid="{00000000-0005-0000-0000-000093070000}"/>
    <cellStyle name="Notas 2 2 2 2 2 5 2" xfId="1850" xr:uid="{00000000-0005-0000-0000-000094070000}"/>
    <cellStyle name="Notas 2 2 2 2 2 6" xfId="1851" xr:uid="{00000000-0005-0000-0000-000095070000}"/>
    <cellStyle name="Notas 2 2 2 2 2 6 2" xfId="1852" xr:uid="{00000000-0005-0000-0000-000096070000}"/>
    <cellStyle name="Notas 2 2 2 2 2 7" xfId="1853" xr:uid="{00000000-0005-0000-0000-000097070000}"/>
    <cellStyle name="Notas 2 2 2 2 2 7 2" xfId="1854" xr:uid="{00000000-0005-0000-0000-000098070000}"/>
    <cellStyle name="Notas 2 2 2 2 2 8" xfId="2511" xr:uid="{00000000-0005-0000-0000-000099070000}"/>
    <cellStyle name="Notas 2 2 2 2 3" xfId="1855" xr:uid="{00000000-0005-0000-0000-00009A070000}"/>
    <cellStyle name="Notas 2 2 2 2 3 2" xfId="1856" xr:uid="{00000000-0005-0000-0000-00009B070000}"/>
    <cellStyle name="Notas 2 2 2 2 4" xfId="1857" xr:uid="{00000000-0005-0000-0000-00009C070000}"/>
    <cellStyle name="Notas 2 2 2 2 4 2" xfId="2518" xr:uid="{00000000-0005-0000-0000-00009D070000}"/>
    <cellStyle name="Notas 2 2 2 2 5" xfId="1858" xr:uid="{00000000-0005-0000-0000-00009E070000}"/>
    <cellStyle name="Notas 2 2 2 2 5 2" xfId="2519" xr:uid="{00000000-0005-0000-0000-00009F070000}"/>
    <cellStyle name="Notas 2 2 2 2 6" xfId="1859" xr:uid="{00000000-0005-0000-0000-0000A0070000}"/>
    <cellStyle name="Notas 2 2 2 2 6 2" xfId="2520" xr:uid="{00000000-0005-0000-0000-0000A1070000}"/>
    <cellStyle name="Notas 2 2 2 2 7" xfId="1860" xr:uid="{00000000-0005-0000-0000-0000A2070000}"/>
    <cellStyle name="Notas 2 2 2 2 7 2" xfId="2521" xr:uid="{00000000-0005-0000-0000-0000A3070000}"/>
    <cellStyle name="Notas 2 2 2 2 8" xfId="1861" xr:uid="{00000000-0005-0000-0000-0000A4070000}"/>
    <cellStyle name="Notas 2 2 2 3" xfId="1862" xr:uid="{00000000-0005-0000-0000-0000A5070000}"/>
    <cellStyle name="Notas 2 2 2 3 2" xfId="2522" xr:uid="{00000000-0005-0000-0000-0000A6070000}"/>
    <cellStyle name="Notas 2 2 2 4" xfId="1863" xr:uid="{00000000-0005-0000-0000-0000A7070000}"/>
    <cellStyle name="Notas 2 2 2 4 2" xfId="2523" xr:uid="{00000000-0005-0000-0000-0000A8070000}"/>
    <cellStyle name="Notas 2 2 2 5" xfId="1864" xr:uid="{00000000-0005-0000-0000-0000A9070000}"/>
    <cellStyle name="Notas 2 2 2 5 2" xfId="1865" xr:uid="{00000000-0005-0000-0000-0000AA070000}"/>
    <cellStyle name="Notas 2 2 2 6" xfId="1866" xr:uid="{00000000-0005-0000-0000-0000AB070000}"/>
    <cellStyle name="Notas 2 2 2 6 2" xfId="1867" xr:uid="{00000000-0005-0000-0000-0000AC070000}"/>
    <cellStyle name="Notas 2 2 2 7" xfId="1868" xr:uid="{00000000-0005-0000-0000-0000AD070000}"/>
    <cellStyle name="Notas 2 2 2 7 2" xfId="1869" xr:uid="{00000000-0005-0000-0000-0000AE070000}"/>
    <cellStyle name="Notas 2 2 2 8" xfId="1870" xr:uid="{00000000-0005-0000-0000-0000AF070000}"/>
    <cellStyle name="Notas 2 2 2 8 2" xfId="1871" xr:uid="{00000000-0005-0000-0000-0000B0070000}"/>
    <cellStyle name="Notas 2 2 2 9" xfId="2510" xr:uid="{00000000-0005-0000-0000-0000B1070000}"/>
    <cellStyle name="Notas 2 2 3" xfId="1872" xr:uid="{00000000-0005-0000-0000-0000B2070000}"/>
    <cellStyle name="Notas 2 2 3 2" xfId="1873" xr:uid="{00000000-0005-0000-0000-0000B3070000}"/>
    <cellStyle name="Notas 2 2 4" xfId="1874" xr:uid="{00000000-0005-0000-0000-0000B4070000}"/>
    <cellStyle name="Notas 2 2 4 2" xfId="1875" xr:uid="{00000000-0005-0000-0000-0000B5070000}"/>
    <cellStyle name="Notas 2 2 5" xfId="1876" xr:uid="{00000000-0005-0000-0000-0000B6070000}"/>
    <cellStyle name="Notas 2 2 5 2" xfId="2524" xr:uid="{00000000-0005-0000-0000-0000B7070000}"/>
    <cellStyle name="Notas 2 2 6" xfId="1877" xr:uid="{00000000-0005-0000-0000-0000B8070000}"/>
    <cellStyle name="Notas 2 2 6 2" xfId="2525" xr:uid="{00000000-0005-0000-0000-0000B9070000}"/>
    <cellStyle name="Notas 2 2 7" xfId="1878" xr:uid="{00000000-0005-0000-0000-0000BA070000}"/>
    <cellStyle name="Notas 2 2 7 2" xfId="2526" xr:uid="{00000000-0005-0000-0000-0000BB070000}"/>
    <cellStyle name="Notas 2 2 8" xfId="1879" xr:uid="{00000000-0005-0000-0000-0000BC070000}"/>
    <cellStyle name="Notas 2 2 8 2" xfId="2527" xr:uid="{00000000-0005-0000-0000-0000BD070000}"/>
    <cellStyle name="Notas 2 2 9" xfId="1880" xr:uid="{00000000-0005-0000-0000-0000BE070000}"/>
    <cellStyle name="Notas 2 3" xfId="1881" xr:uid="{00000000-0005-0000-0000-0000BF070000}"/>
    <cellStyle name="Notas 2 3 2" xfId="1882" xr:uid="{00000000-0005-0000-0000-0000C0070000}"/>
    <cellStyle name="Notas 2 3 2 2" xfId="2529" xr:uid="{00000000-0005-0000-0000-0000C1070000}"/>
    <cellStyle name="Notas 2 3 3" xfId="1883" xr:uid="{00000000-0005-0000-0000-0000C2070000}"/>
    <cellStyle name="Notas 2 3 3 2" xfId="2530" xr:uid="{00000000-0005-0000-0000-0000C3070000}"/>
    <cellStyle name="Notas 2 3 4" xfId="1884" xr:uid="{00000000-0005-0000-0000-0000C4070000}"/>
    <cellStyle name="Notas 2 3 4 2" xfId="2531" xr:uid="{00000000-0005-0000-0000-0000C5070000}"/>
    <cellStyle name="Notas 2 3 5" xfId="2528" xr:uid="{00000000-0005-0000-0000-0000C6070000}"/>
    <cellStyle name="Notas 2 4" xfId="1885" xr:uid="{00000000-0005-0000-0000-0000C7070000}"/>
    <cellStyle name="Notas 2 4 2" xfId="1886" xr:uid="{00000000-0005-0000-0000-0000C8070000}"/>
    <cellStyle name="Notas 2 4 2 2" xfId="1887" xr:uid="{00000000-0005-0000-0000-0000C9070000}"/>
    <cellStyle name="Notas 2 4 2 2 2" xfId="1888" xr:uid="{00000000-0005-0000-0000-0000CA070000}"/>
    <cellStyle name="Notas 2 4 2 2 2 2" xfId="1889" xr:uid="{00000000-0005-0000-0000-0000CB070000}"/>
    <cellStyle name="Notas 2 4 2 2 2 2 2" xfId="2534" xr:uid="{00000000-0005-0000-0000-0000CC070000}"/>
    <cellStyle name="Notas 2 4 2 2 2 3" xfId="1890" xr:uid="{00000000-0005-0000-0000-0000CD070000}"/>
    <cellStyle name="Notas 2 4 2 2 2 3 2" xfId="2535" xr:uid="{00000000-0005-0000-0000-0000CE070000}"/>
    <cellStyle name="Notas 2 4 2 2 2 4" xfId="1891" xr:uid="{00000000-0005-0000-0000-0000CF070000}"/>
    <cellStyle name="Notas 2 4 2 2 2 4 2" xfId="2536" xr:uid="{00000000-0005-0000-0000-0000D0070000}"/>
    <cellStyle name="Notas 2 4 2 2 2 5" xfId="1892" xr:uid="{00000000-0005-0000-0000-0000D1070000}"/>
    <cellStyle name="Notas 2 4 2 2 2 5 2" xfId="2537" xr:uid="{00000000-0005-0000-0000-0000D2070000}"/>
    <cellStyle name="Notas 2 4 2 2 2 6" xfId="1893" xr:uid="{00000000-0005-0000-0000-0000D3070000}"/>
    <cellStyle name="Notas 2 4 2 2 2 6 2" xfId="2538" xr:uid="{00000000-0005-0000-0000-0000D4070000}"/>
    <cellStyle name="Notas 2 4 2 2 2 7" xfId="1894" xr:uid="{00000000-0005-0000-0000-0000D5070000}"/>
    <cellStyle name="Notas 2 4 2 2 3" xfId="1895" xr:uid="{00000000-0005-0000-0000-0000D6070000}"/>
    <cellStyle name="Notas 2 4 2 2 3 2" xfId="2539" xr:uid="{00000000-0005-0000-0000-0000D7070000}"/>
    <cellStyle name="Notas 2 4 2 2 4" xfId="1896" xr:uid="{00000000-0005-0000-0000-0000D8070000}"/>
    <cellStyle name="Notas 2 4 2 2 4 2" xfId="1897" xr:uid="{00000000-0005-0000-0000-0000D9070000}"/>
    <cellStyle name="Notas 2 4 2 2 5" xfId="1898" xr:uid="{00000000-0005-0000-0000-0000DA070000}"/>
    <cellStyle name="Notas 2 4 2 2 5 2" xfId="1899" xr:uid="{00000000-0005-0000-0000-0000DB070000}"/>
    <cellStyle name="Notas 2 4 2 2 6" xfId="1900" xr:uid="{00000000-0005-0000-0000-0000DC070000}"/>
    <cellStyle name="Notas 2 4 2 2 6 2" xfId="1901" xr:uid="{00000000-0005-0000-0000-0000DD070000}"/>
    <cellStyle name="Notas 2 4 2 2 7" xfId="1902" xr:uid="{00000000-0005-0000-0000-0000DE070000}"/>
    <cellStyle name="Notas 2 4 2 2 7 2" xfId="1903" xr:uid="{00000000-0005-0000-0000-0000DF070000}"/>
    <cellStyle name="Notas 2 4 2 2 8" xfId="2533" xr:uid="{00000000-0005-0000-0000-0000E0070000}"/>
    <cellStyle name="Notas 2 4 2 3" xfId="1904" xr:uid="{00000000-0005-0000-0000-0000E1070000}"/>
    <cellStyle name="Notas 2 4 2 3 2" xfId="1905" xr:uid="{00000000-0005-0000-0000-0000E2070000}"/>
    <cellStyle name="Notas 2 4 2 4" xfId="1906" xr:uid="{00000000-0005-0000-0000-0000E3070000}"/>
    <cellStyle name="Notas 2 4 2 4 2" xfId="2540" xr:uid="{00000000-0005-0000-0000-0000E4070000}"/>
    <cellStyle name="Notas 2 4 2 5" xfId="1907" xr:uid="{00000000-0005-0000-0000-0000E5070000}"/>
    <cellStyle name="Notas 2 4 2 5 2" xfId="2541" xr:uid="{00000000-0005-0000-0000-0000E6070000}"/>
    <cellStyle name="Notas 2 4 2 6" xfId="1908" xr:uid="{00000000-0005-0000-0000-0000E7070000}"/>
    <cellStyle name="Notas 2 4 2 6 2" xfId="2542" xr:uid="{00000000-0005-0000-0000-0000E8070000}"/>
    <cellStyle name="Notas 2 4 2 7" xfId="1909" xr:uid="{00000000-0005-0000-0000-0000E9070000}"/>
    <cellStyle name="Notas 2 4 2 7 2" xfId="2543" xr:uid="{00000000-0005-0000-0000-0000EA070000}"/>
    <cellStyle name="Notas 2 4 2 8" xfId="1910" xr:uid="{00000000-0005-0000-0000-0000EB070000}"/>
    <cellStyle name="Notas 2 4 3" xfId="1911" xr:uid="{00000000-0005-0000-0000-0000EC070000}"/>
    <cellStyle name="Notas 2 4 3 2" xfId="2544" xr:uid="{00000000-0005-0000-0000-0000ED070000}"/>
    <cellStyle name="Notas 2 4 4" xfId="1912" xr:uid="{00000000-0005-0000-0000-0000EE070000}"/>
    <cellStyle name="Notas 2 4 4 2" xfId="2545" xr:uid="{00000000-0005-0000-0000-0000EF070000}"/>
    <cellStyle name="Notas 2 4 5" xfId="1913" xr:uid="{00000000-0005-0000-0000-0000F0070000}"/>
    <cellStyle name="Notas 2 4 5 2" xfId="1914" xr:uid="{00000000-0005-0000-0000-0000F1070000}"/>
    <cellStyle name="Notas 2 4 6" xfId="1915" xr:uid="{00000000-0005-0000-0000-0000F2070000}"/>
    <cellStyle name="Notas 2 4 6 2" xfId="1916" xr:uid="{00000000-0005-0000-0000-0000F3070000}"/>
    <cellStyle name="Notas 2 4 7" xfId="1917" xr:uid="{00000000-0005-0000-0000-0000F4070000}"/>
    <cellStyle name="Notas 2 4 7 2" xfId="1918" xr:uid="{00000000-0005-0000-0000-0000F5070000}"/>
    <cellStyle name="Notas 2 4 8" xfId="1919" xr:uid="{00000000-0005-0000-0000-0000F6070000}"/>
    <cellStyle name="Notas 2 4 8 2" xfId="1920" xr:uid="{00000000-0005-0000-0000-0000F7070000}"/>
    <cellStyle name="Notas 2 4 9" xfId="2532" xr:uid="{00000000-0005-0000-0000-0000F8070000}"/>
    <cellStyle name="Notas 2 5" xfId="1921" xr:uid="{00000000-0005-0000-0000-0000F9070000}"/>
    <cellStyle name="Notas 2 5 2" xfId="1922" xr:uid="{00000000-0005-0000-0000-0000FA070000}"/>
    <cellStyle name="Notas 2 6" xfId="1923" xr:uid="{00000000-0005-0000-0000-0000FB070000}"/>
    <cellStyle name="Notas 2 6 2" xfId="1924" xr:uid="{00000000-0005-0000-0000-0000FC070000}"/>
    <cellStyle name="Notas 2 7" xfId="1925" xr:uid="{00000000-0005-0000-0000-0000FD070000}"/>
    <cellStyle name="Notas 2 7 2" xfId="2546" xr:uid="{00000000-0005-0000-0000-0000FE070000}"/>
    <cellStyle name="Notas 2 8" xfId="1926" xr:uid="{00000000-0005-0000-0000-0000FF070000}"/>
    <cellStyle name="Notas 2 8 2" xfId="2547" xr:uid="{00000000-0005-0000-0000-000000080000}"/>
    <cellStyle name="Notas 2 9" xfId="1927" xr:uid="{00000000-0005-0000-0000-000001080000}"/>
    <cellStyle name="Notas 2 9 2" xfId="2548" xr:uid="{00000000-0005-0000-0000-000002080000}"/>
    <cellStyle name="Notas 2_Enero 2010" xfId="1928" xr:uid="{00000000-0005-0000-0000-000003080000}"/>
    <cellStyle name="Notas 3" xfId="1929" xr:uid="{00000000-0005-0000-0000-000004080000}"/>
    <cellStyle name="Notas 3 2" xfId="1930" xr:uid="{00000000-0005-0000-0000-000005080000}"/>
    <cellStyle name="Notas 3 2 2" xfId="1931" xr:uid="{00000000-0005-0000-0000-000006080000}"/>
    <cellStyle name="Notas 3 2 2 2" xfId="1932" xr:uid="{00000000-0005-0000-0000-000007080000}"/>
    <cellStyle name="Notas 3 2 2 2 2" xfId="1933" xr:uid="{00000000-0005-0000-0000-000008080000}"/>
    <cellStyle name="Notas 3 2 2 2 2 2" xfId="1934" xr:uid="{00000000-0005-0000-0000-000009080000}"/>
    <cellStyle name="Notas 3 2 2 2 2 2 2" xfId="2551" xr:uid="{00000000-0005-0000-0000-00000A080000}"/>
    <cellStyle name="Notas 3 2 2 2 2 3" xfId="1935" xr:uid="{00000000-0005-0000-0000-00000B080000}"/>
    <cellStyle name="Notas 3 2 2 2 2 3 2" xfId="2552" xr:uid="{00000000-0005-0000-0000-00000C080000}"/>
    <cellStyle name="Notas 3 2 2 2 2 4" xfId="1936" xr:uid="{00000000-0005-0000-0000-00000D080000}"/>
    <cellStyle name="Notas 3 2 2 2 2 4 2" xfId="2553" xr:uid="{00000000-0005-0000-0000-00000E080000}"/>
    <cellStyle name="Notas 3 2 2 2 2 5" xfId="1937" xr:uid="{00000000-0005-0000-0000-00000F080000}"/>
    <cellStyle name="Notas 3 2 2 2 2 5 2" xfId="2554" xr:uid="{00000000-0005-0000-0000-000010080000}"/>
    <cellStyle name="Notas 3 2 2 2 2 6" xfId="1938" xr:uid="{00000000-0005-0000-0000-000011080000}"/>
    <cellStyle name="Notas 3 2 2 2 2 6 2" xfId="2555" xr:uid="{00000000-0005-0000-0000-000012080000}"/>
    <cellStyle name="Notas 3 2 2 2 2 7" xfId="1939" xr:uid="{00000000-0005-0000-0000-000013080000}"/>
    <cellStyle name="Notas 3 2 2 2 3" xfId="1940" xr:uid="{00000000-0005-0000-0000-000014080000}"/>
    <cellStyle name="Notas 3 2 2 2 3 2" xfId="2556" xr:uid="{00000000-0005-0000-0000-000015080000}"/>
    <cellStyle name="Notas 3 2 2 2 4" xfId="1941" xr:uid="{00000000-0005-0000-0000-000016080000}"/>
    <cellStyle name="Notas 3 2 2 2 4 2" xfId="1942" xr:uid="{00000000-0005-0000-0000-000017080000}"/>
    <cellStyle name="Notas 3 2 2 2 5" xfId="1943" xr:uid="{00000000-0005-0000-0000-000018080000}"/>
    <cellStyle name="Notas 3 2 2 2 5 2" xfId="1944" xr:uid="{00000000-0005-0000-0000-000019080000}"/>
    <cellStyle name="Notas 3 2 2 2 6" xfId="1945" xr:uid="{00000000-0005-0000-0000-00001A080000}"/>
    <cellStyle name="Notas 3 2 2 2 6 2" xfId="1946" xr:uid="{00000000-0005-0000-0000-00001B080000}"/>
    <cellStyle name="Notas 3 2 2 2 7" xfId="1947" xr:uid="{00000000-0005-0000-0000-00001C080000}"/>
    <cellStyle name="Notas 3 2 2 2 7 2" xfId="1948" xr:uid="{00000000-0005-0000-0000-00001D080000}"/>
    <cellStyle name="Notas 3 2 2 2 8" xfId="2550" xr:uid="{00000000-0005-0000-0000-00001E080000}"/>
    <cellStyle name="Notas 3 2 2 3" xfId="1949" xr:uid="{00000000-0005-0000-0000-00001F080000}"/>
    <cellStyle name="Notas 3 2 2 3 2" xfId="1950" xr:uid="{00000000-0005-0000-0000-000020080000}"/>
    <cellStyle name="Notas 3 2 2 4" xfId="1951" xr:uid="{00000000-0005-0000-0000-000021080000}"/>
    <cellStyle name="Notas 3 2 2 4 2" xfId="2557" xr:uid="{00000000-0005-0000-0000-000022080000}"/>
    <cellStyle name="Notas 3 2 2 5" xfId="1952" xr:uid="{00000000-0005-0000-0000-000023080000}"/>
    <cellStyle name="Notas 3 2 2 5 2" xfId="2558" xr:uid="{00000000-0005-0000-0000-000024080000}"/>
    <cellStyle name="Notas 3 2 2 6" xfId="1953" xr:uid="{00000000-0005-0000-0000-000025080000}"/>
    <cellStyle name="Notas 3 2 2 6 2" xfId="2559" xr:uid="{00000000-0005-0000-0000-000026080000}"/>
    <cellStyle name="Notas 3 2 2 7" xfId="1954" xr:uid="{00000000-0005-0000-0000-000027080000}"/>
    <cellStyle name="Notas 3 2 2 7 2" xfId="2560" xr:uid="{00000000-0005-0000-0000-000028080000}"/>
    <cellStyle name="Notas 3 2 2 8" xfId="1955" xr:uid="{00000000-0005-0000-0000-000029080000}"/>
    <cellStyle name="Notas 3 2 3" xfId="1956" xr:uid="{00000000-0005-0000-0000-00002A080000}"/>
    <cellStyle name="Notas 3 2 3 2" xfId="2561" xr:uid="{00000000-0005-0000-0000-00002B080000}"/>
    <cellStyle name="Notas 3 2 4" xfId="1957" xr:uid="{00000000-0005-0000-0000-00002C080000}"/>
    <cellStyle name="Notas 3 2 4 2" xfId="2562" xr:uid="{00000000-0005-0000-0000-00002D080000}"/>
    <cellStyle name="Notas 3 2 5" xfId="1958" xr:uid="{00000000-0005-0000-0000-00002E080000}"/>
    <cellStyle name="Notas 3 2 5 2" xfId="1959" xr:uid="{00000000-0005-0000-0000-00002F080000}"/>
    <cellStyle name="Notas 3 2 6" xfId="1960" xr:uid="{00000000-0005-0000-0000-000030080000}"/>
    <cellStyle name="Notas 3 2 6 2" xfId="1961" xr:uid="{00000000-0005-0000-0000-000031080000}"/>
    <cellStyle name="Notas 3 2 7" xfId="1962" xr:uid="{00000000-0005-0000-0000-000032080000}"/>
    <cellStyle name="Notas 3 2 7 2" xfId="1963" xr:uid="{00000000-0005-0000-0000-000033080000}"/>
    <cellStyle name="Notas 3 2 8" xfId="1964" xr:uid="{00000000-0005-0000-0000-000034080000}"/>
    <cellStyle name="Notas 3 2 8 2" xfId="1965" xr:uid="{00000000-0005-0000-0000-000035080000}"/>
    <cellStyle name="Notas 3 2 9" xfId="2549" xr:uid="{00000000-0005-0000-0000-000036080000}"/>
    <cellStyle name="Notas 3 3" xfId="1966" xr:uid="{00000000-0005-0000-0000-000037080000}"/>
    <cellStyle name="Notas 3 3 2" xfId="1967" xr:uid="{00000000-0005-0000-0000-000038080000}"/>
    <cellStyle name="Notas 3 4" xfId="1968" xr:uid="{00000000-0005-0000-0000-000039080000}"/>
    <cellStyle name="Notas 3 4 2" xfId="1969" xr:uid="{00000000-0005-0000-0000-00003A080000}"/>
    <cellStyle name="Notas 3 5" xfId="1970" xr:uid="{00000000-0005-0000-0000-00003B080000}"/>
    <cellStyle name="Notas 3 5 2" xfId="2563" xr:uid="{00000000-0005-0000-0000-00003C080000}"/>
    <cellStyle name="Notas 3 6" xfId="1971" xr:uid="{00000000-0005-0000-0000-00003D080000}"/>
    <cellStyle name="Notas 3 6 2" xfId="2564" xr:uid="{00000000-0005-0000-0000-00003E080000}"/>
    <cellStyle name="Notas 3 7" xfId="1972" xr:uid="{00000000-0005-0000-0000-00003F080000}"/>
    <cellStyle name="Notas 3 7 2" xfId="2565" xr:uid="{00000000-0005-0000-0000-000040080000}"/>
    <cellStyle name="Notas 3 8" xfId="1973" xr:uid="{00000000-0005-0000-0000-000041080000}"/>
    <cellStyle name="Notas 3 8 2" xfId="2566" xr:uid="{00000000-0005-0000-0000-000042080000}"/>
    <cellStyle name="Notas 3 9" xfId="1974" xr:uid="{00000000-0005-0000-0000-000043080000}"/>
    <cellStyle name="Notas 4" xfId="1975" xr:uid="{00000000-0005-0000-0000-000044080000}"/>
    <cellStyle name="Notas 4 2" xfId="1976" xr:uid="{00000000-0005-0000-0000-000045080000}"/>
    <cellStyle name="Notas 4 2 2" xfId="1977" xr:uid="{00000000-0005-0000-0000-000046080000}"/>
    <cellStyle name="Notas 4 2 2 2" xfId="1978" xr:uid="{00000000-0005-0000-0000-000047080000}"/>
    <cellStyle name="Notas 4 2 2 2 2" xfId="1979" xr:uid="{00000000-0005-0000-0000-000048080000}"/>
    <cellStyle name="Notas 4 2 2 2 2 2" xfId="1980" xr:uid="{00000000-0005-0000-0000-000049080000}"/>
    <cellStyle name="Notas 4 2 2 2 2 2 2" xfId="2569" xr:uid="{00000000-0005-0000-0000-00004A080000}"/>
    <cellStyle name="Notas 4 2 2 2 2 3" xfId="1981" xr:uid="{00000000-0005-0000-0000-00004B080000}"/>
    <cellStyle name="Notas 4 2 2 2 2 3 2" xfId="2570" xr:uid="{00000000-0005-0000-0000-00004C080000}"/>
    <cellStyle name="Notas 4 2 2 2 2 4" xfId="1982" xr:uid="{00000000-0005-0000-0000-00004D080000}"/>
    <cellStyle name="Notas 4 2 2 2 2 4 2" xfId="2571" xr:uid="{00000000-0005-0000-0000-00004E080000}"/>
    <cellStyle name="Notas 4 2 2 2 2 5" xfId="1983" xr:uid="{00000000-0005-0000-0000-00004F080000}"/>
    <cellStyle name="Notas 4 2 2 2 2 5 2" xfId="2572" xr:uid="{00000000-0005-0000-0000-000050080000}"/>
    <cellStyle name="Notas 4 2 2 2 2 6" xfId="1984" xr:uid="{00000000-0005-0000-0000-000051080000}"/>
    <cellStyle name="Notas 4 2 2 2 2 6 2" xfId="2573" xr:uid="{00000000-0005-0000-0000-000052080000}"/>
    <cellStyle name="Notas 4 2 2 2 2 7" xfId="1985" xr:uid="{00000000-0005-0000-0000-000053080000}"/>
    <cellStyle name="Notas 4 2 2 2 3" xfId="1986" xr:uid="{00000000-0005-0000-0000-000054080000}"/>
    <cellStyle name="Notas 4 2 2 2 3 2" xfId="2574" xr:uid="{00000000-0005-0000-0000-000055080000}"/>
    <cellStyle name="Notas 4 2 2 2 4" xfId="1987" xr:uid="{00000000-0005-0000-0000-000056080000}"/>
    <cellStyle name="Notas 4 2 2 2 4 2" xfId="1988" xr:uid="{00000000-0005-0000-0000-000057080000}"/>
    <cellStyle name="Notas 4 2 2 2 5" xfId="1989" xr:uid="{00000000-0005-0000-0000-000058080000}"/>
    <cellStyle name="Notas 4 2 2 2 5 2" xfId="1990" xr:uid="{00000000-0005-0000-0000-000059080000}"/>
    <cellStyle name="Notas 4 2 2 2 6" xfId="1991" xr:uid="{00000000-0005-0000-0000-00005A080000}"/>
    <cellStyle name="Notas 4 2 2 2 6 2" xfId="1992" xr:uid="{00000000-0005-0000-0000-00005B080000}"/>
    <cellStyle name="Notas 4 2 2 2 7" xfId="1993" xr:uid="{00000000-0005-0000-0000-00005C080000}"/>
    <cellStyle name="Notas 4 2 2 2 7 2" xfId="1994" xr:uid="{00000000-0005-0000-0000-00005D080000}"/>
    <cellStyle name="Notas 4 2 2 2 8" xfId="2568" xr:uid="{00000000-0005-0000-0000-00005E080000}"/>
    <cellStyle name="Notas 4 2 2 3" xfId="1995" xr:uid="{00000000-0005-0000-0000-00005F080000}"/>
    <cellStyle name="Notas 4 2 2 3 2" xfId="1996" xr:uid="{00000000-0005-0000-0000-000060080000}"/>
    <cellStyle name="Notas 4 2 2 4" xfId="1997" xr:uid="{00000000-0005-0000-0000-000061080000}"/>
    <cellStyle name="Notas 4 2 2 4 2" xfId="2575" xr:uid="{00000000-0005-0000-0000-000062080000}"/>
    <cellStyle name="Notas 4 2 2 5" xfId="1998" xr:uid="{00000000-0005-0000-0000-000063080000}"/>
    <cellStyle name="Notas 4 2 2 5 2" xfId="2576" xr:uid="{00000000-0005-0000-0000-000064080000}"/>
    <cellStyle name="Notas 4 2 2 6" xfId="1999" xr:uid="{00000000-0005-0000-0000-000065080000}"/>
    <cellStyle name="Notas 4 2 2 6 2" xfId="2577" xr:uid="{00000000-0005-0000-0000-000066080000}"/>
    <cellStyle name="Notas 4 2 2 7" xfId="2000" xr:uid="{00000000-0005-0000-0000-000067080000}"/>
    <cellStyle name="Notas 4 2 2 7 2" xfId="2578" xr:uid="{00000000-0005-0000-0000-000068080000}"/>
    <cellStyle name="Notas 4 2 2 8" xfId="2001" xr:uid="{00000000-0005-0000-0000-000069080000}"/>
    <cellStyle name="Notas 4 2 3" xfId="2002" xr:uid="{00000000-0005-0000-0000-00006A080000}"/>
    <cellStyle name="Notas 4 2 3 2" xfId="2579" xr:uid="{00000000-0005-0000-0000-00006B080000}"/>
    <cellStyle name="Notas 4 2 4" xfId="2003" xr:uid="{00000000-0005-0000-0000-00006C080000}"/>
    <cellStyle name="Notas 4 2 4 2" xfId="2580" xr:uid="{00000000-0005-0000-0000-00006D080000}"/>
    <cellStyle name="Notas 4 2 5" xfId="2004" xr:uid="{00000000-0005-0000-0000-00006E080000}"/>
    <cellStyle name="Notas 4 2 5 2" xfId="2005" xr:uid="{00000000-0005-0000-0000-00006F080000}"/>
    <cellStyle name="Notas 4 2 6" xfId="2006" xr:uid="{00000000-0005-0000-0000-000070080000}"/>
    <cellStyle name="Notas 4 2 6 2" xfId="2007" xr:uid="{00000000-0005-0000-0000-000071080000}"/>
    <cellStyle name="Notas 4 2 7" xfId="2008" xr:uid="{00000000-0005-0000-0000-000072080000}"/>
    <cellStyle name="Notas 4 2 7 2" xfId="2009" xr:uid="{00000000-0005-0000-0000-000073080000}"/>
    <cellStyle name="Notas 4 2 8" xfId="2010" xr:uid="{00000000-0005-0000-0000-000074080000}"/>
    <cellStyle name="Notas 4 2 8 2" xfId="2011" xr:uid="{00000000-0005-0000-0000-000075080000}"/>
    <cellStyle name="Notas 4 2 9" xfId="2567" xr:uid="{00000000-0005-0000-0000-000076080000}"/>
    <cellStyle name="Notas 4 3" xfId="2012" xr:uid="{00000000-0005-0000-0000-000077080000}"/>
    <cellStyle name="Notas 4 3 2" xfId="2013" xr:uid="{00000000-0005-0000-0000-000078080000}"/>
    <cellStyle name="Notas 4 4" xfId="2014" xr:uid="{00000000-0005-0000-0000-000079080000}"/>
    <cellStyle name="Notas 4 4 2" xfId="2015" xr:uid="{00000000-0005-0000-0000-00007A080000}"/>
    <cellStyle name="Notas 4 5" xfId="2016" xr:uid="{00000000-0005-0000-0000-00007B080000}"/>
    <cellStyle name="Notas 4 5 2" xfId="2581" xr:uid="{00000000-0005-0000-0000-00007C080000}"/>
    <cellStyle name="Notas 4 6" xfId="2017" xr:uid="{00000000-0005-0000-0000-00007D080000}"/>
    <cellStyle name="Notas 4 6 2" xfId="2582" xr:uid="{00000000-0005-0000-0000-00007E080000}"/>
    <cellStyle name="Notas 4 7" xfId="2018" xr:uid="{00000000-0005-0000-0000-00007F080000}"/>
    <cellStyle name="Notas 4 7 2" xfId="2583" xr:uid="{00000000-0005-0000-0000-000080080000}"/>
    <cellStyle name="Notas 4 8" xfId="2019" xr:uid="{00000000-0005-0000-0000-000081080000}"/>
    <cellStyle name="Notas 4 8 2" xfId="2584" xr:uid="{00000000-0005-0000-0000-000082080000}"/>
    <cellStyle name="Notas 4 9" xfId="2020" xr:uid="{00000000-0005-0000-0000-000083080000}"/>
    <cellStyle name="Notas 5" xfId="2021" xr:uid="{00000000-0005-0000-0000-000084080000}"/>
    <cellStyle name="Notas 5 2" xfId="2022" xr:uid="{00000000-0005-0000-0000-000085080000}"/>
    <cellStyle name="Notas 6" xfId="2023" xr:uid="{00000000-0005-0000-0000-000086080000}"/>
    <cellStyle name="Notas 6 2" xfId="2024" xr:uid="{00000000-0005-0000-0000-000087080000}"/>
    <cellStyle name="Notas 7" xfId="2025" xr:uid="{00000000-0005-0000-0000-000088080000}"/>
    <cellStyle name="Notas 7 2" xfId="2026" xr:uid="{00000000-0005-0000-0000-000089080000}"/>
    <cellStyle name="Notas 8" xfId="2027" xr:uid="{00000000-0005-0000-0000-00008A080000}"/>
    <cellStyle name="Notas 8 2" xfId="2028" xr:uid="{00000000-0005-0000-0000-00008B080000}"/>
    <cellStyle name="Notas 9" xfId="2029" xr:uid="{00000000-0005-0000-0000-00008C080000}"/>
    <cellStyle name="Notas 9 2" xfId="2030" xr:uid="{00000000-0005-0000-0000-00008D080000}"/>
    <cellStyle name="Note" xfId="2031" xr:uid="{00000000-0005-0000-0000-00008E080000}"/>
    <cellStyle name="Note 2" xfId="2032" xr:uid="{00000000-0005-0000-0000-00008F080000}"/>
    <cellStyle name="Note 2 2" xfId="2033" xr:uid="{00000000-0005-0000-0000-000090080000}"/>
    <cellStyle name="Note 2 2 2" xfId="2587" xr:uid="{00000000-0005-0000-0000-000091080000}"/>
    <cellStyle name="Note 2 3" xfId="2034" xr:uid="{00000000-0005-0000-0000-000092080000}"/>
    <cellStyle name="Note 2 3 2" xfId="2588" xr:uid="{00000000-0005-0000-0000-000093080000}"/>
    <cellStyle name="Note 2 4" xfId="2035" xr:uid="{00000000-0005-0000-0000-000094080000}"/>
    <cellStyle name="Note 2 4 2" xfId="2589" xr:uid="{00000000-0005-0000-0000-000095080000}"/>
    <cellStyle name="Note 2 5" xfId="2586" xr:uid="{00000000-0005-0000-0000-000096080000}"/>
    <cellStyle name="Note 3" xfId="2036" xr:uid="{00000000-0005-0000-0000-000097080000}"/>
    <cellStyle name="Note 3 2" xfId="2037" xr:uid="{00000000-0005-0000-0000-000098080000}"/>
    <cellStyle name="Note 3 2 2" xfId="2591" xr:uid="{00000000-0005-0000-0000-000099080000}"/>
    <cellStyle name="Note 3 3" xfId="2038" xr:uid="{00000000-0005-0000-0000-00009A080000}"/>
    <cellStyle name="Note 3 3 2" xfId="2592" xr:uid="{00000000-0005-0000-0000-00009B080000}"/>
    <cellStyle name="Note 3 4" xfId="2039" xr:uid="{00000000-0005-0000-0000-00009C080000}"/>
    <cellStyle name="Note 3 4 2" xfId="2593" xr:uid="{00000000-0005-0000-0000-00009D080000}"/>
    <cellStyle name="Note 3 5" xfId="2590" xr:uid="{00000000-0005-0000-0000-00009E080000}"/>
    <cellStyle name="Note 4" xfId="2040" xr:uid="{00000000-0005-0000-0000-00009F080000}"/>
    <cellStyle name="Note 4 2" xfId="2594" xr:uid="{00000000-0005-0000-0000-0000A0080000}"/>
    <cellStyle name="Note 5" xfId="2041" xr:uid="{00000000-0005-0000-0000-0000A1080000}"/>
    <cellStyle name="Note 5 2" xfId="2595" xr:uid="{00000000-0005-0000-0000-0000A2080000}"/>
    <cellStyle name="Note 6" xfId="2042" xr:uid="{00000000-0005-0000-0000-0000A3080000}"/>
    <cellStyle name="Note 6 2" xfId="2596" xr:uid="{00000000-0005-0000-0000-0000A4080000}"/>
    <cellStyle name="Note 7" xfId="2585" xr:uid="{00000000-0005-0000-0000-0000A5080000}"/>
    <cellStyle name="Output" xfId="2043" xr:uid="{00000000-0005-0000-0000-0000A6080000}"/>
    <cellStyle name="Output 2" xfId="2597" xr:uid="{00000000-0005-0000-0000-0000A7080000}"/>
    <cellStyle name="Porcentaje" xfId="1" builtinId="5"/>
    <cellStyle name="Porcentaje 2" xfId="2" xr:uid="{00000000-0005-0000-0000-0000A9080000}"/>
    <cellStyle name="Porcentaje 2 2" xfId="2453" xr:uid="{00000000-0005-0000-0000-0000AA080000}"/>
    <cellStyle name="Porcentaje 2 3" xfId="2450" xr:uid="{00000000-0005-0000-0000-0000AB080000}"/>
    <cellStyle name="Porcentaje 2 4" xfId="2439" xr:uid="{00000000-0005-0000-0000-0000AC080000}"/>
    <cellStyle name="Porcentaje 3" xfId="2044" xr:uid="{00000000-0005-0000-0000-0000AD080000}"/>
    <cellStyle name="Porcentaje 3 2" xfId="2441" xr:uid="{00000000-0005-0000-0000-0000AE080000}"/>
    <cellStyle name="Porcentaje 3 3" xfId="2451" xr:uid="{00000000-0005-0000-0000-0000AF080000}"/>
    <cellStyle name="Porcentaje 3 4" xfId="2440" xr:uid="{00000000-0005-0000-0000-0000B0080000}"/>
    <cellStyle name="Porcentaje 4" xfId="2045" xr:uid="{00000000-0005-0000-0000-0000B1080000}"/>
    <cellStyle name="Porcentaje 4 2" xfId="2449" xr:uid="{00000000-0005-0000-0000-0000B2080000}"/>
    <cellStyle name="Porcentaje 5" xfId="2665" xr:uid="{00000000-0005-0000-0000-0000B3080000}"/>
    <cellStyle name="Porcentual 2" xfId="2046" xr:uid="{00000000-0005-0000-0000-0000B4080000}"/>
    <cellStyle name="Porcentual 2 10" xfId="6" xr:uid="{00000000-0005-0000-0000-0000B5080000}"/>
    <cellStyle name="Porcentual 2 11" xfId="2047" xr:uid="{00000000-0005-0000-0000-0000B6080000}"/>
    <cellStyle name="Porcentual 2 2" xfId="2048" xr:uid="{00000000-0005-0000-0000-0000B7080000}"/>
    <cellStyle name="Porcentual 2 2 2" xfId="2049" xr:uid="{00000000-0005-0000-0000-0000B8080000}"/>
    <cellStyle name="Porcentual 2 2 3" xfId="2050" xr:uid="{00000000-0005-0000-0000-0000B9080000}"/>
    <cellStyle name="Porcentual 2 3" xfId="2051" xr:uid="{00000000-0005-0000-0000-0000BA080000}"/>
    <cellStyle name="Porcentual 2 3 2" xfId="2052" xr:uid="{00000000-0005-0000-0000-0000BB080000}"/>
    <cellStyle name="Porcentual 2 3 2 2" xfId="2053" xr:uid="{00000000-0005-0000-0000-0000BC080000}"/>
    <cellStyle name="Porcentual 2 3 2 3" xfId="2054" xr:uid="{00000000-0005-0000-0000-0000BD080000}"/>
    <cellStyle name="Porcentual 2 3 2 4" xfId="2055" xr:uid="{00000000-0005-0000-0000-0000BE080000}"/>
    <cellStyle name="Porcentual 2 3 2 5" xfId="2056" xr:uid="{00000000-0005-0000-0000-0000BF080000}"/>
    <cellStyle name="Porcentual 2 3 2 6" xfId="2057" xr:uid="{00000000-0005-0000-0000-0000C0080000}"/>
    <cellStyle name="Porcentual 2 3 2 7" xfId="2058" xr:uid="{00000000-0005-0000-0000-0000C1080000}"/>
    <cellStyle name="Porcentual 2 3 3" xfId="2059" xr:uid="{00000000-0005-0000-0000-0000C2080000}"/>
    <cellStyle name="Porcentual 2 3 4" xfId="2060" xr:uid="{00000000-0005-0000-0000-0000C3080000}"/>
    <cellStyle name="Porcentual 2 3 4 2" xfId="2061" xr:uid="{00000000-0005-0000-0000-0000C4080000}"/>
    <cellStyle name="Porcentual 2 3 5" xfId="2062" xr:uid="{00000000-0005-0000-0000-0000C5080000}"/>
    <cellStyle name="Porcentual 2 3 5 2" xfId="2063" xr:uid="{00000000-0005-0000-0000-0000C6080000}"/>
    <cellStyle name="Porcentual 2 3 6" xfId="2064" xr:uid="{00000000-0005-0000-0000-0000C7080000}"/>
    <cellStyle name="Porcentual 2 3 6 2" xfId="2065" xr:uid="{00000000-0005-0000-0000-0000C8080000}"/>
    <cellStyle name="Porcentual 2 3 7" xfId="2066" xr:uid="{00000000-0005-0000-0000-0000C9080000}"/>
    <cellStyle name="Porcentual 2 3 7 2" xfId="2067" xr:uid="{00000000-0005-0000-0000-0000CA080000}"/>
    <cellStyle name="Porcentual 2 4" xfId="2068" xr:uid="{00000000-0005-0000-0000-0000CB080000}"/>
    <cellStyle name="Porcentual 2 5" xfId="2069" xr:uid="{00000000-0005-0000-0000-0000CC080000}"/>
    <cellStyle name="Porcentual 2 6" xfId="2070" xr:uid="{00000000-0005-0000-0000-0000CD080000}"/>
    <cellStyle name="Porcentual 2 6 2" xfId="2071" xr:uid="{00000000-0005-0000-0000-0000CE080000}"/>
    <cellStyle name="Porcentual 2 6 2 2" xfId="2072" xr:uid="{00000000-0005-0000-0000-0000CF080000}"/>
    <cellStyle name="Porcentual 2 6 3" xfId="2073" xr:uid="{00000000-0005-0000-0000-0000D0080000}"/>
    <cellStyle name="Porcentual 2 6 3 2" xfId="2074" xr:uid="{00000000-0005-0000-0000-0000D1080000}"/>
    <cellStyle name="Porcentual 2 6 4" xfId="2075" xr:uid="{00000000-0005-0000-0000-0000D2080000}"/>
    <cellStyle name="Porcentual 2 6 4 2" xfId="2076" xr:uid="{00000000-0005-0000-0000-0000D3080000}"/>
    <cellStyle name="Porcentual 2 6 5" xfId="2077" xr:uid="{00000000-0005-0000-0000-0000D4080000}"/>
    <cellStyle name="Porcentual 2 6 5 2" xfId="2078" xr:uid="{00000000-0005-0000-0000-0000D5080000}"/>
    <cellStyle name="Porcentual 2 6 6" xfId="2079" xr:uid="{00000000-0005-0000-0000-0000D6080000}"/>
    <cellStyle name="Porcentual 2 6 6 2" xfId="2080" xr:uid="{00000000-0005-0000-0000-0000D7080000}"/>
    <cellStyle name="Porcentual 2 7" xfId="2081" xr:uid="{00000000-0005-0000-0000-0000D8080000}"/>
    <cellStyle name="Porcentual 2 8" xfId="2082" xr:uid="{00000000-0005-0000-0000-0000D9080000}"/>
    <cellStyle name="Porcentual 2 9" xfId="2083" xr:uid="{00000000-0005-0000-0000-0000DA080000}"/>
    <cellStyle name="Porcentual 3" xfId="2084" xr:uid="{00000000-0005-0000-0000-0000DB080000}"/>
    <cellStyle name="Porcentual 3 2" xfId="2085" xr:uid="{00000000-0005-0000-0000-0000DC080000}"/>
    <cellStyle name="Porcentual 3 3" xfId="2086" xr:uid="{00000000-0005-0000-0000-0000DD080000}"/>
    <cellStyle name="Porcentual 3 4" xfId="2087" xr:uid="{00000000-0005-0000-0000-0000DE080000}"/>
    <cellStyle name="Porcentual 3 5" xfId="2088" xr:uid="{00000000-0005-0000-0000-0000DF080000}"/>
    <cellStyle name="Porcentual 4" xfId="2089" xr:uid="{00000000-0005-0000-0000-0000E0080000}"/>
    <cellStyle name="Porcentual 4 2" xfId="2090" xr:uid="{00000000-0005-0000-0000-0000E1080000}"/>
    <cellStyle name="Salida 10" xfId="2091" xr:uid="{00000000-0005-0000-0000-0000E2080000}"/>
    <cellStyle name="Salida 11" xfId="2092" xr:uid="{00000000-0005-0000-0000-0000E3080000}"/>
    <cellStyle name="Salida 2" xfId="2093" xr:uid="{00000000-0005-0000-0000-0000E4080000}"/>
    <cellStyle name="Salida 2 2" xfId="2094" xr:uid="{00000000-0005-0000-0000-0000E5080000}"/>
    <cellStyle name="Salida 2 2 2" xfId="2599" xr:uid="{00000000-0005-0000-0000-0000E6080000}"/>
    <cellStyle name="Salida 2 3" xfId="2095" xr:uid="{00000000-0005-0000-0000-0000E7080000}"/>
    <cellStyle name="Salida 2 3 2" xfId="2600" xr:uid="{00000000-0005-0000-0000-0000E8080000}"/>
    <cellStyle name="Salida 2 4" xfId="2096" xr:uid="{00000000-0005-0000-0000-0000E9080000}"/>
    <cellStyle name="Salida 2 4 2" xfId="2097" xr:uid="{00000000-0005-0000-0000-0000EA080000}"/>
    <cellStyle name="Salida 2 4 2 2" xfId="2098" xr:uid="{00000000-0005-0000-0000-0000EB080000}"/>
    <cellStyle name="Salida 2 4 2 2 2" xfId="2099" xr:uid="{00000000-0005-0000-0000-0000EC080000}"/>
    <cellStyle name="Salida 2 4 2 2 2 2" xfId="2100" xr:uid="{00000000-0005-0000-0000-0000ED080000}"/>
    <cellStyle name="Salida 2 4 2 2 2 3" xfId="2101" xr:uid="{00000000-0005-0000-0000-0000EE080000}"/>
    <cellStyle name="Salida 2 4 2 2 2 4" xfId="2102" xr:uid="{00000000-0005-0000-0000-0000EF080000}"/>
    <cellStyle name="Salida 2 4 2 2 2 5" xfId="2103" xr:uid="{00000000-0005-0000-0000-0000F0080000}"/>
    <cellStyle name="Salida 2 4 2 2 2 6" xfId="2104" xr:uid="{00000000-0005-0000-0000-0000F1080000}"/>
    <cellStyle name="Salida 2 4 2 2 2 7" xfId="2602" xr:uid="{00000000-0005-0000-0000-0000F2080000}"/>
    <cellStyle name="Salida 2 4 2 2 3" xfId="2105" xr:uid="{00000000-0005-0000-0000-0000F3080000}"/>
    <cellStyle name="Salida 2 4 2 2 4" xfId="2106" xr:uid="{00000000-0005-0000-0000-0000F4080000}"/>
    <cellStyle name="Salida 2 4 2 2 4 2" xfId="2603" xr:uid="{00000000-0005-0000-0000-0000F5080000}"/>
    <cellStyle name="Salida 2 4 2 2 5" xfId="2107" xr:uid="{00000000-0005-0000-0000-0000F6080000}"/>
    <cellStyle name="Salida 2 4 2 2 5 2" xfId="2604" xr:uid="{00000000-0005-0000-0000-0000F7080000}"/>
    <cellStyle name="Salida 2 4 2 2 6" xfId="2108" xr:uid="{00000000-0005-0000-0000-0000F8080000}"/>
    <cellStyle name="Salida 2 4 2 2 6 2" xfId="2605" xr:uid="{00000000-0005-0000-0000-0000F9080000}"/>
    <cellStyle name="Salida 2 4 2 2 7" xfId="2109" xr:uid="{00000000-0005-0000-0000-0000FA080000}"/>
    <cellStyle name="Salida 2 4 2 2 7 2" xfId="2606" xr:uid="{00000000-0005-0000-0000-0000FB080000}"/>
    <cellStyle name="Salida 2 4 2 3" xfId="2110" xr:uid="{00000000-0005-0000-0000-0000FC080000}"/>
    <cellStyle name="Salida 2 4 2 3 2" xfId="2607" xr:uid="{00000000-0005-0000-0000-0000FD080000}"/>
    <cellStyle name="Salida 2 4 2 4" xfId="2111" xr:uid="{00000000-0005-0000-0000-0000FE080000}"/>
    <cellStyle name="Salida 2 4 2 5" xfId="2112" xr:uid="{00000000-0005-0000-0000-0000FF080000}"/>
    <cellStyle name="Salida 2 4 2 6" xfId="2113" xr:uid="{00000000-0005-0000-0000-000000090000}"/>
    <cellStyle name="Salida 2 4 2 7" xfId="2114" xr:uid="{00000000-0005-0000-0000-000001090000}"/>
    <cellStyle name="Salida 2 4 2 8" xfId="2601" xr:uid="{00000000-0005-0000-0000-000002090000}"/>
    <cellStyle name="Salida 2 4 3" xfId="2115" xr:uid="{00000000-0005-0000-0000-000003090000}"/>
    <cellStyle name="Salida 2 4 4" xfId="2116" xr:uid="{00000000-0005-0000-0000-000004090000}"/>
    <cellStyle name="Salida 2 4 5" xfId="2117" xr:uid="{00000000-0005-0000-0000-000005090000}"/>
    <cellStyle name="Salida 2 4 5 2" xfId="2608" xr:uid="{00000000-0005-0000-0000-000006090000}"/>
    <cellStyle name="Salida 2 4 6" xfId="2118" xr:uid="{00000000-0005-0000-0000-000007090000}"/>
    <cellStyle name="Salida 2 4 6 2" xfId="2609" xr:uid="{00000000-0005-0000-0000-000008090000}"/>
    <cellStyle name="Salida 2 4 7" xfId="2119" xr:uid="{00000000-0005-0000-0000-000009090000}"/>
    <cellStyle name="Salida 2 4 7 2" xfId="2610" xr:uid="{00000000-0005-0000-0000-00000A090000}"/>
    <cellStyle name="Salida 2 4 8" xfId="2120" xr:uid="{00000000-0005-0000-0000-00000B090000}"/>
    <cellStyle name="Salida 2 4 8 2" xfId="2611" xr:uid="{00000000-0005-0000-0000-00000C090000}"/>
    <cellStyle name="Salida 2 5" xfId="2121" xr:uid="{00000000-0005-0000-0000-00000D090000}"/>
    <cellStyle name="Salida 2 5 2" xfId="2612" xr:uid="{00000000-0005-0000-0000-00000E090000}"/>
    <cellStyle name="Salida 2 6" xfId="2122" xr:uid="{00000000-0005-0000-0000-00000F090000}"/>
    <cellStyle name="Salida 2 6 2" xfId="2613" xr:uid="{00000000-0005-0000-0000-000010090000}"/>
    <cellStyle name="Salida 2 7" xfId="2598" xr:uid="{00000000-0005-0000-0000-000011090000}"/>
    <cellStyle name="Salida 3" xfId="2123" xr:uid="{00000000-0005-0000-0000-000012090000}"/>
    <cellStyle name="Salida 3 2" xfId="2614" xr:uid="{00000000-0005-0000-0000-000013090000}"/>
    <cellStyle name="Salida 4" xfId="2124" xr:uid="{00000000-0005-0000-0000-000014090000}"/>
    <cellStyle name="Salida 4 2" xfId="2125" xr:uid="{00000000-0005-0000-0000-000015090000}"/>
    <cellStyle name="Salida 4 2 2" xfId="2616" xr:uid="{00000000-0005-0000-0000-000016090000}"/>
    <cellStyle name="Salida 4 3" xfId="2126" xr:uid="{00000000-0005-0000-0000-000017090000}"/>
    <cellStyle name="Salida 4 3 2" xfId="2617" xr:uid="{00000000-0005-0000-0000-000018090000}"/>
    <cellStyle name="Salida 4 4" xfId="2127" xr:uid="{00000000-0005-0000-0000-000019090000}"/>
    <cellStyle name="Salida 4 4 2" xfId="2618" xr:uid="{00000000-0005-0000-0000-00001A090000}"/>
    <cellStyle name="Salida 4 5" xfId="2615" xr:uid="{00000000-0005-0000-0000-00001B090000}"/>
    <cellStyle name="Salida 5" xfId="2128" xr:uid="{00000000-0005-0000-0000-00001C090000}"/>
    <cellStyle name="Salida 6" xfId="2129" xr:uid="{00000000-0005-0000-0000-00001D090000}"/>
    <cellStyle name="Salida 7" xfId="2130" xr:uid="{00000000-0005-0000-0000-00001E090000}"/>
    <cellStyle name="Salida 8" xfId="2131" xr:uid="{00000000-0005-0000-0000-00001F090000}"/>
    <cellStyle name="Salida 9" xfId="2132" xr:uid="{00000000-0005-0000-0000-000020090000}"/>
    <cellStyle name="Texto de advertencia 2" xfId="2133" xr:uid="{00000000-0005-0000-0000-000021090000}"/>
    <cellStyle name="Texto de advertencia 2 2" xfId="2134" xr:uid="{00000000-0005-0000-0000-000022090000}"/>
    <cellStyle name="Texto de advertencia 2 3" xfId="2135" xr:uid="{00000000-0005-0000-0000-000023090000}"/>
    <cellStyle name="Texto de advertencia 2 4" xfId="2136" xr:uid="{00000000-0005-0000-0000-000024090000}"/>
    <cellStyle name="Texto de advertencia 2 5" xfId="2137" xr:uid="{00000000-0005-0000-0000-000025090000}"/>
    <cellStyle name="Texto de advertencia 2 6" xfId="2138" xr:uid="{00000000-0005-0000-0000-000026090000}"/>
    <cellStyle name="Texto de advertencia 3" xfId="2139" xr:uid="{00000000-0005-0000-0000-000027090000}"/>
    <cellStyle name="Texto de advertencia 4" xfId="2140" xr:uid="{00000000-0005-0000-0000-000028090000}"/>
    <cellStyle name="Texto de advertencia 4 2" xfId="2141" xr:uid="{00000000-0005-0000-0000-000029090000}"/>
    <cellStyle name="Texto de advertencia 4 3" xfId="2142" xr:uid="{00000000-0005-0000-0000-00002A090000}"/>
    <cellStyle name="Texto de advertencia 4 4" xfId="2143" xr:uid="{00000000-0005-0000-0000-00002B090000}"/>
    <cellStyle name="Texto explicativo 2" xfId="2144" xr:uid="{00000000-0005-0000-0000-00002C090000}"/>
    <cellStyle name="Texto explicativo 2 2" xfId="2145" xr:uid="{00000000-0005-0000-0000-00002D090000}"/>
    <cellStyle name="Texto explicativo 2 3" xfId="2146" xr:uid="{00000000-0005-0000-0000-00002E090000}"/>
    <cellStyle name="Texto explicativo 2 4" xfId="2147" xr:uid="{00000000-0005-0000-0000-00002F090000}"/>
    <cellStyle name="Texto explicativo 2 5" xfId="2148" xr:uid="{00000000-0005-0000-0000-000030090000}"/>
    <cellStyle name="Texto explicativo 2 6" xfId="2149" xr:uid="{00000000-0005-0000-0000-000031090000}"/>
    <cellStyle name="Texto explicativo 3" xfId="2150" xr:uid="{00000000-0005-0000-0000-000032090000}"/>
    <cellStyle name="Texto explicativo 4" xfId="2151" xr:uid="{00000000-0005-0000-0000-000033090000}"/>
    <cellStyle name="Texto explicativo 4 2" xfId="2152" xr:uid="{00000000-0005-0000-0000-000034090000}"/>
    <cellStyle name="Texto explicativo 4 3" xfId="2153" xr:uid="{00000000-0005-0000-0000-000035090000}"/>
    <cellStyle name="Texto explicativo 4 4" xfId="2154" xr:uid="{00000000-0005-0000-0000-000036090000}"/>
    <cellStyle name="Title" xfId="2155" xr:uid="{00000000-0005-0000-0000-000037090000}"/>
    <cellStyle name="Título 1 10" xfId="2156" xr:uid="{00000000-0005-0000-0000-000038090000}"/>
    <cellStyle name="Título 1 10 2" xfId="2157" xr:uid="{00000000-0005-0000-0000-000039090000}"/>
    <cellStyle name="Título 1 11" xfId="2158" xr:uid="{00000000-0005-0000-0000-00003A090000}"/>
    <cellStyle name="Título 1 11 2" xfId="2159" xr:uid="{00000000-0005-0000-0000-00003B090000}"/>
    <cellStyle name="Título 1 2" xfId="2160" xr:uid="{00000000-0005-0000-0000-00003C090000}"/>
    <cellStyle name="Título 1 2 2" xfId="2161" xr:uid="{00000000-0005-0000-0000-00003D090000}"/>
    <cellStyle name="Título 1 2 3" xfId="2162" xr:uid="{00000000-0005-0000-0000-00003E090000}"/>
    <cellStyle name="Título 1 2 4" xfId="2163" xr:uid="{00000000-0005-0000-0000-00003F090000}"/>
    <cellStyle name="Título 1 2 4 2" xfId="2164" xr:uid="{00000000-0005-0000-0000-000040090000}"/>
    <cellStyle name="Título 1 2 4 2 2" xfId="2165" xr:uid="{00000000-0005-0000-0000-000041090000}"/>
    <cellStyle name="Título 1 2 4 2 2 2" xfId="2166" xr:uid="{00000000-0005-0000-0000-000042090000}"/>
    <cellStyle name="Título 1 2 4 2 2 2 2" xfId="2167" xr:uid="{00000000-0005-0000-0000-000043090000}"/>
    <cellStyle name="Título 1 2 4 2 2 2 2 2" xfId="2168" xr:uid="{00000000-0005-0000-0000-000044090000}"/>
    <cellStyle name="Título 1 2 4 2 2 2 3" xfId="2169" xr:uid="{00000000-0005-0000-0000-000045090000}"/>
    <cellStyle name="Título 1 2 4 2 2 2 3 2" xfId="2170" xr:uid="{00000000-0005-0000-0000-000046090000}"/>
    <cellStyle name="Título 1 2 4 2 2 2 4" xfId="2171" xr:uid="{00000000-0005-0000-0000-000047090000}"/>
    <cellStyle name="Título 1 2 4 2 2 2 4 2" xfId="2172" xr:uid="{00000000-0005-0000-0000-000048090000}"/>
    <cellStyle name="Título 1 2 4 2 2 2 5" xfId="2173" xr:uid="{00000000-0005-0000-0000-000049090000}"/>
    <cellStyle name="Título 1 2 4 2 2 2 5 2" xfId="2174" xr:uid="{00000000-0005-0000-0000-00004A090000}"/>
    <cellStyle name="Título 1 2 4 2 2 2 6" xfId="2175" xr:uid="{00000000-0005-0000-0000-00004B090000}"/>
    <cellStyle name="Título 1 2 4 2 2 2 6 2" xfId="2176" xr:uid="{00000000-0005-0000-0000-00004C090000}"/>
    <cellStyle name="Título 1 2 4 2 2 3" xfId="2177" xr:uid="{00000000-0005-0000-0000-00004D090000}"/>
    <cellStyle name="Título 1 2 4 2 2 3 2" xfId="2178" xr:uid="{00000000-0005-0000-0000-00004E090000}"/>
    <cellStyle name="Título 1 2 4 2 2 4" xfId="2179" xr:uid="{00000000-0005-0000-0000-00004F090000}"/>
    <cellStyle name="Título 1 2 4 2 2 5" xfId="2180" xr:uid="{00000000-0005-0000-0000-000050090000}"/>
    <cellStyle name="Título 1 2 4 2 2 6" xfId="2181" xr:uid="{00000000-0005-0000-0000-000051090000}"/>
    <cellStyle name="Título 1 2 4 2 2 7" xfId="2182" xr:uid="{00000000-0005-0000-0000-000052090000}"/>
    <cellStyle name="Título 1 2 4 2 3" xfId="2183" xr:uid="{00000000-0005-0000-0000-000053090000}"/>
    <cellStyle name="Título 1 2 4 2 4" xfId="2184" xr:uid="{00000000-0005-0000-0000-000054090000}"/>
    <cellStyle name="Título 1 2 4 2 4 2" xfId="2185" xr:uid="{00000000-0005-0000-0000-000055090000}"/>
    <cellStyle name="Título 1 2 4 2 5" xfId="2186" xr:uid="{00000000-0005-0000-0000-000056090000}"/>
    <cellStyle name="Título 1 2 4 2 5 2" xfId="2187" xr:uid="{00000000-0005-0000-0000-000057090000}"/>
    <cellStyle name="Título 1 2 4 2 6" xfId="2188" xr:uid="{00000000-0005-0000-0000-000058090000}"/>
    <cellStyle name="Título 1 2 4 2 6 2" xfId="2189" xr:uid="{00000000-0005-0000-0000-000059090000}"/>
    <cellStyle name="Título 1 2 4 2 7" xfId="2190" xr:uid="{00000000-0005-0000-0000-00005A090000}"/>
    <cellStyle name="Título 1 2 4 2 7 2" xfId="2191" xr:uid="{00000000-0005-0000-0000-00005B090000}"/>
    <cellStyle name="Título 1 2 4 3" xfId="2192" xr:uid="{00000000-0005-0000-0000-00005C090000}"/>
    <cellStyle name="Título 1 2 4 3 2" xfId="2193" xr:uid="{00000000-0005-0000-0000-00005D090000}"/>
    <cellStyle name="Título 1 2 4 4" xfId="2194" xr:uid="{00000000-0005-0000-0000-00005E090000}"/>
    <cellStyle name="Título 1 2 4 4 2" xfId="2195" xr:uid="{00000000-0005-0000-0000-00005F090000}"/>
    <cellStyle name="Título 1 2 4 5" xfId="2196" xr:uid="{00000000-0005-0000-0000-000060090000}"/>
    <cellStyle name="Título 1 2 4 6" xfId="2197" xr:uid="{00000000-0005-0000-0000-000061090000}"/>
    <cellStyle name="Título 1 2 4 7" xfId="2198" xr:uid="{00000000-0005-0000-0000-000062090000}"/>
    <cellStyle name="Título 1 2 4 8" xfId="2199" xr:uid="{00000000-0005-0000-0000-000063090000}"/>
    <cellStyle name="Título 1 2 5" xfId="2200" xr:uid="{00000000-0005-0000-0000-000064090000}"/>
    <cellStyle name="Título 1 2 6" xfId="2201" xr:uid="{00000000-0005-0000-0000-000065090000}"/>
    <cellStyle name="Título 1 3" xfId="2202" xr:uid="{00000000-0005-0000-0000-000066090000}"/>
    <cellStyle name="Título 1 4" xfId="2203" xr:uid="{00000000-0005-0000-0000-000067090000}"/>
    <cellStyle name="Título 1 4 2" xfId="2204" xr:uid="{00000000-0005-0000-0000-000068090000}"/>
    <cellStyle name="Título 1 4 3" xfId="2205" xr:uid="{00000000-0005-0000-0000-000069090000}"/>
    <cellStyle name="Título 1 4 4" xfId="2206" xr:uid="{00000000-0005-0000-0000-00006A090000}"/>
    <cellStyle name="Título 1 5" xfId="2207" xr:uid="{00000000-0005-0000-0000-00006B090000}"/>
    <cellStyle name="Título 1 5 2" xfId="2208" xr:uid="{00000000-0005-0000-0000-00006C090000}"/>
    <cellStyle name="Título 1 6" xfId="2209" xr:uid="{00000000-0005-0000-0000-00006D090000}"/>
    <cellStyle name="Título 1 6 2" xfId="2210" xr:uid="{00000000-0005-0000-0000-00006E090000}"/>
    <cellStyle name="Título 1 7" xfId="2211" xr:uid="{00000000-0005-0000-0000-00006F090000}"/>
    <cellStyle name="Título 1 7 2" xfId="2212" xr:uid="{00000000-0005-0000-0000-000070090000}"/>
    <cellStyle name="Título 1 8" xfId="2213" xr:uid="{00000000-0005-0000-0000-000071090000}"/>
    <cellStyle name="Título 1 8 2" xfId="2214" xr:uid="{00000000-0005-0000-0000-000072090000}"/>
    <cellStyle name="Título 1 9" xfId="2215" xr:uid="{00000000-0005-0000-0000-000073090000}"/>
    <cellStyle name="Título 1 9 2" xfId="2216" xr:uid="{00000000-0005-0000-0000-000074090000}"/>
    <cellStyle name="Título 10" xfId="2217" xr:uid="{00000000-0005-0000-0000-000075090000}"/>
    <cellStyle name="Título 10 2" xfId="2218" xr:uid="{00000000-0005-0000-0000-000076090000}"/>
    <cellStyle name="Título 11" xfId="2219" xr:uid="{00000000-0005-0000-0000-000077090000}"/>
    <cellStyle name="Título 11 2" xfId="2220" xr:uid="{00000000-0005-0000-0000-000078090000}"/>
    <cellStyle name="Título 12" xfId="2221" xr:uid="{00000000-0005-0000-0000-000079090000}"/>
    <cellStyle name="Título 12 2" xfId="2222" xr:uid="{00000000-0005-0000-0000-00007A090000}"/>
    <cellStyle name="Título 13" xfId="2223" xr:uid="{00000000-0005-0000-0000-00007B090000}"/>
    <cellStyle name="Título 13 2" xfId="2224" xr:uid="{00000000-0005-0000-0000-00007C090000}"/>
    <cellStyle name="Título 2 10" xfId="2225" xr:uid="{00000000-0005-0000-0000-00007D090000}"/>
    <cellStyle name="Título 2 11" xfId="2226" xr:uid="{00000000-0005-0000-0000-00007E090000}"/>
    <cellStyle name="Título 2 2" xfId="2227" xr:uid="{00000000-0005-0000-0000-00007F090000}"/>
    <cellStyle name="Título 2 2 2" xfId="2228" xr:uid="{00000000-0005-0000-0000-000080090000}"/>
    <cellStyle name="Título 2 2 3" xfId="2229" xr:uid="{00000000-0005-0000-0000-000081090000}"/>
    <cellStyle name="Título 2 2 4" xfId="2230" xr:uid="{00000000-0005-0000-0000-000082090000}"/>
    <cellStyle name="Título 2 2 4 2" xfId="2231" xr:uid="{00000000-0005-0000-0000-000083090000}"/>
    <cellStyle name="Título 2 2 4 2 2" xfId="2232" xr:uid="{00000000-0005-0000-0000-000084090000}"/>
    <cellStyle name="Título 2 2 4 2 2 2" xfId="2233" xr:uid="{00000000-0005-0000-0000-000085090000}"/>
    <cellStyle name="Título 2 2 4 2 2 2 2" xfId="2234" xr:uid="{00000000-0005-0000-0000-000086090000}"/>
    <cellStyle name="Título 2 2 4 2 2 2 3" xfId="2235" xr:uid="{00000000-0005-0000-0000-000087090000}"/>
    <cellStyle name="Título 2 2 4 2 2 2 4" xfId="2236" xr:uid="{00000000-0005-0000-0000-000088090000}"/>
    <cellStyle name="Título 2 2 4 2 2 2 5" xfId="2237" xr:uid="{00000000-0005-0000-0000-000089090000}"/>
    <cellStyle name="Título 2 2 4 2 2 2 6" xfId="2238" xr:uid="{00000000-0005-0000-0000-00008A090000}"/>
    <cellStyle name="Título 2 2 4 2 2 3" xfId="2239" xr:uid="{00000000-0005-0000-0000-00008B090000}"/>
    <cellStyle name="Título 2 2 4 2 2 4" xfId="2240" xr:uid="{00000000-0005-0000-0000-00008C090000}"/>
    <cellStyle name="Título 2 2 4 2 2 5" xfId="2241" xr:uid="{00000000-0005-0000-0000-00008D090000}"/>
    <cellStyle name="Título 2 2 4 2 2 6" xfId="2242" xr:uid="{00000000-0005-0000-0000-00008E090000}"/>
    <cellStyle name="Título 2 2 4 2 2 7" xfId="2243" xr:uid="{00000000-0005-0000-0000-00008F090000}"/>
    <cellStyle name="Título 2 2 4 2 3" xfId="2244" xr:uid="{00000000-0005-0000-0000-000090090000}"/>
    <cellStyle name="Título 2 2 4 2 4" xfId="2245" xr:uid="{00000000-0005-0000-0000-000091090000}"/>
    <cellStyle name="Título 2 2 4 2 5" xfId="2246" xr:uid="{00000000-0005-0000-0000-000092090000}"/>
    <cellStyle name="Título 2 2 4 2 6" xfId="2247" xr:uid="{00000000-0005-0000-0000-000093090000}"/>
    <cellStyle name="Título 2 2 4 2 7" xfId="2248" xr:uid="{00000000-0005-0000-0000-000094090000}"/>
    <cellStyle name="Título 2 2 4 3" xfId="2249" xr:uid="{00000000-0005-0000-0000-000095090000}"/>
    <cellStyle name="Título 2 2 4 4" xfId="2250" xr:uid="{00000000-0005-0000-0000-000096090000}"/>
    <cellStyle name="Título 2 2 4 5" xfId="2251" xr:uid="{00000000-0005-0000-0000-000097090000}"/>
    <cellStyle name="Título 2 2 4 6" xfId="2252" xr:uid="{00000000-0005-0000-0000-000098090000}"/>
    <cellStyle name="Título 2 2 4 7" xfId="2253" xr:uid="{00000000-0005-0000-0000-000099090000}"/>
    <cellStyle name="Título 2 2 4 8" xfId="2254" xr:uid="{00000000-0005-0000-0000-00009A090000}"/>
    <cellStyle name="Título 2 2 5" xfId="2255" xr:uid="{00000000-0005-0000-0000-00009B090000}"/>
    <cellStyle name="Título 2 2 6" xfId="2256" xr:uid="{00000000-0005-0000-0000-00009C090000}"/>
    <cellStyle name="Título 2 3" xfId="2257" xr:uid="{00000000-0005-0000-0000-00009D090000}"/>
    <cellStyle name="Título 2 4" xfId="2258" xr:uid="{00000000-0005-0000-0000-00009E090000}"/>
    <cellStyle name="Título 2 4 2" xfId="2259" xr:uid="{00000000-0005-0000-0000-00009F090000}"/>
    <cellStyle name="Título 2 4 3" xfId="2260" xr:uid="{00000000-0005-0000-0000-0000A0090000}"/>
    <cellStyle name="Título 2 4 4" xfId="2261" xr:uid="{00000000-0005-0000-0000-0000A1090000}"/>
    <cellStyle name="Título 2 5" xfId="2262" xr:uid="{00000000-0005-0000-0000-0000A2090000}"/>
    <cellStyle name="Título 2 6" xfId="2263" xr:uid="{00000000-0005-0000-0000-0000A3090000}"/>
    <cellStyle name="Título 2 7" xfId="2264" xr:uid="{00000000-0005-0000-0000-0000A4090000}"/>
    <cellStyle name="Título 2 8" xfId="2265" xr:uid="{00000000-0005-0000-0000-0000A5090000}"/>
    <cellStyle name="Título 2 9" xfId="2266" xr:uid="{00000000-0005-0000-0000-0000A6090000}"/>
    <cellStyle name="Título 3 10" xfId="2267" xr:uid="{00000000-0005-0000-0000-0000A7090000}"/>
    <cellStyle name="Título 3 10 2" xfId="2268" xr:uid="{00000000-0005-0000-0000-0000A8090000}"/>
    <cellStyle name="Título 3 11" xfId="2269" xr:uid="{00000000-0005-0000-0000-0000A9090000}"/>
    <cellStyle name="Título 3 11 2" xfId="2270" xr:uid="{00000000-0005-0000-0000-0000AA090000}"/>
    <cellStyle name="Título 3 2" xfId="2271" xr:uid="{00000000-0005-0000-0000-0000AB090000}"/>
    <cellStyle name="Título 3 2 2" xfId="2272" xr:uid="{00000000-0005-0000-0000-0000AC090000}"/>
    <cellStyle name="Título 3 2 3" xfId="2273" xr:uid="{00000000-0005-0000-0000-0000AD090000}"/>
    <cellStyle name="Título 3 2 4" xfId="2274" xr:uid="{00000000-0005-0000-0000-0000AE090000}"/>
    <cellStyle name="Título 3 2 4 2" xfId="2275" xr:uid="{00000000-0005-0000-0000-0000AF090000}"/>
    <cellStyle name="Título 3 2 4 2 2" xfId="2276" xr:uid="{00000000-0005-0000-0000-0000B0090000}"/>
    <cellStyle name="Título 3 2 4 2 2 2" xfId="2277" xr:uid="{00000000-0005-0000-0000-0000B1090000}"/>
    <cellStyle name="Título 3 2 4 2 2 2 2" xfId="2278" xr:uid="{00000000-0005-0000-0000-0000B2090000}"/>
    <cellStyle name="Título 3 2 4 2 2 2 2 2" xfId="2279" xr:uid="{00000000-0005-0000-0000-0000B3090000}"/>
    <cellStyle name="Título 3 2 4 2 2 2 3" xfId="2280" xr:uid="{00000000-0005-0000-0000-0000B4090000}"/>
    <cellStyle name="Título 3 2 4 2 2 2 3 2" xfId="2281" xr:uid="{00000000-0005-0000-0000-0000B5090000}"/>
    <cellStyle name="Título 3 2 4 2 2 2 4" xfId="2282" xr:uid="{00000000-0005-0000-0000-0000B6090000}"/>
    <cellStyle name="Título 3 2 4 2 2 2 4 2" xfId="2283" xr:uid="{00000000-0005-0000-0000-0000B7090000}"/>
    <cellStyle name="Título 3 2 4 2 2 2 5" xfId="2284" xr:uid="{00000000-0005-0000-0000-0000B8090000}"/>
    <cellStyle name="Título 3 2 4 2 2 2 5 2" xfId="2285" xr:uid="{00000000-0005-0000-0000-0000B9090000}"/>
    <cellStyle name="Título 3 2 4 2 2 2 6" xfId="2286" xr:uid="{00000000-0005-0000-0000-0000BA090000}"/>
    <cellStyle name="Título 3 2 4 2 2 2 6 2" xfId="2287" xr:uid="{00000000-0005-0000-0000-0000BB090000}"/>
    <cellStyle name="Título 3 2 4 2 2 3" xfId="2288" xr:uid="{00000000-0005-0000-0000-0000BC090000}"/>
    <cellStyle name="Título 3 2 4 2 2 3 2" xfId="2289" xr:uid="{00000000-0005-0000-0000-0000BD090000}"/>
    <cellStyle name="Título 3 2 4 2 2 4" xfId="2290" xr:uid="{00000000-0005-0000-0000-0000BE090000}"/>
    <cellStyle name="Título 3 2 4 2 2 5" xfId="2291" xr:uid="{00000000-0005-0000-0000-0000BF090000}"/>
    <cellStyle name="Título 3 2 4 2 2 6" xfId="2292" xr:uid="{00000000-0005-0000-0000-0000C0090000}"/>
    <cellStyle name="Título 3 2 4 2 2 7" xfId="2293" xr:uid="{00000000-0005-0000-0000-0000C1090000}"/>
    <cellStyle name="Título 3 2 4 2 3" xfId="2294" xr:uid="{00000000-0005-0000-0000-0000C2090000}"/>
    <cellStyle name="Título 3 2 4 2 4" xfId="2295" xr:uid="{00000000-0005-0000-0000-0000C3090000}"/>
    <cellStyle name="Título 3 2 4 2 4 2" xfId="2296" xr:uid="{00000000-0005-0000-0000-0000C4090000}"/>
    <cellStyle name="Título 3 2 4 2 5" xfId="2297" xr:uid="{00000000-0005-0000-0000-0000C5090000}"/>
    <cellStyle name="Título 3 2 4 2 5 2" xfId="2298" xr:uid="{00000000-0005-0000-0000-0000C6090000}"/>
    <cellStyle name="Título 3 2 4 2 6" xfId="2299" xr:uid="{00000000-0005-0000-0000-0000C7090000}"/>
    <cellStyle name="Título 3 2 4 2 6 2" xfId="2300" xr:uid="{00000000-0005-0000-0000-0000C8090000}"/>
    <cellStyle name="Título 3 2 4 2 7" xfId="2301" xr:uid="{00000000-0005-0000-0000-0000C9090000}"/>
    <cellStyle name="Título 3 2 4 2 7 2" xfId="2302" xr:uid="{00000000-0005-0000-0000-0000CA090000}"/>
    <cellStyle name="Título 3 2 4 3" xfId="2303" xr:uid="{00000000-0005-0000-0000-0000CB090000}"/>
    <cellStyle name="Título 3 2 4 3 2" xfId="2304" xr:uid="{00000000-0005-0000-0000-0000CC090000}"/>
    <cellStyle name="Título 3 2 4 4" xfId="2305" xr:uid="{00000000-0005-0000-0000-0000CD090000}"/>
    <cellStyle name="Título 3 2 4 4 2" xfId="2306" xr:uid="{00000000-0005-0000-0000-0000CE090000}"/>
    <cellStyle name="Título 3 2 4 5" xfId="2307" xr:uid="{00000000-0005-0000-0000-0000CF090000}"/>
    <cellStyle name="Título 3 2 4 6" xfId="2308" xr:uid="{00000000-0005-0000-0000-0000D0090000}"/>
    <cellStyle name="Título 3 2 4 7" xfId="2309" xr:uid="{00000000-0005-0000-0000-0000D1090000}"/>
    <cellStyle name="Título 3 2 4 8" xfId="2310" xr:uid="{00000000-0005-0000-0000-0000D2090000}"/>
    <cellStyle name="Título 3 2 5" xfId="2311" xr:uid="{00000000-0005-0000-0000-0000D3090000}"/>
    <cellStyle name="Título 3 2 6" xfId="2312" xr:uid="{00000000-0005-0000-0000-0000D4090000}"/>
    <cellStyle name="Título 3 3" xfId="2313" xr:uid="{00000000-0005-0000-0000-0000D5090000}"/>
    <cellStyle name="Título 3 4" xfId="2314" xr:uid="{00000000-0005-0000-0000-0000D6090000}"/>
    <cellStyle name="Título 3 4 2" xfId="2315" xr:uid="{00000000-0005-0000-0000-0000D7090000}"/>
    <cellStyle name="Título 3 4 3" xfId="2316" xr:uid="{00000000-0005-0000-0000-0000D8090000}"/>
    <cellStyle name="Título 3 4 4" xfId="2317" xr:uid="{00000000-0005-0000-0000-0000D9090000}"/>
    <cellStyle name="Título 3 5" xfId="2318" xr:uid="{00000000-0005-0000-0000-0000DA090000}"/>
    <cellStyle name="Título 3 5 2" xfId="2319" xr:uid="{00000000-0005-0000-0000-0000DB090000}"/>
    <cellStyle name="Título 3 6" xfId="2320" xr:uid="{00000000-0005-0000-0000-0000DC090000}"/>
    <cellStyle name="Título 3 6 2" xfId="2321" xr:uid="{00000000-0005-0000-0000-0000DD090000}"/>
    <cellStyle name="Título 3 7" xfId="2322" xr:uid="{00000000-0005-0000-0000-0000DE090000}"/>
    <cellStyle name="Título 3 7 2" xfId="2323" xr:uid="{00000000-0005-0000-0000-0000DF090000}"/>
    <cellStyle name="Título 3 8" xfId="2324" xr:uid="{00000000-0005-0000-0000-0000E0090000}"/>
    <cellStyle name="Título 3 8 2" xfId="2325" xr:uid="{00000000-0005-0000-0000-0000E1090000}"/>
    <cellStyle name="Título 3 9" xfId="2326" xr:uid="{00000000-0005-0000-0000-0000E2090000}"/>
    <cellStyle name="Título 3 9 2" xfId="2327" xr:uid="{00000000-0005-0000-0000-0000E3090000}"/>
    <cellStyle name="Título 4" xfId="2328" xr:uid="{00000000-0005-0000-0000-0000E4090000}"/>
    <cellStyle name="Título 4 2" xfId="2329" xr:uid="{00000000-0005-0000-0000-0000E5090000}"/>
    <cellStyle name="Título 4 3" xfId="2330" xr:uid="{00000000-0005-0000-0000-0000E6090000}"/>
    <cellStyle name="Título 4 4" xfId="2331" xr:uid="{00000000-0005-0000-0000-0000E7090000}"/>
    <cellStyle name="Título 4 4 2" xfId="2332" xr:uid="{00000000-0005-0000-0000-0000E8090000}"/>
    <cellStyle name="Título 4 4 2 2" xfId="2333" xr:uid="{00000000-0005-0000-0000-0000E9090000}"/>
    <cellStyle name="Título 4 4 2 2 2" xfId="2334" xr:uid="{00000000-0005-0000-0000-0000EA090000}"/>
    <cellStyle name="Título 4 4 2 2 2 2" xfId="2335" xr:uid="{00000000-0005-0000-0000-0000EB090000}"/>
    <cellStyle name="Título 4 4 2 2 2 2 2" xfId="2336" xr:uid="{00000000-0005-0000-0000-0000EC090000}"/>
    <cellStyle name="Título 4 4 2 2 2 3" xfId="2337" xr:uid="{00000000-0005-0000-0000-0000ED090000}"/>
    <cellStyle name="Título 4 4 2 2 2 3 2" xfId="2338" xr:uid="{00000000-0005-0000-0000-0000EE090000}"/>
    <cellStyle name="Título 4 4 2 2 2 4" xfId="2339" xr:uid="{00000000-0005-0000-0000-0000EF090000}"/>
    <cellStyle name="Título 4 4 2 2 2 4 2" xfId="2340" xr:uid="{00000000-0005-0000-0000-0000F0090000}"/>
    <cellStyle name="Título 4 4 2 2 2 5" xfId="2341" xr:uid="{00000000-0005-0000-0000-0000F1090000}"/>
    <cellStyle name="Título 4 4 2 2 2 5 2" xfId="2342" xr:uid="{00000000-0005-0000-0000-0000F2090000}"/>
    <cellStyle name="Título 4 4 2 2 2 6" xfId="2343" xr:uid="{00000000-0005-0000-0000-0000F3090000}"/>
    <cellStyle name="Título 4 4 2 2 2 6 2" xfId="2344" xr:uid="{00000000-0005-0000-0000-0000F4090000}"/>
    <cellStyle name="Título 4 4 2 2 3" xfId="2345" xr:uid="{00000000-0005-0000-0000-0000F5090000}"/>
    <cellStyle name="Título 4 4 2 2 3 2" xfId="2346" xr:uid="{00000000-0005-0000-0000-0000F6090000}"/>
    <cellStyle name="Título 4 4 2 2 4" xfId="2347" xr:uid="{00000000-0005-0000-0000-0000F7090000}"/>
    <cellStyle name="Título 4 4 2 2 5" xfId="2348" xr:uid="{00000000-0005-0000-0000-0000F8090000}"/>
    <cellStyle name="Título 4 4 2 2 6" xfId="2349" xr:uid="{00000000-0005-0000-0000-0000F9090000}"/>
    <cellStyle name="Título 4 4 2 2 7" xfId="2350" xr:uid="{00000000-0005-0000-0000-0000FA090000}"/>
    <cellStyle name="Título 4 4 2 3" xfId="2351" xr:uid="{00000000-0005-0000-0000-0000FB090000}"/>
    <cellStyle name="Título 4 4 2 4" xfId="2352" xr:uid="{00000000-0005-0000-0000-0000FC090000}"/>
    <cellStyle name="Título 4 4 2 4 2" xfId="2353" xr:uid="{00000000-0005-0000-0000-0000FD090000}"/>
    <cellStyle name="Título 4 4 2 5" xfId="2354" xr:uid="{00000000-0005-0000-0000-0000FE090000}"/>
    <cellStyle name="Título 4 4 2 5 2" xfId="2355" xr:uid="{00000000-0005-0000-0000-0000FF090000}"/>
    <cellStyle name="Título 4 4 2 6" xfId="2356" xr:uid="{00000000-0005-0000-0000-0000000A0000}"/>
    <cellStyle name="Título 4 4 2 6 2" xfId="2357" xr:uid="{00000000-0005-0000-0000-0000010A0000}"/>
    <cellStyle name="Título 4 4 2 7" xfId="2358" xr:uid="{00000000-0005-0000-0000-0000020A0000}"/>
    <cellStyle name="Título 4 4 2 7 2" xfId="2359" xr:uid="{00000000-0005-0000-0000-0000030A0000}"/>
    <cellStyle name="Título 4 4 3" xfId="2360" xr:uid="{00000000-0005-0000-0000-0000040A0000}"/>
    <cellStyle name="Título 4 4 3 2" xfId="2361" xr:uid="{00000000-0005-0000-0000-0000050A0000}"/>
    <cellStyle name="Título 4 4 4" xfId="2362" xr:uid="{00000000-0005-0000-0000-0000060A0000}"/>
    <cellStyle name="Título 4 4 4 2" xfId="2363" xr:uid="{00000000-0005-0000-0000-0000070A0000}"/>
    <cellStyle name="Título 4 4 5" xfId="2364" xr:uid="{00000000-0005-0000-0000-0000080A0000}"/>
    <cellStyle name="Título 4 4 6" xfId="2365" xr:uid="{00000000-0005-0000-0000-0000090A0000}"/>
    <cellStyle name="Título 4 4 7" xfId="2366" xr:uid="{00000000-0005-0000-0000-00000A0A0000}"/>
    <cellStyle name="Título 4 4 8" xfId="2367" xr:uid="{00000000-0005-0000-0000-00000B0A0000}"/>
    <cellStyle name="Título 4 5" xfId="2368" xr:uid="{00000000-0005-0000-0000-00000C0A0000}"/>
    <cellStyle name="Título 4 6" xfId="2369" xr:uid="{00000000-0005-0000-0000-00000D0A0000}"/>
    <cellStyle name="Título 5" xfId="2370" xr:uid="{00000000-0005-0000-0000-00000E0A0000}"/>
    <cellStyle name="Título 6" xfId="2371" xr:uid="{00000000-0005-0000-0000-00000F0A0000}"/>
    <cellStyle name="Título 6 2" xfId="2372" xr:uid="{00000000-0005-0000-0000-0000100A0000}"/>
    <cellStyle name="Título 6 3" xfId="2373" xr:uid="{00000000-0005-0000-0000-0000110A0000}"/>
    <cellStyle name="Título 6 4" xfId="2374" xr:uid="{00000000-0005-0000-0000-0000120A0000}"/>
    <cellStyle name="Título 7" xfId="2375" xr:uid="{00000000-0005-0000-0000-0000130A0000}"/>
    <cellStyle name="Título 7 2" xfId="2376" xr:uid="{00000000-0005-0000-0000-0000140A0000}"/>
    <cellStyle name="Título 8" xfId="2377" xr:uid="{00000000-0005-0000-0000-0000150A0000}"/>
    <cellStyle name="Título 8 2" xfId="2378" xr:uid="{00000000-0005-0000-0000-0000160A0000}"/>
    <cellStyle name="Título 9" xfId="2379" xr:uid="{00000000-0005-0000-0000-0000170A0000}"/>
    <cellStyle name="Título 9 2" xfId="2380" xr:uid="{00000000-0005-0000-0000-0000180A0000}"/>
    <cellStyle name="Total 10" xfId="2381" xr:uid="{00000000-0005-0000-0000-0000190A0000}"/>
    <cellStyle name="Total 10 2" xfId="2619" xr:uid="{00000000-0005-0000-0000-00001A0A0000}"/>
    <cellStyle name="Total 11" xfId="2382" xr:uid="{00000000-0005-0000-0000-00001B0A0000}"/>
    <cellStyle name="Total 11 2" xfId="2620" xr:uid="{00000000-0005-0000-0000-00001C0A0000}"/>
    <cellStyle name="Total 2" xfId="2383" xr:uid="{00000000-0005-0000-0000-00001D0A0000}"/>
    <cellStyle name="Total 2 2" xfId="2384" xr:uid="{00000000-0005-0000-0000-00001E0A0000}"/>
    <cellStyle name="Total 2 2 2" xfId="2622" xr:uid="{00000000-0005-0000-0000-00001F0A0000}"/>
    <cellStyle name="Total 2 3" xfId="2385" xr:uid="{00000000-0005-0000-0000-0000200A0000}"/>
    <cellStyle name="Total 2 3 2" xfId="2623" xr:uid="{00000000-0005-0000-0000-0000210A0000}"/>
    <cellStyle name="Total 2 4" xfId="2386" xr:uid="{00000000-0005-0000-0000-0000220A0000}"/>
    <cellStyle name="Total 2 4 2" xfId="2387" xr:uid="{00000000-0005-0000-0000-0000230A0000}"/>
    <cellStyle name="Total 2 4 2 2" xfId="2388" xr:uid="{00000000-0005-0000-0000-0000240A0000}"/>
    <cellStyle name="Total 2 4 2 2 2" xfId="2389" xr:uid="{00000000-0005-0000-0000-0000250A0000}"/>
    <cellStyle name="Total 2 4 2 2 2 2" xfId="2390" xr:uid="{00000000-0005-0000-0000-0000260A0000}"/>
    <cellStyle name="Total 2 4 2 2 2 2 2" xfId="2628" xr:uid="{00000000-0005-0000-0000-0000270A0000}"/>
    <cellStyle name="Total 2 4 2 2 2 3" xfId="2391" xr:uid="{00000000-0005-0000-0000-0000280A0000}"/>
    <cellStyle name="Total 2 4 2 2 2 3 2" xfId="2629" xr:uid="{00000000-0005-0000-0000-0000290A0000}"/>
    <cellStyle name="Total 2 4 2 2 2 4" xfId="2392" xr:uid="{00000000-0005-0000-0000-00002A0A0000}"/>
    <cellStyle name="Total 2 4 2 2 2 4 2" xfId="2630" xr:uid="{00000000-0005-0000-0000-00002B0A0000}"/>
    <cellStyle name="Total 2 4 2 2 2 5" xfId="2393" xr:uid="{00000000-0005-0000-0000-00002C0A0000}"/>
    <cellStyle name="Total 2 4 2 2 2 5 2" xfId="2631" xr:uid="{00000000-0005-0000-0000-00002D0A0000}"/>
    <cellStyle name="Total 2 4 2 2 2 6" xfId="2394" xr:uid="{00000000-0005-0000-0000-00002E0A0000}"/>
    <cellStyle name="Total 2 4 2 2 2 6 2" xfId="2632" xr:uid="{00000000-0005-0000-0000-00002F0A0000}"/>
    <cellStyle name="Total 2 4 2 2 2 7" xfId="2627" xr:uid="{00000000-0005-0000-0000-0000300A0000}"/>
    <cellStyle name="Total 2 4 2 2 3" xfId="2395" xr:uid="{00000000-0005-0000-0000-0000310A0000}"/>
    <cellStyle name="Total 2 4 2 2 3 2" xfId="2633" xr:uid="{00000000-0005-0000-0000-0000320A0000}"/>
    <cellStyle name="Total 2 4 2 2 4" xfId="2396" xr:uid="{00000000-0005-0000-0000-0000330A0000}"/>
    <cellStyle name="Total 2 4 2 2 4 2" xfId="2634" xr:uid="{00000000-0005-0000-0000-0000340A0000}"/>
    <cellStyle name="Total 2 4 2 2 5" xfId="2397" xr:uid="{00000000-0005-0000-0000-0000350A0000}"/>
    <cellStyle name="Total 2 4 2 2 5 2" xfId="2635" xr:uid="{00000000-0005-0000-0000-0000360A0000}"/>
    <cellStyle name="Total 2 4 2 2 6" xfId="2398" xr:uid="{00000000-0005-0000-0000-0000370A0000}"/>
    <cellStyle name="Total 2 4 2 2 6 2" xfId="2636" xr:uid="{00000000-0005-0000-0000-0000380A0000}"/>
    <cellStyle name="Total 2 4 2 2 7" xfId="2399" xr:uid="{00000000-0005-0000-0000-0000390A0000}"/>
    <cellStyle name="Total 2 4 2 2 7 2" xfId="2637" xr:uid="{00000000-0005-0000-0000-00003A0A0000}"/>
    <cellStyle name="Total 2 4 2 2 8" xfId="2626" xr:uid="{00000000-0005-0000-0000-00003B0A0000}"/>
    <cellStyle name="Total 2 4 2 3" xfId="2400" xr:uid="{00000000-0005-0000-0000-00003C0A0000}"/>
    <cellStyle name="Total 2 4 2 3 2" xfId="2638" xr:uid="{00000000-0005-0000-0000-00003D0A0000}"/>
    <cellStyle name="Total 2 4 2 4" xfId="2401" xr:uid="{00000000-0005-0000-0000-00003E0A0000}"/>
    <cellStyle name="Total 2 4 2 4 2" xfId="2639" xr:uid="{00000000-0005-0000-0000-00003F0A0000}"/>
    <cellStyle name="Total 2 4 2 5" xfId="2402" xr:uid="{00000000-0005-0000-0000-0000400A0000}"/>
    <cellStyle name="Total 2 4 2 5 2" xfId="2640" xr:uid="{00000000-0005-0000-0000-0000410A0000}"/>
    <cellStyle name="Total 2 4 2 6" xfId="2403" xr:uid="{00000000-0005-0000-0000-0000420A0000}"/>
    <cellStyle name="Total 2 4 2 6 2" xfId="2641" xr:uid="{00000000-0005-0000-0000-0000430A0000}"/>
    <cellStyle name="Total 2 4 2 7" xfId="2404" xr:uid="{00000000-0005-0000-0000-0000440A0000}"/>
    <cellStyle name="Total 2 4 2 7 2" xfId="2642" xr:uid="{00000000-0005-0000-0000-0000450A0000}"/>
    <cellStyle name="Total 2 4 2 8" xfId="2625" xr:uid="{00000000-0005-0000-0000-0000460A0000}"/>
    <cellStyle name="Total 2 4 3" xfId="2405" xr:uid="{00000000-0005-0000-0000-0000470A0000}"/>
    <cellStyle name="Total 2 4 3 2" xfId="2643" xr:uid="{00000000-0005-0000-0000-0000480A0000}"/>
    <cellStyle name="Total 2 4 4" xfId="2406" xr:uid="{00000000-0005-0000-0000-0000490A0000}"/>
    <cellStyle name="Total 2 4 4 2" xfId="2644" xr:uid="{00000000-0005-0000-0000-00004A0A0000}"/>
    <cellStyle name="Total 2 4 5" xfId="2407" xr:uid="{00000000-0005-0000-0000-00004B0A0000}"/>
    <cellStyle name="Total 2 4 5 2" xfId="2645" xr:uid="{00000000-0005-0000-0000-00004C0A0000}"/>
    <cellStyle name="Total 2 4 6" xfId="2408" xr:uid="{00000000-0005-0000-0000-00004D0A0000}"/>
    <cellStyle name="Total 2 4 6 2" xfId="2646" xr:uid="{00000000-0005-0000-0000-00004E0A0000}"/>
    <cellStyle name="Total 2 4 7" xfId="2409" xr:uid="{00000000-0005-0000-0000-00004F0A0000}"/>
    <cellStyle name="Total 2 4 7 2" xfId="2647" xr:uid="{00000000-0005-0000-0000-0000500A0000}"/>
    <cellStyle name="Total 2 4 8" xfId="2410" xr:uid="{00000000-0005-0000-0000-0000510A0000}"/>
    <cellStyle name="Total 2 4 8 2" xfId="2648" xr:uid="{00000000-0005-0000-0000-0000520A0000}"/>
    <cellStyle name="Total 2 4 9" xfId="2624" xr:uid="{00000000-0005-0000-0000-0000530A0000}"/>
    <cellStyle name="Total 2 5" xfId="2411" xr:uid="{00000000-0005-0000-0000-0000540A0000}"/>
    <cellStyle name="Total 2 5 2" xfId="2649" xr:uid="{00000000-0005-0000-0000-0000550A0000}"/>
    <cellStyle name="Total 2 6" xfId="2412" xr:uid="{00000000-0005-0000-0000-0000560A0000}"/>
    <cellStyle name="Total 2 6 2" xfId="2650" xr:uid="{00000000-0005-0000-0000-0000570A0000}"/>
    <cellStyle name="Total 2 7" xfId="2621" xr:uid="{00000000-0005-0000-0000-0000580A0000}"/>
    <cellStyle name="Total 3" xfId="2413" xr:uid="{00000000-0005-0000-0000-0000590A0000}"/>
    <cellStyle name="Total 3 2" xfId="2651" xr:uid="{00000000-0005-0000-0000-00005A0A0000}"/>
    <cellStyle name="Total 4" xfId="2414" xr:uid="{00000000-0005-0000-0000-00005B0A0000}"/>
    <cellStyle name="Total 4 2" xfId="2415" xr:uid="{00000000-0005-0000-0000-00005C0A0000}"/>
    <cellStyle name="Total 4 2 2" xfId="2653" xr:uid="{00000000-0005-0000-0000-00005D0A0000}"/>
    <cellStyle name="Total 4 3" xfId="2416" xr:uid="{00000000-0005-0000-0000-00005E0A0000}"/>
    <cellStyle name="Total 4 3 2" xfId="2654" xr:uid="{00000000-0005-0000-0000-00005F0A0000}"/>
    <cellStyle name="Total 4 4" xfId="2417" xr:uid="{00000000-0005-0000-0000-0000600A0000}"/>
    <cellStyle name="Total 4 4 2" xfId="2655" xr:uid="{00000000-0005-0000-0000-0000610A0000}"/>
    <cellStyle name="Total 4 5" xfId="2652" xr:uid="{00000000-0005-0000-0000-0000620A0000}"/>
    <cellStyle name="Total 5" xfId="2418" xr:uid="{00000000-0005-0000-0000-0000630A0000}"/>
    <cellStyle name="Total 5 2" xfId="2656" xr:uid="{00000000-0005-0000-0000-0000640A0000}"/>
    <cellStyle name="Total 6" xfId="2419" xr:uid="{00000000-0005-0000-0000-0000650A0000}"/>
    <cellStyle name="Total 6 2" xfId="2657" xr:uid="{00000000-0005-0000-0000-0000660A0000}"/>
    <cellStyle name="Total 7" xfId="2420" xr:uid="{00000000-0005-0000-0000-0000670A0000}"/>
    <cellStyle name="Total 7 2" xfId="2658" xr:uid="{00000000-0005-0000-0000-0000680A0000}"/>
    <cellStyle name="Total 8" xfId="2421" xr:uid="{00000000-0005-0000-0000-0000690A0000}"/>
    <cellStyle name="Total 8 2" xfId="2659" xr:uid="{00000000-0005-0000-0000-00006A0A0000}"/>
    <cellStyle name="Total 9" xfId="2422" xr:uid="{00000000-0005-0000-0000-00006B0A0000}"/>
    <cellStyle name="Total 9 2" xfId="2660" xr:uid="{00000000-0005-0000-0000-00006C0A0000}"/>
    <cellStyle name="Warning Text" xfId="2423" xr:uid="{00000000-0005-0000-0000-00006D0A0000}"/>
  </cellStyles>
  <dxfs count="116">
    <dxf>
      <fill>
        <patternFill>
          <bgColor rgb="FFFF000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rgb="FFFF000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ont>
        <b/>
        <i val="0"/>
        <color auto="1"/>
      </font>
      <fill>
        <patternFill>
          <bgColor theme="2" tint="-9.9948118533890809E-2"/>
        </patternFill>
      </fill>
    </dxf>
    <dxf>
      <font>
        <color rgb="FF006100"/>
      </font>
      <fill>
        <patternFill>
          <bgColor rgb="FFC6EFCE"/>
        </patternFill>
      </fill>
    </dxf>
    <dxf>
      <font>
        <color rgb="FF006100"/>
      </font>
      <fill>
        <patternFill>
          <bgColor rgb="FFC6EFCE"/>
        </patternFill>
      </fill>
    </dxf>
    <dxf>
      <font>
        <b val="0"/>
        <i val="0"/>
        <strike val="0"/>
        <condense val="0"/>
        <extend val="0"/>
        <outline val="0"/>
        <shadow val="0"/>
        <u val="none"/>
        <vertAlign val="baseline"/>
        <sz val="10"/>
        <color rgb="FF303030"/>
        <name val="Calibri"/>
        <scheme val="minor"/>
      </font>
      <alignment horizontal="general" vertical="center" textRotation="0" wrapText="1" indent="0" justifyLastLine="0" shrinkToFit="0" readingOrder="0"/>
      <border diagonalUp="0" diagonalDown="0">
        <left/>
        <right/>
        <top/>
        <bottom style="thin">
          <color theme="1" tint="0.499984740745262"/>
        </bottom>
        <vertical/>
        <horizontal/>
      </border>
    </dxf>
    <dxf>
      <border outline="0">
        <bottom style="thin">
          <color theme="1" tint="0.499984740745262"/>
        </bottom>
      </border>
    </dxf>
    <dxf>
      <border outline="0">
        <bottom style="thin">
          <color theme="1" tint="0.499984740745262"/>
        </bottom>
      </border>
    </dxf>
    <dxf>
      <font>
        <b val="0"/>
        <i val="0"/>
        <strike val="0"/>
        <condense val="0"/>
        <extend val="0"/>
        <outline val="0"/>
        <shadow val="0"/>
        <u val="none"/>
        <vertAlign val="baseline"/>
        <sz val="10"/>
        <color rgb="FF303030"/>
        <name val="Calibri"/>
        <scheme val="minor"/>
      </font>
      <alignment horizontal="general" vertical="center" textRotation="0" wrapText="1"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0"/>
        <color theme="1"/>
        <name val="Calibri"/>
        <scheme val="minor"/>
      </font>
      <alignment horizontal="general" vertical="center" textRotation="0" wrapText="1" indent="0" justifyLastLine="0" shrinkToFit="0" readingOrder="0"/>
      <border diagonalUp="0" diagonalDown="0">
        <left/>
        <right style="thin">
          <color theme="0" tint="-0.499984740745262"/>
        </right>
        <top style="thin">
          <color theme="0" tint="-0.499984740745262"/>
        </top>
        <bottom style="thin">
          <color theme="0" tint="-0.499984740745262"/>
        </bottom>
        <vertical/>
        <horizontal/>
      </border>
    </dxf>
    <dxf>
      <border outline="0">
        <top style="thin">
          <color theme="0" tint="-0.499984740745262"/>
        </top>
      </border>
    </dxf>
    <dxf>
      <border outline="0">
        <bottom style="thin">
          <color theme="4" tint="0.39997558519241921"/>
        </bottom>
      </border>
    </dxf>
    <dxf>
      <border outline="0">
        <top style="thin">
          <color theme="1" tint="0.499984740745262"/>
        </top>
        <bottom style="thin">
          <color theme="0" tint="-0.499984740745262"/>
        </bottom>
      </border>
    </dxf>
    <dxf>
      <font>
        <b val="0"/>
        <i val="0"/>
        <strike val="0"/>
        <condense val="0"/>
        <extend val="0"/>
        <outline val="0"/>
        <shadow val="0"/>
        <u val="none"/>
        <vertAlign val="baseline"/>
        <sz val="10"/>
        <color theme="1"/>
        <name val="Calibri"/>
        <scheme val="minor"/>
      </font>
      <alignment horizontal="general" vertical="center" textRotation="0" wrapText="1" indent="0" justifyLastLine="0" shrinkToFit="0" readingOrder="0"/>
    </dxf>
    <dxf>
      <font>
        <b/>
        <i val="0"/>
        <strike val="0"/>
        <condense val="0"/>
        <extend val="0"/>
        <outline val="0"/>
        <shadow val="0"/>
        <u val="none"/>
        <vertAlign val="baseline"/>
        <sz val="11"/>
        <color theme="0"/>
        <name val="Calibri"/>
        <scheme val="minor"/>
      </font>
      <fill>
        <patternFill patternType="solid">
          <fgColor theme="4"/>
          <bgColor theme="4"/>
        </patternFill>
      </fill>
      <alignment horizontal="center" vertical="center" textRotation="0" wrapText="0" indent="0" justifyLastLine="0" shrinkToFit="0" readingOrder="0"/>
    </dxf>
    <dxf>
      <font>
        <b val="0"/>
        <i val="0"/>
        <strike val="0"/>
        <condense val="0"/>
        <extend val="0"/>
        <outline val="0"/>
        <shadow val="0"/>
        <u val="none"/>
        <vertAlign val="baseline"/>
        <sz val="10"/>
        <color rgb="FF303030"/>
        <name val="Calibri"/>
        <scheme val="minor"/>
      </font>
      <alignment horizontal="general" vertical="center" textRotation="0" wrapText="1" indent="0" justifyLastLine="0" shrinkToFit="0" readingOrder="0"/>
      <border diagonalUp="0" diagonalDown="0">
        <left/>
        <right/>
        <top style="thin">
          <color theme="1" tint="0.499984740745262"/>
        </top>
        <bottom style="thin">
          <color theme="1" tint="0.499984740745262"/>
        </bottom>
        <vertical/>
        <horizontal/>
      </border>
    </dxf>
    <dxf>
      <border outline="0">
        <top style="thin">
          <color theme="1" tint="0.499984740745262"/>
        </top>
      </border>
    </dxf>
    <dxf>
      <border outline="0">
        <bottom style="thin">
          <color theme="1" tint="0.499984740745262"/>
        </bottom>
      </border>
    </dxf>
    <dxf>
      <border outline="0">
        <left style="thin">
          <color theme="1" tint="0.499984740745262"/>
        </left>
        <right style="thin">
          <color theme="1" tint="0.499984740745262"/>
        </right>
        <top style="thin">
          <color theme="1" tint="0.499984740745262"/>
        </top>
        <bottom style="thin">
          <color theme="1" tint="0.499984740745262"/>
        </bottom>
      </border>
    </dxf>
    <dxf>
      <font>
        <b val="0"/>
        <i val="0"/>
        <strike val="0"/>
        <condense val="0"/>
        <extend val="0"/>
        <outline val="0"/>
        <shadow val="0"/>
        <u val="none"/>
        <vertAlign val="baseline"/>
        <sz val="10"/>
        <color rgb="FF303030"/>
        <name val="Calibri"/>
        <scheme val="minor"/>
      </font>
      <alignment horizontal="general" vertical="center" textRotation="0" wrapText="1"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left" vertical="bottom" textRotation="0" wrapText="0" indent="0" justifyLastLine="0" shrinkToFit="0" readingOrder="0"/>
    </dxf>
    <dxf>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border outline="0">
        <bottom style="thin">
          <color theme="4" tint="0.39997558519241921"/>
        </bottom>
      </border>
    </dxf>
    <dxf>
      <border outline="0">
        <left style="thin">
          <color theme="4" tint="0.39997558519241921"/>
        </left>
        <top style="thin">
          <color theme="4" tint="0.39997558519241921"/>
        </top>
      </border>
    </dxf>
    <dxf>
      <border outline="0">
        <left style="thin">
          <color theme="1" tint="0.499984740745262"/>
        </left>
        <top style="thin">
          <color theme="1" tint="0.499984740745262"/>
        </top>
        <bottom style="thin">
          <color theme="1" tint="0.499984740745262"/>
        </bottom>
      </border>
    </dxf>
    <dxf>
      <font>
        <b/>
        <i val="0"/>
        <strike val="0"/>
        <condense val="0"/>
        <extend val="0"/>
        <outline val="0"/>
        <shadow val="0"/>
        <u val="none"/>
        <vertAlign val="baseline"/>
        <sz val="11"/>
        <color theme="0"/>
        <name val="Arial"/>
        <scheme val="none"/>
      </font>
      <fill>
        <patternFill patternType="solid">
          <fgColor indexed="64"/>
          <bgColor theme="3" tint="0.39997558519241921"/>
        </patternFill>
      </fill>
      <alignment horizontal="center" vertical="center" textRotation="0" wrapText="1" indent="0" justifyLastLine="0" shrinkToFit="0" readingOrder="0"/>
    </dxf>
    <dxf>
      <alignment horizontal="center" vertical="center" textRotation="0" indent="0" justifyLastLine="0" shrinkToFit="0" readingOrder="0"/>
    </dxf>
    <dxf>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border outline="0">
        <bottom style="thin">
          <color theme="4" tint="0.39997558519241921"/>
        </bottom>
      </border>
    </dxf>
    <dxf>
      <border outline="0">
        <top style="thin">
          <color theme="4" tint="0.39997558519241921"/>
        </top>
      </border>
    </dxf>
    <dxf>
      <font>
        <b/>
        <i val="0"/>
        <strike val="0"/>
        <condense val="0"/>
        <extend val="0"/>
        <outline val="0"/>
        <shadow val="0"/>
        <u val="none"/>
        <vertAlign val="baseline"/>
        <sz val="11"/>
        <color theme="0"/>
        <name val="Calibri"/>
        <scheme val="minor"/>
      </font>
      <fill>
        <patternFill patternType="solid">
          <fgColor theme="4"/>
          <bgColor theme="4"/>
        </patternFill>
      </fill>
    </dxf>
    <dxf>
      <numFmt numFmtId="0" formatCode="General"/>
      <alignment horizontal="center" vertical="center" textRotation="0" indent="0" justifyLastLine="0" shrinkToFit="0" readingOrder="0"/>
    </dxf>
    <dxf>
      <numFmt numFmtId="0" formatCode="General"/>
      <alignment horizontal="center" vertical="center" textRotation="0" indent="0" justifyLastLine="0" shrinkToFit="0" readingOrder="0"/>
    </dxf>
    <dxf>
      <font>
        <strike val="0"/>
        <outline val="0"/>
        <shadow val="0"/>
        <u val="none"/>
        <vertAlign val="baseline"/>
        <sz val="11"/>
        <color theme="1"/>
        <name val="Calibri"/>
        <scheme val="minor"/>
      </font>
      <numFmt numFmtId="169" formatCode="0.0"/>
      <fill>
        <patternFill patternType="none">
          <fgColor indexed="64"/>
          <bgColor auto="1"/>
        </patternFill>
      </fill>
      <alignment horizontal="center" vertical="center" textRotation="0" indent="0" justifyLastLine="0" shrinkToFit="0" readingOrder="0"/>
    </dxf>
    <dxf>
      <font>
        <strike val="0"/>
        <outline val="0"/>
        <shadow val="0"/>
        <u val="none"/>
        <vertAlign val="baseline"/>
        <sz val="11"/>
        <color theme="1"/>
        <name val="Calibri"/>
        <scheme val="minor"/>
      </font>
    </dxf>
    <dxf>
      <font>
        <strike val="0"/>
        <outline val="0"/>
        <shadow val="0"/>
        <u val="none"/>
        <vertAlign val="baseline"/>
        <sz val="11"/>
        <color theme="1"/>
        <name val="Calibri"/>
        <scheme val="minor"/>
      </font>
    </dxf>
    <dxf>
      <font>
        <strike val="0"/>
        <outline val="0"/>
        <shadow val="0"/>
        <u val="none"/>
        <vertAlign val="baseline"/>
        <sz val="11"/>
        <color theme="1"/>
        <name val="Calibri"/>
        <scheme val="minor"/>
      </font>
    </dxf>
    <dxf>
      <numFmt numFmtId="13" formatCode="0%"/>
      <alignment horizontal="center" vertical="center" textRotation="0" wrapText="0" indent="0" justifyLastLine="0" shrinkToFit="0" readingOrder="0"/>
    </dxf>
    <dxf>
      <numFmt numFmtId="13" formatCode="0%"/>
      <alignment horizontal="center" vertical="center" textRotation="0" wrapText="0" indent="0" justifyLastLine="0" shrinkToFit="0" readingOrder="0"/>
    </dxf>
    <dxf>
      <border outline="0">
        <left style="thin">
          <color theme="0" tint="-0.34998626667073579"/>
        </left>
      </border>
    </dxf>
    <dxf>
      <font>
        <b val="0"/>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numFmt numFmtId="13" formatCode="0%"/>
      <alignment horizontal="center" vertical="center" textRotation="0" wrapText="0" indent="0" justifyLastLine="0" shrinkToFit="0" readingOrder="0"/>
      <border outline="0">
        <left style="thin">
          <color theme="0" tint="-0.34998626667073579"/>
        </left>
        <right/>
      </border>
    </dxf>
    <dxf>
      <fill>
        <patternFill patternType="none">
          <fgColor indexed="64"/>
          <bgColor auto="1"/>
        </patternFill>
      </fill>
    </dxf>
    <dxf>
      <border outline="0">
        <left style="thin">
          <color theme="0" tint="-0.34998626667073579"/>
        </left>
      </border>
    </dxf>
    <dxf>
      <numFmt numFmtId="2" formatCode="0.00"/>
    </dxf>
    <dxf>
      <numFmt numFmtId="2" formatCode="0.00"/>
    </dxf>
    <dxf>
      <numFmt numFmtId="0" formatCode="General"/>
      <alignment horizontal="center" vertical="center" textRotation="0" indent="0" justifyLastLine="0" shrinkToFit="0" readingOrder="0"/>
    </dxf>
    <dxf>
      <font>
        <b/>
        <i val="0"/>
        <strike val="0"/>
        <condense val="0"/>
        <extend val="0"/>
        <outline val="0"/>
        <shadow val="0"/>
        <u val="none"/>
        <vertAlign val="baseline"/>
        <sz val="11"/>
        <color theme="1"/>
        <name val="Calibri"/>
        <scheme val="minor"/>
      </font>
      <fill>
        <patternFill patternType="none">
          <fgColor indexed="64"/>
          <bgColor auto="1"/>
        </patternFill>
      </fill>
      <alignment horizontal="center" vertical="center" textRotation="0" wrapText="1" indent="0" justifyLastLine="0" shrinkToFit="0" readingOrder="0"/>
      <border diagonalUp="0" diagonalDown="0" outline="0">
        <left style="thin">
          <color theme="0" tint="-0.34998626667073579"/>
        </left>
        <right style="thin">
          <color theme="0" tint="-0.34998626667073579"/>
        </right>
        <top/>
        <bottom/>
      </border>
    </dxf>
    <dxf>
      <font>
        <b val="0"/>
        <i val="0"/>
        <strike val="0"/>
        <condense val="0"/>
        <extend val="0"/>
        <outline val="0"/>
        <shadow val="0"/>
        <u val="none"/>
        <vertAlign val="baseline"/>
        <sz val="9"/>
        <color theme="1"/>
        <name val="Arial"/>
        <scheme val="none"/>
      </font>
      <alignment horizontal="center" vertical="center" textRotation="0" wrapText="0" indent="0" justifyLastLine="0" shrinkToFit="0" readingOrder="0"/>
      <border diagonalUp="0" diagonalDown="0" outline="0">
        <left style="thin">
          <color theme="0" tint="-0.499984740745262"/>
        </left>
        <right/>
        <top style="thin">
          <color theme="0" tint="-0.499984740745262"/>
        </top>
        <bottom style="thin">
          <color theme="0" tint="-0.499984740745262"/>
        </bottom>
      </border>
    </dxf>
    <dxf>
      <font>
        <b val="0"/>
        <i val="0"/>
        <strike val="0"/>
        <condense val="0"/>
        <extend val="0"/>
        <outline val="0"/>
        <shadow val="0"/>
        <u val="none"/>
        <vertAlign val="baseline"/>
        <sz val="9"/>
        <color theme="1"/>
        <name val="Arial"/>
        <scheme val="none"/>
      </font>
      <alignment horizontal="general" vertical="center" textRotation="0" wrapText="0" indent="0" justifyLastLine="0" shrinkToFit="0" readingOrder="0"/>
      <border diagonalUp="0" diagonalDown="0">
        <left style="thin">
          <color theme="0" tint="-0.499984740745262"/>
        </left>
        <right/>
        <top style="thin">
          <color theme="0" tint="-0.499984740745262"/>
        </top>
        <bottom style="thin">
          <color theme="0" tint="-0.499984740745262"/>
        </bottom>
        <vertical/>
        <horizontal/>
      </border>
    </dxf>
    <dxf>
      <font>
        <b val="0"/>
        <i val="0"/>
        <strike val="0"/>
        <condense val="0"/>
        <extend val="0"/>
        <outline val="0"/>
        <shadow val="0"/>
        <u val="none"/>
        <vertAlign val="baseline"/>
        <sz val="9"/>
        <color theme="1"/>
        <name val="Arial"/>
        <scheme val="none"/>
      </font>
      <fill>
        <patternFill patternType="none">
          <fgColor indexed="64"/>
          <bgColor auto="1"/>
        </patternFill>
      </fill>
      <alignment vertical="center" textRotation="0" indent="0" justifyLastLine="0" shrinkToFit="0" readingOrder="0"/>
      <border diagonalUp="0" diagonalDown="0" outline="0">
        <left style="thin">
          <color theme="0" tint="-0.499984740745262"/>
        </left>
        <right style="thin">
          <color theme="0" tint="-0.499984740745262"/>
        </right>
        <top style="thin">
          <color theme="0" tint="-0.499984740745262"/>
        </top>
        <bottom style="thin">
          <color theme="0" tint="-0.499984740745262"/>
        </bottom>
      </border>
    </dxf>
    <dxf>
      <font>
        <b val="0"/>
        <i val="0"/>
        <strike val="0"/>
        <condense val="0"/>
        <extend val="0"/>
        <outline val="0"/>
        <shadow val="0"/>
        <u val="none"/>
        <vertAlign val="baseline"/>
        <sz val="9"/>
        <color theme="1"/>
        <name val="Arial"/>
        <scheme val="none"/>
      </font>
      <fill>
        <patternFill patternType="none">
          <fgColor indexed="64"/>
          <bgColor auto="1"/>
        </patternFill>
      </fill>
      <alignment vertical="center" textRotation="0" indent="0" justifyLastLine="0" shrinkToFit="0" readingOrder="0"/>
      <border diagonalUp="0" diagonalDown="0" outline="0">
        <left style="thin">
          <color theme="0" tint="-0.499984740745262"/>
        </left>
        <right style="thin">
          <color theme="0" tint="-0.499984740745262"/>
        </right>
        <top style="thin">
          <color theme="0" tint="-0.499984740745262"/>
        </top>
        <bottom style="thin">
          <color theme="0" tint="-0.499984740745262"/>
        </bottom>
      </border>
    </dxf>
    <dxf>
      <font>
        <b val="0"/>
        <i val="0"/>
        <strike val="0"/>
        <condense val="0"/>
        <extend val="0"/>
        <outline val="0"/>
        <shadow val="0"/>
        <u val="none"/>
        <vertAlign val="baseline"/>
        <sz val="9"/>
        <color theme="1"/>
        <name val="Arial"/>
        <scheme val="none"/>
      </font>
      <fill>
        <patternFill patternType="none">
          <fgColor indexed="64"/>
          <bgColor auto="1"/>
        </patternFill>
      </fill>
      <alignment vertical="center" textRotation="0" indent="0" justifyLastLine="0" shrinkToFit="0" readingOrder="0"/>
      <border diagonalUp="0" diagonalDown="0" outline="0">
        <left style="thin">
          <color theme="0" tint="-0.499984740745262"/>
        </left>
        <right style="thin">
          <color theme="0" tint="-0.499984740745262"/>
        </right>
        <top style="thin">
          <color theme="0" tint="-0.499984740745262"/>
        </top>
        <bottom style="thin">
          <color theme="0" tint="-0.499984740745262"/>
        </bottom>
      </border>
    </dxf>
    <dxf>
      <font>
        <b val="0"/>
        <i val="0"/>
        <strike val="0"/>
        <condense val="0"/>
        <extend val="0"/>
        <outline val="0"/>
        <shadow val="0"/>
        <u val="none"/>
        <vertAlign val="baseline"/>
        <sz val="9"/>
        <color theme="1"/>
        <name val="Arial"/>
        <scheme val="none"/>
      </font>
      <fill>
        <patternFill patternType="none">
          <fgColor indexed="64"/>
          <bgColor auto="1"/>
        </patternFill>
      </fill>
      <alignment vertical="center" textRotation="0" indent="0" justifyLastLine="0" shrinkToFit="0" readingOrder="0"/>
      <border diagonalUp="0" diagonalDown="0" outline="0">
        <left style="thin">
          <color theme="0" tint="-0.499984740745262"/>
        </left>
        <right style="thin">
          <color theme="0" tint="-0.499984740745262"/>
        </right>
        <top style="thin">
          <color theme="0" tint="-0.499984740745262"/>
        </top>
        <bottom style="thin">
          <color theme="0" tint="-0.499984740745262"/>
        </bottom>
      </border>
    </dxf>
    <dxf>
      <font>
        <b val="0"/>
        <i val="0"/>
        <strike val="0"/>
        <condense val="0"/>
        <extend val="0"/>
        <outline val="0"/>
        <shadow val="0"/>
        <u val="none"/>
        <vertAlign val="baseline"/>
        <sz val="9"/>
        <color theme="1"/>
        <name val="Arial"/>
        <scheme val="none"/>
      </font>
      <fill>
        <patternFill patternType="none">
          <fgColor indexed="64"/>
          <bgColor auto="1"/>
        </patternFill>
      </fill>
      <alignment vertical="center" textRotation="0" indent="0" justifyLastLine="0" shrinkToFit="0" readingOrder="0"/>
      <border diagonalUp="0" diagonalDown="0" outline="0">
        <left style="thin">
          <color theme="0" tint="-0.499984740745262"/>
        </left>
        <right style="thin">
          <color theme="0" tint="-0.499984740745262"/>
        </right>
        <top style="thin">
          <color theme="0" tint="-0.499984740745262"/>
        </top>
        <bottom style="thin">
          <color theme="0" tint="-0.499984740745262"/>
        </bottom>
      </border>
    </dxf>
    <dxf>
      <font>
        <b val="0"/>
        <i val="0"/>
        <strike val="0"/>
        <condense val="0"/>
        <extend val="0"/>
        <outline val="0"/>
        <shadow val="0"/>
        <u val="none"/>
        <vertAlign val="baseline"/>
        <sz val="9"/>
        <color theme="1"/>
        <name val="Arial"/>
        <scheme val="none"/>
      </font>
      <fill>
        <patternFill patternType="none">
          <fgColor indexed="64"/>
          <bgColor auto="1"/>
        </patternFill>
      </fill>
      <alignment vertical="center" textRotation="0" indent="0" justifyLastLine="0" shrinkToFit="0" readingOrder="0"/>
      <border diagonalUp="0" diagonalDown="0" outline="0">
        <left style="thin">
          <color theme="0" tint="-0.499984740745262"/>
        </left>
        <right style="thin">
          <color theme="0" tint="-0.499984740745262"/>
        </right>
        <top style="thin">
          <color theme="0" tint="-0.499984740745262"/>
        </top>
        <bottom style="thin">
          <color theme="0" tint="-0.499984740745262"/>
        </bottom>
      </border>
    </dxf>
    <dxf>
      <font>
        <b val="0"/>
        <i val="0"/>
        <strike val="0"/>
        <condense val="0"/>
        <extend val="0"/>
        <outline val="0"/>
        <shadow val="0"/>
        <u val="none"/>
        <vertAlign val="baseline"/>
        <sz val="9"/>
        <color theme="1"/>
        <name val="Arial"/>
        <scheme val="none"/>
      </font>
      <fill>
        <patternFill patternType="none">
          <fgColor indexed="64"/>
          <bgColor auto="1"/>
        </patternFill>
      </fill>
      <alignment vertical="center" textRotation="0" indent="0" justifyLastLine="0" shrinkToFit="0" readingOrder="0"/>
      <border diagonalUp="0" diagonalDown="0" outline="0">
        <left style="thin">
          <color theme="0" tint="-0.499984740745262"/>
        </left>
        <right style="thin">
          <color theme="0" tint="-0.499984740745262"/>
        </right>
        <top style="thin">
          <color theme="0" tint="-0.499984740745262"/>
        </top>
        <bottom style="thin">
          <color theme="0" tint="-0.499984740745262"/>
        </bottom>
      </border>
    </dxf>
    <dxf>
      <font>
        <b val="0"/>
        <i val="0"/>
        <strike val="0"/>
        <condense val="0"/>
        <extend val="0"/>
        <outline val="0"/>
        <shadow val="0"/>
        <u val="none"/>
        <vertAlign val="baseline"/>
        <sz val="9"/>
        <color theme="1"/>
        <name val="Arial"/>
        <scheme val="none"/>
      </font>
      <fill>
        <patternFill patternType="none">
          <fgColor indexed="64"/>
          <bgColor auto="1"/>
        </patternFill>
      </fill>
      <alignment horizontal="general" vertical="center" textRotation="0" wrapText="0"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vertical/>
        <horizontal/>
      </border>
    </dxf>
    <dxf>
      <font>
        <b val="0"/>
        <i val="0"/>
        <strike val="0"/>
        <condense val="0"/>
        <extend val="0"/>
        <outline val="0"/>
        <shadow val="0"/>
        <u val="none"/>
        <vertAlign val="baseline"/>
        <sz val="9"/>
        <color theme="1"/>
        <name val="Arial"/>
        <scheme val="none"/>
      </font>
      <fill>
        <patternFill patternType="none">
          <fgColor indexed="64"/>
          <bgColor auto="1"/>
        </patternFill>
      </fill>
      <alignment vertical="center" textRotation="0" indent="0" justifyLastLine="0" shrinkToFit="0" readingOrder="0"/>
      <border diagonalUp="0" diagonalDown="0" outline="0">
        <left style="thin">
          <color theme="0" tint="-0.499984740745262"/>
        </left>
        <right style="thin">
          <color theme="0" tint="-0.499984740745262"/>
        </right>
        <top style="thin">
          <color theme="0" tint="-0.499984740745262"/>
        </top>
        <bottom style="thin">
          <color theme="0" tint="-0.499984740745262"/>
        </bottom>
      </border>
    </dxf>
    <dxf>
      <font>
        <b val="0"/>
        <i val="0"/>
        <strike val="0"/>
        <condense val="0"/>
        <extend val="0"/>
        <outline val="0"/>
        <shadow val="0"/>
        <u val="none"/>
        <vertAlign val="baseline"/>
        <sz val="9"/>
        <color theme="1"/>
        <name val="Arial"/>
        <scheme val="none"/>
      </font>
      <fill>
        <patternFill patternType="none">
          <fgColor indexed="64"/>
          <bgColor auto="1"/>
        </patternFill>
      </fill>
      <alignment vertical="center" textRotation="0" indent="0" justifyLastLine="0" shrinkToFit="0" readingOrder="0"/>
      <border diagonalUp="0" diagonalDown="0" outline="0">
        <left style="thin">
          <color theme="0" tint="-0.499984740745262"/>
        </left>
        <right style="thin">
          <color theme="0" tint="-0.499984740745262"/>
        </right>
        <top style="thin">
          <color theme="0" tint="-0.499984740745262"/>
        </top>
        <bottom style="thin">
          <color theme="0" tint="-0.499984740745262"/>
        </bottom>
      </border>
    </dxf>
    <dxf>
      <font>
        <b val="0"/>
        <i val="0"/>
        <strike val="0"/>
        <condense val="0"/>
        <extend val="0"/>
        <outline val="0"/>
        <shadow val="0"/>
        <u val="none"/>
        <vertAlign val="baseline"/>
        <sz val="9"/>
        <color theme="1"/>
        <name val="Arial"/>
        <scheme val="none"/>
      </font>
      <fill>
        <patternFill patternType="none">
          <fgColor indexed="64"/>
          <bgColor auto="1"/>
        </patternFill>
      </fill>
      <alignment vertical="center" textRotation="0" indent="0" justifyLastLine="0" shrinkToFit="0" readingOrder="0"/>
      <border diagonalUp="0" diagonalDown="0" outline="0">
        <left style="thin">
          <color theme="0" tint="-0.499984740745262"/>
        </left>
        <right style="thin">
          <color theme="0" tint="-0.499984740745262"/>
        </right>
        <top style="thin">
          <color theme="0" tint="-0.499984740745262"/>
        </top>
        <bottom style="thin">
          <color theme="0" tint="-0.499984740745262"/>
        </bottom>
      </border>
    </dxf>
    <dxf>
      <font>
        <b val="0"/>
        <i val="0"/>
        <strike val="0"/>
        <condense val="0"/>
        <extend val="0"/>
        <outline val="0"/>
        <shadow val="0"/>
        <u val="none"/>
        <vertAlign val="baseline"/>
        <sz val="9"/>
        <color theme="1"/>
        <name val="Arial"/>
        <scheme val="none"/>
      </font>
      <alignment horizontal="center" vertical="center" textRotation="0" indent="0" justifyLastLine="0" shrinkToFit="0" readingOrder="0"/>
      <border diagonalUp="0" diagonalDown="0" outline="0">
        <left style="thin">
          <color theme="0" tint="-0.499984740745262"/>
        </left>
        <right style="thin">
          <color theme="0" tint="-0.499984740745262"/>
        </right>
        <top style="thin">
          <color theme="0" tint="-0.499984740745262"/>
        </top>
        <bottom style="thin">
          <color theme="0" tint="-0.499984740745262"/>
        </bottom>
      </border>
    </dxf>
    <dxf>
      <font>
        <b val="0"/>
        <i val="0"/>
        <strike val="0"/>
        <condense val="0"/>
        <extend val="0"/>
        <outline val="0"/>
        <shadow val="0"/>
        <u val="none"/>
        <vertAlign val="baseline"/>
        <sz val="9"/>
        <color theme="1"/>
        <name val="Arial"/>
        <scheme val="none"/>
      </font>
      <alignment horizontal="center" vertical="center" textRotation="0" wrapText="0" indent="0" justifyLastLine="0" shrinkToFit="0" readingOrder="0"/>
      <border diagonalUp="0" diagonalDown="0" outline="0">
        <left style="thin">
          <color theme="0" tint="-0.499984740745262"/>
        </left>
        <right style="thin">
          <color theme="0" tint="-0.499984740745262"/>
        </right>
        <top style="thin">
          <color theme="0" tint="-0.499984740745262"/>
        </top>
        <bottom style="thin">
          <color theme="0" tint="-0.499984740745262"/>
        </bottom>
      </border>
    </dxf>
    <dxf>
      <font>
        <b val="0"/>
        <i val="0"/>
        <strike val="0"/>
        <condense val="0"/>
        <extend val="0"/>
        <outline val="0"/>
        <shadow val="0"/>
        <u val="none"/>
        <vertAlign val="baseline"/>
        <sz val="9"/>
        <color theme="1"/>
        <name val="Arial"/>
        <scheme val="none"/>
      </font>
      <alignment horizontal="general" vertical="center" textRotation="0" wrapText="1" indent="0" justifyLastLine="0" shrinkToFit="0" readingOrder="0"/>
      <border diagonalUp="0" diagonalDown="0" outline="0">
        <left style="thin">
          <color theme="0" tint="-0.499984740745262"/>
        </left>
        <right style="thin">
          <color theme="0" tint="-0.499984740745262"/>
        </right>
        <top style="thin">
          <color theme="0" tint="-0.499984740745262"/>
        </top>
        <bottom style="thin">
          <color theme="0" tint="-0.499984740745262"/>
        </bottom>
      </border>
    </dxf>
    <dxf>
      <font>
        <b val="0"/>
        <i val="0"/>
        <strike val="0"/>
        <condense val="0"/>
        <extend val="0"/>
        <outline val="0"/>
        <shadow val="0"/>
        <u val="none"/>
        <vertAlign val="baseline"/>
        <sz val="9"/>
        <color theme="1"/>
        <name val="Arial"/>
        <scheme val="none"/>
      </font>
      <numFmt numFmtId="0" formatCode="General"/>
      <fill>
        <patternFill patternType="solid">
          <fgColor indexed="64"/>
          <bgColor theme="0" tint="-0.14999847407452621"/>
        </patternFill>
      </fill>
      <alignment horizontal="center" vertical="center" textRotation="0" wrapText="0" indent="0" justifyLastLine="0" shrinkToFit="0" readingOrder="0"/>
      <border diagonalUp="0" diagonalDown="0" outline="0">
        <left style="thin">
          <color theme="0" tint="-0.499984740745262"/>
        </left>
        <right style="thin">
          <color theme="0" tint="-0.499984740745262"/>
        </right>
        <top style="thin">
          <color theme="0" tint="-0.499984740745262"/>
        </top>
        <bottom style="thin">
          <color theme="0" tint="-0.499984740745262"/>
        </bottom>
      </border>
    </dxf>
    <dxf>
      <font>
        <b val="0"/>
        <i val="0"/>
        <strike val="0"/>
        <condense val="0"/>
        <extend val="0"/>
        <outline val="0"/>
        <shadow val="0"/>
        <u val="none"/>
        <vertAlign val="baseline"/>
        <sz val="9"/>
        <color theme="1"/>
        <name val="Arial"/>
        <scheme val="none"/>
      </font>
      <alignment horizontal="center" vertical="center" textRotation="0" wrapText="0" indent="0" justifyLastLine="0" shrinkToFit="0" readingOrder="0"/>
      <border diagonalUp="0" diagonalDown="0" outline="0">
        <left style="thin">
          <color theme="0" tint="-0.499984740745262"/>
        </left>
        <right style="thin">
          <color theme="0" tint="-0.499984740745262"/>
        </right>
        <top style="thin">
          <color theme="0" tint="-0.499984740745262"/>
        </top>
        <bottom style="thin">
          <color theme="0" tint="-0.499984740745262"/>
        </bottom>
      </border>
    </dxf>
    <dxf>
      <font>
        <b val="0"/>
        <i val="0"/>
        <strike val="0"/>
        <condense val="0"/>
        <extend val="0"/>
        <outline val="0"/>
        <shadow val="0"/>
        <u val="none"/>
        <vertAlign val="baseline"/>
        <sz val="9"/>
        <color theme="1"/>
        <name val="Arial"/>
        <scheme val="none"/>
      </font>
      <alignment horizontal="center" vertical="center" textRotation="0" wrapText="0" indent="0" justifyLastLine="0" shrinkToFit="0" readingOrder="0"/>
      <border diagonalUp="0" diagonalDown="0" outline="0">
        <left style="thin">
          <color theme="0" tint="-0.499984740745262"/>
        </left>
        <right style="thin">
          <color theme="0" tint="-0.499984740745262"/>
        </right>
        <top style="thin">
          <color theme="0" tint="-0.499984740745262"/>
        </top>
        <bottom style="thin">
          <color theme="0" tint="-0.499984740745262"/>
        </bottom>
      </border>
    </dxf>
    <dxf>
      <font>
        <b val="0"/>
        <i val="0"/>
        <strike val="0"/>
        <condense val="0"/>
        <extend val="0"/>
        <outline val="0"/>
        <shadow val="0"/>
        <u val="none"/>
        <vertAlign val="baseline"/>
        <sz val="9"/>
        <color theme="1"/>
        <name val="Arial"/>
        <scheme val="none"/>
      </font>
      <numFmt numFmtId="0" formatCode="General"/>
      <fill>
        <patternFill patternType="solid">
          <fgColor indexed="64"/>
          <bgColor theme="0" tint="-0.14999847407452621"/>
        </patternFill>
      </fill>
      <alignment horizontal="center" vertical="center" textRotation="0" wrapText="0" indent="0" justifyLastLine="0" shrinkToFit="0" readingOrder="0"/>
      <border diagonalUp="0" diagonalDown="0" outline="0">
        <left style="thin">
          <color theme="0" tint="-0.499984740745262"/>
        </left>
        <right style="thin">
          <color theme="0" tint="-0.499984740745262"/>
        </right>
        <top style="thin">
          <color theme="0" tint="-0.499984740745262"/>
        </top>
        <bottom style="thin">
          <color theme="0" tint="-0.499984740745262"/>
        </bottom>
      </border>
    </dxf>
    <dxf>
      <font>
        <b val="0"/>
        <i val="0"/>
        <strike val="0"/>
        <condense val="0"/>
        <extend val="0"/>
        <outline val="0"/>
        <shadow val="0"/>
        <u val="none"/>
        <vertAlign val="baseline"/>
        <sz val="9"/>
        <color theme="1"/>
        <name val="Arial"/>
        <scheme val="none"/>
      </font>
      <alignment horizontal="center" vertical="center" textRotation="0" wrapText="0" indent="0" justifyLastLine="0" shrinkToFit="0" readingOrder="0"/>
      <border diagonalUp="0" diagonalDown="0" outline="0">
        <left/>
        <right style="thin">
          <color theme="0" tint="-0.499984740745262"/>
        </right>
        <top style="thin">
          <color theme="0" tint="-0.499984740745262"/>
        </top>
        <bottom style="thin">
          <color theme="0" tint="-0.499984740745262"/>
        </bottom>
      </border>
    </dxf>
    <dxf>
      <border outline="0">
        <top style="thin">
          <color theme="0" tint="-0.499984740745262"/>
        </top>
      </border>
    </dxf>
    <dxf>
      <border outline="0">
        <bottom style="thin">
          <color theme="0" tint="-0.499984740745262"/>
        </bottom>
      </border>
    </dxf>
    <dxf>
      <border outline="0">
        <left style="thin">
          <color theme="0" tint="-0.499984740745262"/>
        </left>
        <right style="thin">
          <color theme="0" tint="-0.499984740745262"/>
        </right>
        <top style="thin">
          <color theme="0" tint="-0.499984740745262"/>
        </top>
        <bottom style="thin">
          <color theme="0" tint="-0.499984740745262"/>
        </bottom>
      </border>
    </dxf>
    <dxf>
      <font>
        <b val="0"/>
        <i val="0"/>
        <strike val="0"/>
        <condense val="0"/>
        <extend val="0"/>
        <outline val="0"/>
        <shadow val="0"/>
        <u val="none"/>
        <vertAlign val="baseline"/>
        <sz val="9"/>
        <color theme="1"/>
        <name val="Arial"/>
        <scheme val="none"/>
      </font>
      <fill>
        <patternFill patternType="solid">
          <fgColor indexed="64"/>
          <bgColor theme="0" tint="-4.9989318521683403E-2"/>
        </patternFill>
      </fill>
    </dxf>
    <dxf>
      <font>
        <b/>
        <i val="0"/>
        <strike val="0"/>
        <condense val="0"/>
        <extend val="0"/>
        <outline val="0"/>
        <shadow val="0"/>
        <u val="none"/>
        <vertAlign val="baseline"/>
        <sz val="10"/>
        <color theme="1" tint="4.9989318521683403E-2"/>
        <name val="Arial"/>
        <scheme val="none"/>
      </font>
      <fill>
        <patternFill patternType="solid">
          <fgColor indexed="64"/>
          <bgColor theme="4" tint="0.39997558519241921"/>
        </patternFill>
      </fill>
      <alignment horizontal="center" vertical="center" textRotation="0" wrapText="0" indent="0" justifyLastLine="0" shrinkToFit="0" readingOrder="0"/>
      <border diagonalUp="0" diagonalDown="0" outline="0">
        <left style="thin">
          <color theme="0" tint="-0.499984740745262"/>
        </left>
        <right style="thin">
          <color theme="0" tint="-0.499984740745262"/>
        </right>
        <top/>
        <bottom/>
      </border>
    </dxf>
    <dxf>
      <font>
        <b val="0"/>
        <i val="0"/>
        <strike val="0"/>
        <condense val="0"/>
        <extend val="0"/>
        <outline val="0"/>
        <shadow val="0"/>
        <u val="none"/>
        <vertAlign val="baseline"/>
        <sz val="10"/>
        <color theme="1"/>
        <name val="Arial"/>
        <scheme val="none"/>
      </font>
      <fill>
        <patternFill patternType="solid">
          <fgColor theme="4" tint="0.59999389629810485"/>
          <bgColor theme="4" tint="0.59999389629810485"/>
        </patternFill>
      </fill>
      <alignment horizontal="general" vertical="bottom" textRotation="0" wrapText="1" indent="0" justifyLastLine="0" shrinkToFit="0" readingOrder="0"/>
      <border diagonalUp="0" diagonalDown="0" outline="0">
        <left style="thin">
          <color theme="0" tint="-0.499984740745262"/>
        </left>
        <right style="thin">
          <color theme="0" tint="-0.499984740745262"/>
        </right>
        <top style="thin">
          <color theme="0" tint="-0.499984740745262"/>
        </top>
        <bottom/>
      </border>
    </dxf>
    <dxf>
      <font>
        <b val="0"/>
        <i val="0"/>
        <strike val="0"/>
        <condense val="0"/>
        <extend val="0"/>
        <outline val="0"/>
        <shadow val="0"/>
        <u val="none"/>
        <vertAlign val="baseline"/>
        <sz val="10"/>
        <color theme="1"/>
        <name val="Arial"/>
        <scheme val="none"/>
      </font>
      <numFmt numFmtId="2" formatCode="0.00"/>
      <fill>
        <patternFill patternType="solid">
          <fgColor theme="4" tint="0.59999389629810485"/>
          <bgColor theme="4" tint="0.59999389629810485"/>
        </patternFill>
      </fill>
      <alignment horizontal="center" vertical="center" textRotation="0" wrapText="0" indent="0" justifyLastLine="0" shrinkToFit="0" readingOrder="0"/>
      <border diagonalUp="0" diagonalDown="0" outline="0">
        <left style="thin">
          <color theme="0" tint="-0.499984740745262"/>
        </left>
        <right/>
        <top style="thin">
          <color theme="0" tint="-0.499984740745262"/>
        </top>
        <bottom/>
      </border>
    </dxf>
    <dxf>
      <font>
        <b val="0"/>
        <i val="0"/>
        <strike val="0"/>
        <condense val="0"/>
        <extend val="0"/>
        <outline val="0"/>
        <shadow val="0"/>
        <u val="none"/>
        <vertAlign val="baseline"/>
        <sz val="10"/>
        <color theme="1"/>
        <name val="Arial"/>
        <scheme val="none"/>
      </font>
      <fill>
        <patternFill patternType="solid">
          <fgColor theme="4" tint="0.59999389629810485"/>
          <bgColor theme="4" tint="0.59999389629810485"/>
        </patternFill>
      </fill>
      <alignment horizontal="left" vertical="center" textRotation="0" wrapText="1" indent="0" justifyLastLine="0" shrinkToFit="0" readingOrder="0"/>
      <border diagonalUp="0" diagonalDown="0" outline="0">
        <left style="thin">
          <color theme="0" tint="-0.499984740745262"/>
        </left>
        <right/>
        <top style="thin">
          <color theme="0" tint="-0.499984740745262"/>
        </top>
        <bottom/>
      </border>
    </dxf>
    <dxf>
      <font>
        <b val="0"/>
        <i val="0"/>
        <strike val="0"/>
        <condense val="0"/>
        <extend val="0"/>
        <outline val="0"/>
        <shadow val="0"/>
        <u val="none"/>
        <vertAlign val="baseline"/>
        <sz val="10"/>
        <color theme="1"/>
        <name val="Arial"/>
        <scheme val="none"/>
      </font>
      <fill>
        <patternFill patternType="solid">
          <fgColor indexed="64"/>
          <bgColor theme="0" tint="-0.14999847407452621"/>
        </patternFill>
      </fill>
      <alignment horizontal="general" vertical="center" textRotation="0" wrapText="1" indent="0" justifyLastLine="0" shrinkToFit="0" readingOrder="0"/>
      <border diagonalUp="0" diagonalDown="0" outline="0">
        <left style="thin">
          <color theme="0" tint="-0.499984740745262"/>
        </left>
        <right/>
        <top style="thin">
          <color theme="0" tint="-0.499984740745262"/>
        </top>
        <bottom/>
      </border>
    </dxf>
    <dxf>
      <font>
        <b val="0"/>
        <i val="0"/>
        <strike val="0"/>
        <condense val="0"/>
        <extend val="0"/>
        <outline val="0"/>
        <shadow val="0"/>
        <u val="none"/>
        <vertAlign val="baseline"/>
        <sz val="10"/>
        <color theme="1"/>
        <name val="Arial"/>
        <scheme val="none"/>
      </font>
      <fill>
        <patternFill patternType="solid">
          <fgColor theme="4" tint="0.59999389629810485"/>
          <bgColor theme="4" tint="0.59999389629810485"/>
        </patternFill>
      </fill>
      <alignment horizontal="general" vertical="center" textRotation="0" wrapText="1" indent="0" justifyLastLine="0" shrinkToFit="0" readingOrder="0"/>
      <border diagonalUp="0" diagonalDown="0" outline="0">
        <left style="thin">
          <color theme="0" tint="-0.499984740745262"/>
        </left>
        <right/>
        <top style="thin">
          <color theme="0" tint="-0.499984740745262"/>
        </top>
        <bottom/>
      </border>
    </dxf>
    <dxf>
      <font>
        <b val="0"/>
        <i val="0"/>
        <strike val="0"/>
        <condense val="0"/>
        <extend val="0"/>
        <outline val="0"/>
        <shadow val="0"/>
        <u val="none"/>
        <vertAlign val="baseline"/>
        <sz val="10"/>
        <color theme="1"/>
        <name val="Arial"/>
        <scheme val="none"/>
      </font>
      <numFmt numFmtId="168" formatCode="dd\-mm\-yyyy"/>
      <fill>
        <patternFill patternType="solid">
          <fgColor theme="4" tint="0.59999389629810485"/>
          <bgColor theme="4" tint="0.59999389629810485"/>
        </patternFill>
      </fill>
      <alignment horizontal="center" vertical="center" textRotation="0" wrapText="0" indent="0" justifyLastLine="0" shrinkToFit="0" readingOrder="0"/>
      <border diagonalUp="0" diagonalDown="0">
        <left style="thin">
          <color theme="0" tint="-0.499984740745262"/>
        </left>
        <right/>
        <top style="thin">
          <color theme="0" tint="-0.499984740745262"/>
        </top>
        <bottom/>
      </border>
    </dxf>
    <dxf>
      <border outline="0">
        <top style="thin">
          <color theme="1" tint="0.499984740745262"/>
        </top>
        <bottom style="thin">
          <color theme="0" tint="-0.499984740745262"/>
        </bottom>
      </border>
    </dxf>
    <dxf>
      <font>
        <strike val="0"/>
        <outline val="0"/>
        <shadow val="0"/>
        <u val="none"/>
        <vertAlign val="baseline"/>
        <sz val="10"/>
        <name val="Arial"/>
        <scheme val="none"/>
      </font>
    </dxf>
    <dxf>
      <font>
        <b/>
        <i val="0"/>
        <strike val="0"/>
        <condense val="0"/>
        <extend val="0"/>
        <outline val="0"/>
        <shadow val="0"/>
        <u val="none"/>
        <vertAlign val="baseline"/>
        <sz val="10"/>
        <color auto="1"/>
        <name val="Arial"/>
        <scheme val="none"/>
      </font>
      <numFmt numFmtId="167" formatCode="yyyy\-mm\-dd;@"/>
      <fill>
        <patternFill patternType="solid">
          <fgColor indexed="64"/>
          <bgColor theme="4" tint="0.39997558519241921"/>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Arial"/>
        <scheme val="none"/>
      </font>
      <numFmt numFmtId="2" formatCode="0.00"/>
      <fill>
        <patternFill patternType="solid">
          <fgColor indexed="64"/>
          <bgColor theme="2" tint="-9.9978637043366805E-2"/>
        </patternFill>
      </fill>
      <alignment horizontal="center" vertical="center" textRotation="0" wrapText="1" indent="0" justifyLastLine="0" shrinkToFit="0" readingOrder="0"/>
      <border diagonalUp="0" diagonalDown="0">
        <left style="thin">
          <color theme="0" tint="-0.499984740745262"/>
        </left>
        <right/>
        <top style="thin">
          <color theme="0" tint="-0.499984740745262"/>
        </top>
        <bottom style="thin">
          <color theme="0" tint="-0.499984740745262"/>
        </bottom>
      </border>
    </dxf>
    <dxf>
      <font>
        <b val="0"/>
        <i val="0"/>
        <strike val="0"/>
        <condense val="0"/>
        <extend val="0"/>
        <outline val="0"/>
        <shadow val="0"/>
        <u val="none"/>
        <vertAlign val="baseline"/>
        <sz val="11"/>
        <color theme="1"/>
        <name val="Arial"/>
        <scheme val="none"/>
      </font>
      <numFmt numFmtId="2" formatCode="0.00"/>
      <alignment horizontal="center" vertical="center" textRotation="0" wrapText="0"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border>
      <protection locked="0" hidden="0"/>
    </dxf>
    <dxf>
      <font>
        <b val="0"/>
        <i val="0"/>
        <strike val="0"/>
        <condense val="0"/>
        <extend val="0"/>
        <outline val="0"/>
        <shadow val="0"/>
        <u val="none"/>
        <vertAlign val="baseline"/>
        <sz val="11"/>
        <color theme="1"/>
        <name val="Arial"/>
        <scheme val="none"/>
      </font>
      <numFmt numFmtId="2" formatCode="0.00"/>
      <fill>
        <patternFill patternType="solid">
          <fgColor indexed="64"/>
          <bgColor theme="0"/>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border>
      <protection locked="0" hidden="0"/>
    </dxf>
    <dxf>
      <font>
        <b val="0"/>
        <i val="0"/>
        <strike val="0"/>
        <condense val="0"/>
        <extend val="0"/>
        <outline val="0"/>
        <shadow val="0"/>
        <u val="none"/>
        <vertAlign val="baseline"/>
        <sz val="11"/>
        <color theme="1"/>
        <name val="Arial"/>
        <scheme val="none"/>
      </font>
      <numFmt numFmtId="2" formatCode="0.00"/>
      <fill>
        <patternFill patternType="solid">
          <fgColor indexed="64"/>
          <bgColor theme="0"/>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border>
      <protection locked="0" hidden="0"/>
    </dxf>
    <dxf>
      <font>
        <b val="0"/>
        <i val="0"/>
        <strike val="0"/>
        <condense val="0"/>
        <extend val="0"/>
        <outline val="0"/>
        <shadow val="0"/>
        <u val="none"/>
        <vertAlign val="baseline"/>
        <sz val="11"/>
        <color theme="1"/>
        <name val="Arial"/>
        <scheme val="none"/>
      </font>
      <numFmt numFmtId="2" formatCode="0.00"/>
      <alignment horizontal="center" vertical="center" textRotation="0" wrapText="1"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border>
      <protection locked="0" hidden="0"/>
    </dxf>
    <dxf>
      <font>
        <b val="0"/>
        <i val="0"/>
        <strike val="0"/>
        <condense val="0"/>
        <extend val="0"/>
        <outline val="0"/>
        <shadow val="0"/>
        <u val="none"/>
        <vertAlign val="baseline"/>
        <sz val="11"/>
        <color theme="1"/>
        <name val="Arial"/>
        <scheme val="none"/>
      </font>
      <numFmt numFmtId="166" formatCode="yyyy\-mm\-dd"/>
      <alignment horizontal="center" vertical="center" textRotation="0" wrapText="0" indent="0" justifyLastLine="0" shrinkToFit="0" readingOrder="0"/>
      <border diagonalUp="0" diagonalDown="0" outline="0">
        <left style="thin">
          <color theme="0" tint="-0.499984740745262"/>
        </left>
        <right style="thin">
          <color theme="0" tint="-0.499984740745262"/>
        </right>
        <top style="thin">
          <color theme="0" tint="-0.499984740745262"/>
        </top>
        <bottom style="thin">
          <color theme="0" tint="-0.499984740745262"/>
        </bottom>
      </border>
    </dxf>
    <dxf>
      <border>
        <bottom style="thin">
          <color theme="0" tint="-0.499984740745262"/>
        </bottom>
      </border>
    </dxf>
    <dxf>
      <border outline="0">
        <right style="thin">
          <color theme="0" tint="-0.499984740745262"/>
        </right>
        <top style="thin">
          <color theme="0" tint="-0.499984740745262"/>
        </top>
        <bottom style="thin">
          <color theme="0" tint="-0.499984740745262"/>
        </bottom>
      </border>
    </dxf>
    <dxf>
      <font>
        <strike val="0"/>
        <outline val="0"/>
        <shadow val="0"/>
        <u val="none"/>
        <vertAlign val="baseline"/>
        <sz val="11"/>
        <name val="Arial"/>
        <scheme val="none"/>
      </font>
    </dxf>
    <dxf>
      <font>
        <b/>
        <i val="0"/>
        <strike val="0"/>
        <condense val="0"/>
        <extend val="0"/>
        <outline val="0"/>
        <shadow val="0"/>
        <u val="none"/>
        <vertAlign val="baseline"/>
        <sz val="11"/>
        <color auto="1"/>
        <name val="Arial"/>
        <scheme val="none"/>
      </font>
      <fill>
        <patternFill patternType="solid">
          <fgColor indexed="64"/>
          <bgColor theme="4" tint="0.39997558519241921"/>
        </patternFill>
      </fill>
      <alignment horizontal="center" vertical="center" textRotation="0" wrapText="1" indent="0" justifyLastLine="0" shrinkToFit="0" readingOrder="0"/>
      <border diagonalUp="0" diagonalDown="0">
        <left style="thin">
          <color theme="0" tint="-0.499984740745262"/>
        </left>
        <right style="thin">
          <color theme="0" tint="-0.499984740745262"/>
        </right>
        <top/>
        <bottom/>
        <vertical style="thin">
          <color theme="0" tint="-0.499984740745262"/>
        </vertical>
        <horizontal style="thin">
          <color theme="0" tint="-0.499984740745262"/>
        </horizontal>
      </border>
    </dxf>
    <dxf>
      <font>
        <b val="0"/>
        <i val="0"/>
        <strike val="0"/>
        <condense val="0"/>
        <extend val="0"/>
        <outline val="0"/>
        <shadow val="0"/>
        <u val="none"/>
        <vertAlign val="baseline"/>
        <sz val="11"/>
        <color theme="1"/>
        <name val="Arial"/>
        <scheme val="none"/>
      </font>
      <numFmt numFmtId="0" formatCode="General"/>
      <fill>
        <patternFill patternType="solid">
          <fgColor indexed="64"/>
          <bgColor theme="0" tint="-0.14999847407452621"/>
        </patternFill>
      </fill>
      <alignment horizontal="center" vertical="center" textRotation="0" wrapText="0" indent="0" justifyLastLine="0" shrinkToFit="0" readingOrder="0"/>
      <border diagonalUp="0" diagonalDown="0" outline="0">
        <left style="thin">
          <color theme="0" tint="-0.499984740745262"/>
        </left>
        <right/>
        <top style="thin">
          <color theme="0" tint="-0.499984740745262"/>
        </top>
        <bottom style="thin">
          <color theme="0" tint="-0.499984740745262"/>
        </bottom>
      </border>
    </dxf>
    <dxf>
      <alignment horizontal="center" vertical="center" textRotation="0" wrapText="0" indent="0" justifyLastLine="0" shrinkToFit="0" readingOrder="0"/>
    </dxf>
    <dxf>
      <font>
        <b val="0"/>
        <i val="0"/>
        <strike val="0"/>
        <condense val="0"/>
        <extend val="0"/>
        <outline val="0"/>
        <shadow val="0"/>
        <u val="none"/>
        <vertAlign val="baseline"/>
        <sz val="11"/>
        <color theme="1"/>
        <name val="Arial"/>
        <scheme val="none"/>
      </font>
      <numFmt numFmtId="0" formatCode="General"/>
      <fill>
        <patternFill patternType="solid">
          <fgColor indexed="64"/>
          <bgColor theme="0" tint="-0.14999847407452621"/>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border>
    </dxf>
    <dxf>
      <alignment horizontal="center" vertical="center" textRotation="0" wrapText="0" indent="0" justifyLastLine="0" shrinkToFit="0" readingOrder="0"/>
    </dxf>
    <dxf>
      <font>
        <b val="0"/>
        <i val="0"/>
        <strike val="0"/>
        <condense val="0"/>
        <extend val="0"/>
        <outline val="0"/>
        <shadow val="0"/>
        <u val="none"/>
        <vertAlign val="baseline"/>
        <sz val="11"/>
        <color theme="1"/>
        <name val="Arial"/>
        <scheme val="none"/>
      </font>
      <numFmt numFmtId="13" formatCode="0%"/>
      <fill>
        <patternFill patternType="none">
          <fgColor indexed="64"/>
          <bgColor auto="1"/>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vertical/>
        <horizontal/>
      </border>
    </dxf>
    <dxf>
      <alignment horizontal="center" vertical="center" textRotation="0" wrapText="0" indent="0" justifyLastLine="0" shrinkToFit="0" readingOrder="0"/>
    </dxf>
    <dxf>
      <font>
        <b val="0"/>
        <i val="0"/>
        <strike val="0"/>
        <condense val="0"/>
        <extend val="0"/>
        <outline val="0"/>
        <shadow val="0"/>
        <u val="none"/>
        <vertAlign val="baseline"/>
        <sz val="10"/>
        <color theme="1"/>
        <name val="Arial"/>
        <scheme val="none"/>
      </font>
      <fill>
        <patternFill patternType="none">
          <fgColor indexed="64"/>
          <bgColor auto="1"/>
        </patternFill>
      </fill>
      <alignment horizontal="left" vertical="center" textRotation="0" wrapText="1" indent="1" justifyLastLine="0" shrinkToFit="0" readingOrder="0"/>
      <border diagonalUp="0" diagonalDown="0">
        <left/>
        <right style="thin">
          <color theme="0" tint="-0.499984740745262"/>
        </right>
        <top style="thin">
          <color theme="0" tint="-0.499984740745262"/>
        </top>
        <bottom style="thin">
          <color theme="0" tint="-0.499984740745262"/>
        </bottom>
        <vertical/>
        <horizontal/>
      </border>
    </dxf>
    <dxf>
      <border outline="0">
        <bottom style="thin">
          <color rgb="FF808080"/>
        </bottom>
      </border>
    </dxf>
    <dxf>
      <border outline="0">
        <left style="thin">
          <color rgb="FF808080"/>
        </left>
        <right style="thin">
          <color rgb="FF808080"/>
        </right>
        <top style="thin">
          <color rgb="FF808080"/>
        </top>
        <bottom style="thin">
          <color rgb="FF808080"/>
        </bottom>
      </border>
    </dxf>
    <dxf>
      <alignment horizontal="center" vertical="center" textRotation="0" wrapText="0" indent="0" justifyLastLine="0" shrinkToFit="0" readingOrder="0"/>
    </dxf>
    <dxf>
      <font>
        <strike val="0"/>
        <outline val="0"/>
        <shadow val="0"/>
        <u val="none"/>
        <vertAlign val="baseline"/>
        <sz val="11"/>
        <name val="Arial"/>
        <scheme val="none"/>
      </font>
    </dxf>
    <dxf>
      <font>
        <strike val="0"/>
        <outline val="0"/>
        <shadow val="0"/>
        <u val="none"/>
        <vertAlign val="baseline"/>
        <sz val="11"/>
        <color auto="1"/>
        <name val="Arial"/>
        <scheme val="none"/>
      </font>
      <fill>
        <patternFill patternType="solid">
          <fgColor theme="4"/>
          <bgColor theme="4" tint="0.39997558519241921"/>
        </patternFill>
      </fill>
    </dxf>
  </dxfs>
  <tableStyles count="0" defaultTableStyle="TableStyleMedium2" defaultPivotStyle="PivotStyleLight16"/>
  <colors>
    <mruColors>
      <color rgb="FF2A52BB"/>
      <color rgb="FFFFFF99"/>
      <color rgb="FFFFFFCC"/>
      <color rgb="FFF9805C"/>
      <color rgb="FFFF5D5D"/>
      <color rgb="FF875EBC"/>
      <color rgb="FF005DC7"/>
      <color rgb="FF4F81BD"/>
      <color rgb="FFC02388"/>
      <color rgb="FFC9247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8.xml"/><Relationship Id="rId39" Type="http://schemas.openxmlformats.org/officeDocument/2006/relationships/customXml" Target="../customXml/item5.xml"/><Relationship Id="rId21" Type="http://schemas.openxmlformats.org/officeDocument/2006/relationships/externalLink" Target="externalLinks/externalLink3.xml"/><Relationship Id="rId34" Type="http://schemas.openxmlformats.org/officeDocument/2006/relationships/calcChain" Target="calcChain.xml"/><Relationship Id="rId42" Type="http://schemas.openxmlformats.org/officeDocument/2006/relationships/customXml" Target="../customXml/item8.xml"/><Relationship Id="rId47" Type="http://schemas.openxmlformats.org/officeDocument/2006/relationships/customXml" Target="../customXml/item13.xml"/><Relationship Id="rId50" Type="http://schemas.openxmlformats.org/officeDocument/2006/relationships/customXml" Target="../customXml/item16.xml"/><Relationship Id="rId55" Type="http://schemas.openxmlformats.org/officeDocument/2006/relationships/customXml" Target="../customXml/item2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theme" Target="theme/theme1.xml"/><Relationship Id="rId11" Type="http://schemas.openxmlformats.org/officeDocument/2006/relationships/worksheet" Target="worksheets/sheet11.xml"/><Relationship Id="rId24" Type="http://schemas.openxmlformats.org/officeDocument/2006/relationships/externalLink" Target="externalLinks/externalLink6.xml"/><Relationship Id="rId32" Type="http://schemas.openxmlformats.org/officeDocument/2006/relationships/sharedStrings" Target="sharedStrings.xml"/><Relationship Id="rId37" Type="http://schemas.openxmlformats.org/officeDocument/2006/relationships/customXml" Target="../customXml/item3.xml"/><Relationship Id="rId40" Type="http://schemas.openxmlformats.org/officeDocument/2006/relationships/customXml" Target="../customXml/item6.xml"/><Relationship Id="rId45" Type="http://schemas.openxmlformats.org/officeDocument/2006/relationships/customXml" Target="../customXml/item11.xml"/><Relationship Id="rId53" Type="http://schemas.openxmlformats.org/officeDocument/2006/relationships/customXml" Target="../customXml/item19.xml"/><Relationship Id="rId58" Type="http://schemas.openxmlformats.org/officeDocument/2006/relationships/customXml" Target="../customXml/item24.xml"/><Relationship Id="rId5" Type="http://schemas.openxmlformats.org/officeDocument/2006/relationships/worksheet" Target="worksheets/sheet5.xml"/><Relationship Id="rId61" Type="http://schemas.microsoft.com/office/2006/relationships/vbaProject" Target="vbaProject.bin"/><Relationship Id="rId19" Type="http://schemas.openxmlformats.org/officeDocument/2006/relationships/externalLink" Target="externalLinks/externalLink1.xml"/><Relationship Id="rId14" Type="http://schemas.openxmlformats.org/officeDocument/2006/relationships/worksheet" Target="worksheets/sheet14.xml"/><Relationship Id="rId22" Type="http://schemas.openxmlformats.org/officeDocument/2006/relationships/externalLink" Target="externalLinks/externalLink4.xml"/><Relationship Id="rId27" Type="http://schemas.openxmlformats.org/officeDocument/2006/relationships/externalLink" Target="externalLinks/externalLink9.xml"/><Relationship Id="rId30" Type="http://schemas.openxmlformats.org/officeDocument/2006/relationships/connections" Target="connections.xml"/><Relationship Id="rId35" Type="http://schemas.openxmlformats.org/officeDocument/2006/relationships/customXml" Target="../customXml/item1.xml"/><Relationship Id="rId43" Type="http://schemas.openxmlformats.org/officeDocument/2006/relationships/customXml" Target="../customXml/item9.xml"/><Relationship Id="rId48" Type="http://schemas.openxmlformats.org/officeDocument/2006/relationships/customXml" Target="../customXml/item14.xml"/><Relationship Id="rId56" Type="http://schemas.openxmlformats.org/officeDocument/2006/relationships/customXml" Target="../customXml/item22.xml"/><Relationship Id="rId8" Type="http://schemas.openxmlformats.org/officeDocument/2006/relationships/worksheet" Target="worksheets/sheet8.xml"/><Relationship Id="rId51" Type="http://schemas.openxmlformats.org/officeDocument/2006/relationships/customXml" Target="../customXml/item17.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7.xml"/><Relationship Id="rId33" Type="http://schemas.openxmlformats.org/officeDocument/2006/relationships/powerPivotData" Target="model/item.data"/><Relationship Id="rId38" Type="http://schemas.openxmlformats.org/officeDocument/2006/relationships/customXml" Target="../customXml/item4.xml"/><Relationship Id="rId46" Type="http://schemas.openxmlformats.org/officeDocument/2006/relationships/customXml" Target="../customXml/item12.xml"/><Relationship Id="rId59" Type="http://schemas.openxmlformats.org/officeDocument/2006/relationships/customXml" Target="../customXml/item25.xml"/><Relationship Id="rId20" Type="http://schemas.openxmlformats.org/officeDocument/2006/relationships/externalLink" Target="externalLinks/externalLink2.xml"/><Relationship Id="rId41" Type="http://schemas.openxmlformats.org/officeDocument/2006/relationships/customXml" Target="../customXml/item7.xml"/><Relationship Id="rId54" Type="http://schemas.openxmlformats.org/officeDocument/2006/relationships/customXml" Target="../customXml/item20.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externalLink" Target="externalLinks/externalLink5.xml"/><Relationship Id="rId28" Type="http://schemas.openxmlformats.org/officeDocument/2006/relationships/externalLink" Target="externalLinks/externalLink10.xml"/><Relationship Id="rId36" Type="http://schemas.openxmlformats.org/officeDocument/2006/relationships/customXml" Target="../customXml/item2.xml"/><Relationship Id="rId49" Type="http://schemas.openxmlformats.org/officeDocument/2006/relationships/customXml" Target="../customXml/item15.xml"/><Relationship Id="rId57" Type="http://schemas.openxmlformats.org/officeDocument/2006/relationships/customXml" Target="../customXml/item23.xml"/><Relationship Id="rId10" Type="http://schemas.openxmlformats.org/officeDocument/2006/relationships/worksheet" Target="worksheets/sheet10.xml"/><Relationship Id="rId31" Type="http://schemas.openxmlformats.org/officeDocument/2006/relationships/styles" Target="styles.xml"/><Relationship Id="rId44" Type="http://schemas.openxmlformats.org/officeDocument/2006/relationships/customXml" Target="../customXml/item10.xml"/><Relationship Id="rId52" Type="http://schemas.openxmlformats.org/officeDocument/2006/relationships/customXml" Target="../customXml/item18.xml"/><Relationship Id="rId60" Type="http://schemas.openxmlformats.org/officeDocument/2006/relationships/customXml" Target="../customXml/item26.xml"/><Relationship Id="rId4" Type="http://schemas.openxmlformats.org/officeDocument/2006/relationships/worksheet" Target="worksheets/sheet4.xml"/><Relationship Id="rId9" Type="http://schemas.openxmlformats.org/officeDocument/2006/relationships/worksheet" Target="worksheets/sheet9.xml"/></Relationships>
</file>

<file path=xl/charts/_rels/chart1.xml.rels><?xml version="1.0" encoding="UTF-8" standalone="yes"?>
<Relationships xmlns="http://schemas.openxmlformats.org/package/2006/relationships"><Relationship Id="rId8" Type="http://schemas.openxmlformats.org/officeDocument/2006/relationships/image" Target="../media/image13.svg"/><Relationship Id="rId3" Type="http://schemas.openxmlformats.org/officeDocument/2006/relationships/image" Target="../media/image8.png"/><Relationship Id="rId7" Type="http://schemas.openxmlformats.org/officeDocument/2006/relationships/image" Target="../media/image12.png"/><Relationship Id="rId2" Type="http://schemas.microsoft.com/office/2011/relationships/chartColorStyle" Target="colors1.xml"/><Relationship Id="rId1" Type="http://schemas.microsoft.com/office/2011/relationships/chartStyle" Target="style1.xml"/><Relationship Id="rId6" Type="http://schemas.openxmlformats.org/officeDocument/2006/relationships/image" Target="../media/image11.svg"/><Relationship Id="rId11" Type="http://schemas.openxmlformats.org/officeDocument/2006/relationships/chartUserShapes" Target="../drawings/drawing8.xml"/><Relationship Id="rId5" Type="http://schemas.openxmlformats.org/officeDocument/2006/relationships/image" Target="../media/image10.png"/><Relationship Id="rId10" Type="http://schemas.openxmlformats.org/officeDocument/2006/relationships/image" Target="../media/image15.svg"/><Relationship Id="rId4" Type="http://schemas.openxmlformats.org/officeDocument/2006/relationships/image" Target="../media/image9.svg"/><Relationship Id="rId9" Type="http://schemas.openxmlformats.org/officeDocument/2006/relationships/image" Target="../media/image14.png"/></Relationships>
</file>

<file path=xl/charts/_rels/chart2.xml.rels><?xml version="1.0" encoding="UTF-8" standalone="yes"?>
<Relationships xmlns="http://schemas.openxmlformats.org/package/2006/relationships"><Relationship Id="rId8" Type="http://schemas.openxmlformats.org/officeDocument/2006/relationships/image" Target="../media/image20.svg"/><Relationship Id="rId3" Type="http://schemas.openxmlformats.org/officeDocument/2006/relationships/image" Target="../media/image14.png"/><Relationship Id="rId7" Type="http://schemas.openxmlformats.org/officeDocument/2006/relationships/image" Target="../media/image19.png"/><Relationship Id="rId2" Type="http://schemas.microsoft.com/office/2011/relationships/chartColorStyle" Target="colors2.xml"/><Relationship Id="rId1" Type="http://schemas.microsoft.com/office/2011/relationships/chartStyle" Target="style2.xml"/><Relationship Id="rId6" Type="http://schemas.openxmlformats.org/officeDocument/2006/relationships/image" Target="../media/image18.svg"/><Relationship Id="rId11" Type="http://schemas.openxmlformats.org/officeDocument/2006/relationships/chartUserShapes" Target="../drawings/drawing9.xml"/><Relationship Id="rId5" Type="http://schemas.openxmlformats.org/officeDocument/2006/relationships/image" Target="../media/image17.png"/><Relationship Id="rId10" Type="http://schemas.openxmlformats.org/officeDocument/2006/relationships/image" Target="../media/image22.svg"/><Relationship Id="rId4" Type="http://schemas.openxmlformats.org/officeDocument/2006/relationships/image" Target="../media/image16.svg"/><Relationship Id="rId9" Type="http://schemas.openxmlformats.org/officeDocument/2006/relationships/image" Target="../media/image21.png"/></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8" Type="http://schemas.openxmlformats.org/officeDocument/2006/relationships/image" Target="../media/image13.svg"/><Relationship Id="rId3" Type="http://schemas.openxmlformats.org/officeDocument/2006/relationships/image" Target="../media/image8.png"/><Relationship Id="rId7" Type="http://schemas.openxmlformats.org/officeDocument/2006/relationships/image" Target="../media/image12.png"/><Relationship Id="rId2" Type="http://schemas.microsoft.com/office/2011/relationships/chartColorStyle" Target="colors22.xml"/><Relationship Id="rId1" Type="http://schemas.microsoft.com/office/2011/relationships/chartStyle" Target="style22.xml"/><Relationship Id="rId6" Type="http://schemas.openxmlformats.org/officeDocument/2006/relationships/image" Target="../media/image11.svg"/><Relationship Id="rId11" Type="http://schemas.openxmlformats.org/officeDocument/2006/relationships/chartUserShapes" Target="../drawings/drawing12.xml"/><Relationship Id="rId5" Type="http://schemas.openxmlformats.org/officeDocument/2006/relationships/image" Target="../media/image10.png"/><Relationship Id="rId10" Type="http://schemas.openxmlformats.org/officeDocument/2006/relationships/image" Target="../media/image15.svg"/><Relationship Id="rId4" Type="http://schemas.openxmlformats.org/officeDocument/2006/relationships/image" Target="../media/image9.svg"/><Relationship Id="rId9" Type="http://schemas.openxmlformats.org/officeDocument/2006/relationships/image" Target="../media/image14.png"/></Relationships>
</file>

<file path=xl/charts/_rels/chart23.xml.rels><?xml version="1.0" encoding="UTF-8" standalone="yes"?>
<Relationships xmlns="http://schemas.openxmlformats.org/package/2006/relationships"><Relationship Id="rId8" Type="http://schemas.openxmlformats.org/officeDocument/2006/relationships/image" Target="../media/image20.svg"/><Relationship Id="rId3" Type="http://schemas.openxmlformats.org/officeDocument/2006/relationships/image" Target="../media/image14.png"/><Relationship Id="rId7" Type="http://schemas.openxmlformats.org/officeDocument/2006/relationships/image" Target="../media/image19.png"/><Relationship Id="rId2" Type="http://schemas.microsoft.com/office/2011/relationships/chartColorStyle" Target="colors23.xml"/><Relationship Id="rId1" Type="http://schemas.microsoft.com/office/2011/relationships/chartStyle" Target="style23.xml"/><Relationship Id="rId6" Type="http://schemas.openxmlformats.org/officeDocument/2006/relationships/image" Target="../media/image18.svg"/><Relationship Id="rId11" Type="http://schemas.openxmlformats.org/officeDocument/2006/relationships/chartUserShapes" Target="../drawings/drawing13.xml"/><Relationship Id="rId5" Type="http://schemas.openxmlformats.org/officeDocument/2006/relationships/image" Target="../media/image17.png"/><Relationship Id="rId10" Type="http://schemas.openxmlformats.org/officeDocument/2006/relationships/image" Target="../media/image22.svg"/><Relationship Id="rId4" Type="http://schemas.openxmlformats.org/officeDocument/2006/relationships/image" Target="../media/image16.svg"/><Relationship Id="rId9" Type="http://schemas.openxmlformats.org/officeDocument/2006/relationships/image" Target="../media/image21.png"/></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stacked"/>
        <c:varyColors val="0"/>
        <c:ser>
          <c:idx val="0"/>
          <c:order val="0"/>
          <c:tx>
            <c:strRef>
              <c:f>TD!$C$44</c:f>
              <c:strCache>
                <c:ptCount val="1"/>
                <c:pt idx="0">
                  <c:v>% Avance Esperado</c:v>
                </c:pt>
              </c:strCache>
            </c:strRef>
          </c:tx>
          <c:spPr>
            <a:solidFill>
              <a:schemeClr val="accent1">
                <a:lumMod val="20000"/>
                <a:lumOff val="80000"/>
              </a:schemeClr>
            </a:solidFill>
            <a:ln>
              <a:noFill/>
            </a:ln>
            <a:effectLst/>
          </c:spPr>
          <c:invertIfNegative val="0"/>
          <c:dPt>
            <c:idx val="0"/>
            <c:invertIfNegative val="0"/>
            <c:bubble3D val="0"/>
            <c:spPr>
              <a:blipFill>
                <a:blip xmlns:r="http://schemas.openxmlformats.org/officeDocument/2006/relationships" r:embed="rId3">
                  <a:extLst>
                    <a:ext uri="{96DAC541-7B7A-43D3-8B79-37D633B846F1}">
                      <asvg:svgBlip xmlns:asvg="http://schemas.microsoft.com/office/drawing/2016/SVG/main" r:embed="rId4"/>
                    </a:ext>
                  </a:extLst>
                </a:blip>
                <a:stretch>
                  <a:fillRect/>
                </a:stretch>
              </a:blipFill>
              <a:ln>
                <a:noFill/>
              </a:ln>
              <a:effectLst/>
            </c:spPr>
            <c:pictureOptions>
              <c:pictureFormat val="stackScale"/>
              <c:pictureStackUnit val="0.1"/>
            </c:pictureOptions>
            <c:extLst>
              <c:ext xmlns:c16="http://schemas.microsoft.com/office/drawing/2014/chart" uri="{C3380CC4-5D6E-409C-BE32-E72D297353CC}">
                <c16:uniqueId val="{00000001-306A-431A-A703-BD32DB51C661}"/>
              </c:ext>
            </c:extLst>
          </c:dPt>
          <c:dPt>
            <c:idx val="1"/>
            <c:invertIfNegative val="0"/>
            <c:bubble3D val="0"/>
            <c:spPr>
              <a:blipFill>
                <a:blip xmlns:r="http://schemas.openxmlformats.org/officeDocument/2006/relationships" r:embed="rId5">
                  <a:extLst>
                    <a:ext uri="{96DAC541-7B7A-43D3-8B79-37D633B846F1}">
                      <asvg:svgBlip xmlns:asvg="http://schemas.microsoft.com/office/drawing/2016/SVG/main" r:embed="rId6"/>
                    </a:ext>
                  </a:extLst>
                </a:blip>
                <a:stretch>
                  <a:fillRect/>
                </a:stretch>
              </a:blipFill>
              <a:ln>
                <a:noFill/>
              </a:ln>
              <a:effectLst/>
            </c:spPr>
            <c:pictureOptions>
              <c:pictureFormat val="stackScale"/>
              <c:pictureStackUnit val="0.1"/>
            </c:pictureOptions>
            <c:extLst>
              <c:ext xmlns:c16="http://schemas.microsoft.com/office/drawing/2014/chart" uri="{C3380CC4-5D6E-409C-BE32-E72D297353CC}">
                <c16:uniqueId val="{00000003-306A-431A-A703-BD32DB51C661}"/>
              </c:ext>
            </c:extLst>
          </c:dPt>
          <c:dPt>
            <c:idx val="2"/>
            <c:invertIfNegative val="0"/>
            <c:bubble3D val="0"/>
            <c:spPr>
              <a:blipFill>
                <a:blip xmlns:r="http://schemas.openxmlformats.org/officeDocument/2006/relationships" r:embed="rId7">
                  <a:extLst>
                    <a:ext uri="{96DAC541-7B7A-43D3-8B79-37D633B846F1}">
                      <asvg:svgBlip xmlns:asvg="http://schemas.microsoft.com/office/drawing/2016/SVG/main" r:embed="rId8"/>
                    </a:ext>
                  </a:extLst>
                </a:blip>
                <a:stretch>
                  <a:fillRect/>
                </a:stretch>
              </a:blipFill>
              <a:ln>
                <a:noFill/>
              </a:ln>
              <a:effectLst/>
            </c:spPr>
            <c:pictureOptions>
              <c:pictureFormat val="stackScale"/>
              <c:pictureStackUnit val="0.1"/>
            </c:pictureOptions>
            <c:extLst>
              <c:ext xmlns:c16="http://schemas.microsoft.com/office/drawing/2014/chart" uri="{C3380CC4-5D6E-409C-BE32-E72D297353CC}">
                <c16:uniqueId val="{00000005-306A-431A-A703-BD32DB51C661}"/>
              </c:ext>
            </c:extLst>
          </c:dPt>
          <c:dPt>
            <c:idx val="3"/>
            <c:invertIfNegative val="0"/>
            <c:bubble3D val="0"/>
            <c:spPr>
              <a:blipFill>
                <a:blip xmlns:r="http://schemas.openxmlformats.org/officeDocument/2006/relationships" r:embed="rId9">
                  <a:extLst>
                    <a:ext uri="{96DAC541-7B7A-43D3-8B79-37D633B846F1}">
                      <asvg:svgBlip xmlns:asvg="http://schemas.microsoft.com/office/drawing/2016/SVG/main" r:embed="rId10"/>
                    </a:ext>
                  </a:extLst>
                </a:blip>
                <a:stretch>
                  <a:fillRect/>
                </a:stretch>
              </a:blipFill>
              <a:ln>
                <a:noFill/>
              </a:ln>
              <a:effectLst/>
            </c:spPr>
            <c:pictureOptions>
              <c:pictureFormat val="stackScale"/>
              <c:pictureStackUnit val="0.1"/>
            </c:pictureOptions>
            <c:extLst>
              <c:ext xmlns:c16="http://schemas.microsoft.com/office/drawing/2014/chart" uri="{C3380CC4-5D6E-409C-BE32-E72D297353CC}">
                <c16:uniqueId val="{00000007-306A-431A-A703-BD32DB51C661}"/>
              </c:ext>
            </c:extLst>
          </c:dPt>
          <c:dLbls>
            <c:delete val="1"/>
          </c:dLbls>
          <c:cat>
            <c:strRef>
              <c:f>TD!$B$45:$B$48</c:f>
              <c:strCache>
                <c:ptCount val="4"/>
                <c:pt idx="0">
                  <c:v>Entrega y Seguimiento</c:v>
                </c:pt>
                <c:pt idx="1">
                  <c:v>Ejecución</c:v>
                </c:pt>
                <c:pt idx="2">
                  <c:v>Diseño</c:v>
                </c:pt>
                <c:pt idx="3">
                  <c:v>Planeación</c:v>
                </c:pt>
              </c:strCache>
            </c:strRef>
          </c:cat>
          <c:val>
            <c:numRef>
              <c:f>TD!$C$45:$C$48</c:f>
              <c:numCache>
                <c:formatCode>0%</c:formatCode>
                <c:ptCount val="4"/>
                <c:pt idx="0">
                  <c:v>0</c:v>
                </c:pt>
                <c:pt idx="1">
                  <c:v>0</c:v>
                </c:pt>
                <c:pt idx="2">
                  <c:v>0</c:v>
                </c:pt>
                <c:pt idx="3">
                  <c:v>1</c:v>
                </c:pt>
              </c:numCache>
            </c:numRef>
          </c:val>
          <c:extLst>
            <c:ext xmlns:c16="http://schemas.microsoft.com/office/drawing/2014/chart" uri="{C3380CC4-5D6E-409C-BE32-E72D297353CC}">
              <c16:uniqueId val="{00000008-306A-431A-A703-BD32DB51C661}"/>
            </c:ext>
          </c:extLst>
        </c:ser>
        <c:ser>
          <c:idx val="1"/>
          <c:order val="1"/>
          <c:tx>
            <c:strRef>
              <c:f>TD!$D$44</c:f>
              <c:strCache>
                <c:ptCount val="1"/>
                <c:pt idx="0">
                  <c:v>AE</c:v>
                </c:pt>
              </c:strCache>
            </c:strRef>
          </c:tx>
          <c:spPr>
            <a:solidFill>
              <a:schemeClr val="accent1">
                <a:lumMod val="20000"/>
                <a:lumOff val="80000"/>
                <a:alpha val="38000"/>
              </a:schemeClr>
            </a:solidFill>
            <a:ln>
              <a:solidFill>
                <a:schemeClr val="bg1"/>
              </a:solidFill>
            </a:ln>
            <a:effectLst/>
          </c:spPr>
          <c:invertIfNegative val="0"/>
          <c:dPt>
            <c:idx val="0"/>
            <c:invertIfNegative val="0"/>
            <c:bubble3D val="0"/>
            <c:spPr>
              <a:solidFill>
                <a:schemeClr val="accent3">
                  <a:lumMod val="20000"/>
                  <a:lumOff val="80000"/>
                </a:schemeClr>
              </a:solidFill>
              <a:ln w="44450">
                <a:solidFill>
                  <a:schemeClr val="bg1"/>
                </a:solidFill>
              </a:ln>
              <a:effectLst/>
            </c:spPr>
            <c:extLst>
              <c:ext xmlns:c16="http://schemas.microsoft.com/office/drawing/2014/chart" uri="{C3380CC4-5D6E-409C-BE32-E72D297353CC}">
                <c16:uniqueId val="{0000000A-306A-431A-A703-BD32DB51C661}"/>
              </c:ext>
            </c:extLst>
          </c:dPt>
          <c:dPt>
            <c:idx val="1"/>
            <c:invertIfNegative val="0"/>
            <c:bubble3D val="0"/>
            <c:spPr>
              <a:solidFill>
                <a:schemeClr val="accent1">
                  <a:lumMod val="20000"/>
                  <a:lumOff val="80000"/>
                </a:schemeClr>
              </a:solidFill>
              <a:ln w="44450">
                <a:solidFill>
                  <a:schemeClr val="bg1"/>
                </a:solidFill>
              </a:ln>
              <a:effectLst/>
            </c:spPr>
            <c:extLst>
              <c:ext xmlns:c16="http://schemas.microsoft.com/office/drawing/2014/chart" uri="{C3380CC4-5D6E-409C-BE32-E72D297353CC}">
                <c16:uniqueId val="{0000000C-306A-431A-A703-BD32DB51C661}"/>
              </c:ext>
            </c:extLst>
          </c:dPt>
          <c:dPt>
            <c:idx val="2"/>
            <c:invertIfNegative val="0"/>
            <c:bubble3D val="0"/>
            <c:spPr>
              <a:solidFill>
                <a:schemeClr val="accent6">
                  <a:lumMod val="20000"/>
                  <a:lumOff val="80000"/>
                </a:schemeClr>
              </a:solidFill>
              <a:ln w="44450">
                <a:solidFill>
                  <a:schemeClr val="bg1"/>
                </a:solidFill>
              </a:ln>
              <a:effectLst/>
            </c:spPr>
            <c:extLst>
              <c:ext xmlns:c16="http://schemas.microsoft.com/office/drawing/2014/chart" uri="{C3380CC4-5D6E-409C-BE32-E72D297353CC}">
                <c16:uniqueId val="{0000000E-306A-431A-A703-BD32DB51C661}"/>
              </c:ext>
            </c:extLst>
          </c:dPt>
          <c:dPt>
            <c:idx val="3"/>
            <c:invertIfNegative val="0"/>
            <c:bubble3D val="0"/>
            <c:spPr>
              <a:solidFill>
                <a:schemeClr val="accent4">
                  <a:lumMod val="20000"/>
                  <a:lumOff val="80000"/>
                </a:schemeClr>
              </a:solidFill>
              <a:ln w="44450">
                <a:solidFill>
                  <a:schemeClr val="bg1"/>
                </a:solidFill>
              </a:ln>
              <a:effectLst/>
            </c:spPr>
            <c:extLst>
              <c:ext xmlns:c16="http://schemas.microsoft.com/office/drawing/2014/chart" uri="{C3380CC4-5D6E-409C-BE32-E72D297353CC}">
                <c16:uniqueId val="{00000010-306A-431A-A703-BD32DB51C661}"/>
              </c:ext>
            </c:extLst>
          </c:dPt>
          <c:dLbls>
            <c:delete val="1"/>
          </c:dLbls>
          <c:cat>
            <c:strRef>
              <c:f>TD!$B$45:$B$48</c:f>
              <c:strCache>
                <c:ptCount val="4"/>
                <c:pt idx="0">
                  <c:v>Entrega y Seguimiento</c:v>
                </c:pt>
                <c:pt idx="1">
                  <c:v>Ejecución</c:v>
                </c:pt>
                <c:pt idx="2">
                  <c:v>Diseño</c:v>
                </c:pt>
                <c:pt idx="3">
                  <c:v>Planeación</c:v>
                </c:pt>
              </c:strCache>
            </c:strRef>
          </c:cat>
          <c:val>
            <c:numRef>
              <c:f>TD!$D$45:$D$48</c:f>
              <c:numCache>
                <c:formatCode>0%</c:formatCode>
                <c:ptCount val="4"/>
                <c:pt idx="0">
                  <c:v>0</c:v>
                </c:pt>
                <c:pt idx="1">
                  <c:v>0</c:v>
                </c:pt>
                <c:pt idx="2">
                  <c:v>0</c:v>
                </c:pt>
                <c:pt idx="3">
                  <c:v>0</c:v>
                </c:pt>
              </c:numCache>
            </c:numRef>
          </c:val>
          <c:extLst>
            <c:ext xmlns:c16="http://schemas.microsoft.com/office/drawing/2014/chart" uri="{C3380CC4-5D6E-409C-BE32-E72D297353CC}">
              <c16:uniqueId val="{00000011-306A-431A-A703-BD32DB51C661}"/>
            </c:ext>
          </c:extLst>
        </c:ser>
        <c:dLbls>
          <c:dLblPos val="ctr"/>
          <c:showLegendKey val="0"/>
          <c:showVal val="1"/>
          <c:showCatName val="0"/>
          <c:showSerName val="0"/>
          <c:showPercent val="0"/>
          <c:showBubbleSize val="0"/>
        </c:dLbls>
        <c:gapWidth val="30"/>
        <c:overlap val="100"/>
        <c:axId val="170539008"/>
        <c:axId val="216754432"/>
      </c:barChart>
      <c:catAx>
        <c:axId val="17053900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1" i="0" u="none" strike="noStrike" kern="1200" baseline="0">
                <a:solidFill>
                  <a:sysClr val="windowText" lastClr="000000"/>
                </a:solidFill>
                <a:latin typeface="+mn-lt"/>
                <a:ea typeface="+mn-ea"/>
                <a:cs typeface="+mn-cs"/>
              </a:defRPr>
            </a:pPr>
            <a:endParaRPr lang="en-US"/>
          </a:p>
        </c:txPr>
        <c:crossAx val="216754432"/>
        <c:crosses val="autoZero"/>
        <c:auto val="1"/>
        <c:lblAlgn val="ctr"/>
        <c:lblOffset val="100"/>
        <c:noMultiLvlLbl val="0"/>
      </c:catAx>
      <c:valAx>
        <c:axId val="216754432"/>
        <c:scaling>
          <c:orientation val="minMax"/>
        </c:scaling>
        <c:delete val="1"/>
        <c:axPos val="b"/>
        <c:numFmt formatCode="0%" sourceLinked="1"/>
        <c:majorTickMark val="none"/>
        <c:minorTickMark val="none"/>
        <c:tickLblPos val="nextTo"/>
        <c:crossAx val="17053900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userShapes r:id="rId11"/>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stacked"/>
        <c:varyColors val="0"/>
        <c:ser>
          <c:idx val="0"/>
          <c:order val="0"/>
          <c:tx>
            <c:strRef>
              <c:f>TD!$C$65</c:f>
              <c:strCache>
                <c:ptCount val="1"/>
                <c:pt idx="0">
                  <c:v>% Avance Real</c:v>
                </c:pt>
              </c:strCache>
            </c:strRef>
          </c:tx>
          <c:spPr>
            <a:blipFill>
              <a:blip xmlns:r="http://schemas.openxmlformats.org/officeDocument/2006/relationships" r:embed="rId3">
                <a:extLst>
                  <a:ext uri="{96DAC541-7B7A-43D3-8B79-37D633B846F1}">
                    <asvg:svgBlip xmlns:asvg="http://schemas.microsoft.com/office/drawing/2016/SVG/main" r:embed="rId4"/>
                  </a:ext>
                </a:extLst>
              </a:blip>
              <a:stretch>
                <a:fillRect/>
              </a:stretch>
            </a:blipFill>
            <a:ln>
              <a:noFill/>
            </a:ln>
            <a:effectLst/>
          </c:spPr>
          <c:invertIfNegative val="0"/>
          <c:pictureOptions>
            <c:pictureFormat val="stackScale"/>
            <c:pictureStackUnit val="0.1"/>
          </c:pictureOptions>
          <c:dPt>
            <c:idx val="0"/>
            <c:invertIfNegative val="0"/>
            <c:bubble3D val="0"/>
            <c:spPr>
              <a:blipFill>
                <a:blip xmlns:r="http://schemas.openxmlformats.org/officeDocument/2006/relationships" r:embed="rId5">
                  <a:extLst>
                    <a:ext uri="{96DAC541-7B7A-43D3-8B79-37D633B846F1}">
                      <asvg:svgBlip xmlns:asvg="http://schemas.microsoft.com/office/drawing/2016/SVG/main" r:embed="rId6"/>
                    </a:ext>
                  </a:extLst>
                </a:blip>
                <a:stretch>
                  <a:fillRect/>
                </a:stretch>
              </a:blipFill>
              <a:ln>
                <a:noFill/>
              </a:ln>
              <a:effectLst/>
            </c:spPr>
            <c:pictureOptions>
              <c:pictureFormat val="stackScale"/>
              <c:pictureStackUnit val="0.1"/>
            </c:pictureOptions>
            <c:extLst>
              <c:ext xmlns:c16="http://schemas.microsoft.com/office/drawing/2014/chart" uri="{C3380CC4-5D6E-409C-BE32-E72D297353CC}">
                <c16:uniqueId val="{00000001-9546-4F47-911F-96915EF2FCFE}"/>
              </c:ext>
            </c:extLst>
          </c:dPt>
          <c:dPt>
            <c:idx val="1"/>
            <c:invertIfNegative val="0"/>
            <c:bubble3D val="0"/>
            <c:spPr>
              <a:blipFill>
                <a:blip xmlns:r="http://schemas.openxmlformats.org/officeDocument/2006/relationships" r:embed="rId7">
                  <a:extLst>
                    <a:ext uri="{96DAC541-7B7A-43D3-8B79-37D633B846F1}">
                      <asvg:svgBlip xmlns:asvg="http://schemas.microsoft.com/office/drawing/2016/SVG/main" r:embed="rId8"/>
                    </a:ext>
                  </a:extLst>
                </a:blip>
                <a:stretch>
                  <a:fillRect/>
                </a:stretch>
              </a:blipFill>
              <a:ln>
                <a:noFill/>
              </a:ln>
              <a:effectLst/>
            </c:spPr>
            <c:pictureOptions>
              <c:pictureFormat val="stackScale"/>
              <c:pictureStackUnit val="0.1"/>
            </c:pictureOptions>
            <c:extLst>
              <c:ext xmlns:c16="http://schemas.microsoft.com/office/drawing/2014/chart" uri="{C3380CC4-5D6E-409C-BE32-E72D297353CC}">
                <c16:uniqueId val="{00000003-9546-4F47-911F-96915EF2FCFE}"/>
              </c:ext>
            </c:extLst>
          </c:dPt>
          <c:dPt>
            <c:idx val="2"/>
            <c:invertIfNegative val="0"/>
            <c:bubble3D val="0"/>
            <c:spPr>
              <a:blipFill>
                <a:blip xmlns:r="http://schemas.openxmlformats.org/officeDocument/2006/relationships" r:embed="rId9">
                  <a:extLst>
                    <a:ext uri="{96DAC541-7B7A-43D3-8B79-37D633B846F1}">
                      <asvg:svgBlip xmlns:asvg="http://schemas.microsoft.com/office/drawing/2016/SVG/main" r:embed="rId10"/>
                    </a:ext>
                  </a:extLst>
                </a:blip>
                <a:stretch>
                  <a:fillRect/>
                </a:stretch>
              </a:blipFill>
              <a:ln>
                <a:noFill/>
              </a:ln>
              <a:effectLst/>
            </c:spPr>
            <c:pictureOptions>
              <c:pictureFormat val="stackScale"/>
              <c:pictureStackUnit val="0.1"/>
            </c:pictureOptions>
            <c:extLst>
              <c:ext xmlns:c16="http://schemas.microsoft.com/office/drawing/2014/chart" uri="{C3380CC4-5D6E-409C-BE32-E72D297353CC}">
                <c16:uniqueId val="{00000005-9546-4F47-911F-96915EF2FCFE}"/>
              </c:ext>
            </c:extLst>
          </c:dPt>
          <c:dLbls>
            <c:delete val="1"/>
          </c:dLbls>
          <c:cat>
            <c:strRef>
              <c:f>TD!$B$66:$B$69</c:f>
              <c:strCache>
                <c:ptCount val="4"/>
                <c:pt idx="0">
                  <c:v>Entrega y Seguimiento</c:v>
                </c:pt>
                <c:pt idx="1">
                  <c:v>Ejecución</c:v>
                </c:pt>
                <c:pt idx="2">
                  <c:v>Diseño</c:v>
                </c:pt>
                <c:pt idx="3">
                  <c:v>Planeación</c:v>
                </c:pt>
              </c:strCache>
            </c:strRef>
          </c:cat>
          <c:val>
            <c:numRef>
              <c:f>TD!$C$66:$C$69</c:f>
              <c:numCache>
                <c:formatCode>0%</c:formatCode>
                <c:ptCount val="4"/>
                <c:pt idx="0">
                  <c:v>0</c:v>
                </c:pt>
                <c:pt idx="1">
                  <c:v>0</c:v>
                </c:pt>
                <c:pt idx="2">
                  <c:v>0</c:v>
                </c:pt>
                <c:pt idx="3">
                  <c:v>0.85</c:v>
                </c:pt>
              </c:numCache>
            </c:numRef>
          </c:val>
          <c:extLst>
            <c:ext xmlns:c16="http://schemas.microsoft.com/office/drawing/2014/chart" uri="{C3380CC4-5D6E-409C-BE32-E72D297353CC}">
              <c16:uniqueId val="{00000006-9546-4F47-911F-96915EF2FCFE}"/>
            </c:ext>
          </c:extLst>
        </c:ser>
        <c:ser>
          <c:idx val="1"/>
          <c:order val="1"/>
          <c:tx>
            <c:strRef>
              <c:f>TD!$D$65</c:f>
              <c:strCache>
                <c:ptCount val="1"/>
                <c:pt idx="0">
                  <c:v>AR</c:v>
                </c:pt>
              </c:strCache>
            </c:strRef>
          </c:tx>
          <c:spPr>
            <a:solidFill>
              <a:schemeClr val="accent4">
                <a:lumMod val="20000"/>
                <a:lumOff val="80000"/>
              </a:schemeClr>
            </a:solidFill>
            <a:ln>
              <a:noFill/>
            </a:ln>
            <a:effectLst/>
          </c:spPr>
          <c:invertIfNegative val="0"/>
          <c:dPt>
            <c:idx val="0"/>
            <c:invertIfNegative val="0"/>
            <c:bubble3D val="0"/>
            <c:spPr>
              <a:solidFill>
                <a:schemeClr val="accent3">
                  <a:lumMod val="20000"/>
                  <a:lumOff val="80000"/>
                </a:schemeClr>
              </a:solidFill>
              <a:ln w="44450">
                <a:solidFill>
                  <a:schemeClr val="bg1"/>
                </a:solidFill>
              </a:ln>
              <a:effectLst/>
            </c:spPr>
            <c:extLst>
              <c:ext xmlns:c16="http://schemas.microsoft.com/office/drawing/2014/chart" uri="{C3380CC4-5D6E-409C-BE32-E72D297353CC}">
                <c16:uniqueId val="{00000008-9546-4F47-911F-96915EF2FCFE}"/>
              </c:ext>
            </c:extLst>
          </c:dPt>
          <c:dPt>
            <c:idx val="1"/>
            <c:invertIfNegative val="0"/>
            <c:bubble3D val="0"/>
            <c:spPr>
              <a:solidFill>
                <a:schemeClr val="accent1">
                  <a:lumMod val="20000"/>
                  <a:lumOff val="80000"/>
                </a:schemeClr>
              </a:solidFill>
              <a:ln w="44450">
                <a:solidFill>
                  <a:schemeClr val="bg1"/>
                </a:solidFill>
              </a:ln>
              <a:effectLst/>
            </c:spPr>
            <c:extLst>
              <c:ext xmlns:c16="http://schemas.microsoft.com/office/drawing/2014/chart" uri="{C3380CC4-5D6E-409C-BE32-E72D297353CC}">
                <c16:uniqueId val="{0000000A-9546-4F47-911F-96915EF2FCFE}"/>
              </c:ext>
            </c:extLst>
          </c:dPt>
          <c:dPt>
            <c:idx val="2"/>
            <c:invertIfNegative val="0"/>
            <c:bubble3D val="0"/>
            <c:spPr>
              <a:solidFill>
                <a:schemeClr val="accent6">
                  <a:lumMod val="20000"/>
                  <a:lumOff val="80000"/>
                </a:schemeClr>
              </a:solidFill>
              <a:ln w="44450">
                <a:solidFill>
                  <a:schemeClr val="bg1"/>
                </a:solidFill>
              </a:ln>
              <a:effectLst/>
            </c:spPr>
            <c:extLst>
              <c:ext xmlns:c16="http://schemas.microsoft.com/office/drawing/2014/chart" uri="{C3380CC4-5D6E-409C-BE32-E72D297353CC}">
                <c16:uniqueId val="{0000000C-9546-4F47-911F-96915EF2FCFE}"/>
              </c:ext>
            </c:extLst>
          </c:dPt>
          <c:dPt>
            <c:idx val="3"/>
            <c:invertIfNegative val="0"/>
            <c:bubble3D val="0"/>
            <c:spPr>
              <a:solidFill>
                <a:schemeClr val="accent4">
                  <a:lumMod val="20000"/>
                  <a:lumOff val="80000"/>
                </a:schemeClr>
              </a:solidFill>
              <a:ln w="44450">
                <a:solidFill>
                  <a:schemeClr val="bg1"/>
                </a:solidFill>
              </a:ln>
              <a:effectLst/>
            </c:spPr>
            <c:extLst>
              <c:ext xmlns:c16="http://schemas.microsoft.com/office/drawing/2014/chart" uri="{C3380CC4-5D6E-409C-BE32-E72D297353CC}">
                <c16:uniqueId val="{0000000E-9546-4F47-911F-96915EF2FCFE}"/>
              </c:ext>
            </c:extLst>
          </c:dPt>
          <c:dLbls>
            <c:delete val="1"/>
          </c:dLbls>
          <c:cat>
            <c:strRef>
              <c:f>TD!$B$66:$B$69</c:f>
              <c:strCache>
                <c:ptCount val="4"/>
                <c:pt idx="0">
                  <c:v>Entrega y Seguimiento</c:v>
                </c:pt>
                <c:pt idx="1">
                  <c:v>Ejecución</c:v>
                </c:pt>
                <c:pt idx="2">
                  <c:v>Diseño</c:v>
                </c:pt>
                <c:pt idx="3">
                  <c:v>Planeación</c:v>
                </c:pt>
              </c:strCache>
            </c:strRef>
          </c:cat>
          <c:val>
            <c:numRef>
              <c:f>TD!$D$66:$D$69</c:f>
              <c:numCache>
                <c:formatCode>0%</c:formatCode>
                <c:ptCount val="4"/>
                <c:pt idx="0">
                  <c:v>1</c:v>
                </c:pt>
                <c:pt idx="1">
                  <c:v>1</c:v>
                </c:pt>
                <c:pt idx="2">
                  <c:v>1</c:v>
                </c:pt>
                <c:pt idx="3">
                  <c:v>0.15000000000000002</c:v>
                </c:pt>
              </c:numCache>
            </c:numRef>
          </c:val>
          <c:extLst>
            <c:ext xmlns:c16="http://schemas.microsoft.com/office/drawing/2014/chart" uri="{C3380CC4-5D6E-409C-BE32-E72D297353CC}">
              <c16:uniqueId val="{0000000F-9546-4F47-911F-96915EF2FCFE}"/>
            </c:ext>
          </c:extLst>
        </c:ser>
        <c:dLbls>
          <c:dLblPos val="ctr"/>
          <c:showLegendKey val="0"/>
          <c:showVal val="1"/>
          <c:showCatName val="0"/>
          <c:showSerName val="0"/>
          <c:showPercent val="0"/>
          <c:showBubbleSize val="0"/>
        </c:dLbls>
        <c:gapWidth val="30"/>
        <c:overlap val="100"/>
        <c:axId val="170547712"/>
        <c:axId val="216756736"/>
      </c:barChart>
      <c:catAx>
        <c:axId val="17054771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1" i="0" u="none" strike="noStrike" kern="1200" baseline="0">
                <a:solidFill>
                  <a:sysClr val="windowText" lastClr="000000"/>
                </a:solidFill>
                <a:latin typeface="+mn-lt"/>
                <a:ea typeface="+mn-ea"/>
                <a:cs typeface="+mn-cs"/>
              </a:defRPr>
            </a:pPr>
            <a:endParaRPr lang="en-US"/>
          </a:p>
        </c:txPr>
        <c:crossAx val="216756736"/>
        <c:crosses val="autoZero"/>
        <c:auto val="0"/>
        <c:lblAlgn val="ctr"/>
        <c:lblOffset val="100"/>
        <c:noMultiLvlLbl val="0"/>
      </c:catAx>
      <c:valAx>
        <c:axId val="216756736"/>
        <c:scaling>
          <c:orientation val="minMax"/>
        </c:scaling>
        <c:delete val="1"/>
        <c:axPos val="b"/>
        <c:numFmt formatCode="0%" sourceLinked="1"/>
        <c:majorTickMark val="none"/>
        <c:minorTickMark val="none"/>
        <c:tickLblPos val="nextTo"/>
        <c:crossAx val="17054771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userShapes r:id="rId11"/>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TD!$C$15</c:f>
              <c:strCache>
                <c:ptCount val="1"/>
                <c:pt idx="0">
                  <c:v>Tiempo Estimado (hr)</c:v>
                </c:pt>
              </c:strCache>
            </c:strRef>
          </c:tx>
          <c:spPr>
            <a:solidFill>
              <a:srgbClr val="875EBC"/>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TD!$B$16:$B$19</c:f>
              <c:strCache>
                <c:ptCount val="4"/>
                <c:pt idx="0">
                  <c:v>Planeación</c:v>
                </c:pt>
                <c:pt idx="1">
                  <c:v>Diseño</c:v>
                </c:pt>
                <c:pt idx="2">
                  <c:v>Ejecución</c:v>
                </c:pt>
                <c:pt idx="3">
                  <c:v>Entrega y Seguimiento</c:v>
                </c:pt>
              </c:strCache>
            </c:strRef>
          </c:cat>
          <c:val>
            <c:numRef>
              <c:f>TD!$C$16:$C$19</c:f>
              <c:numCache>
                <c:formatCode>0.0</c:formatCode>
                <c:ptCount val="4"/>
                <c:pt idx="0">
                  <c:v>15</c:v>
                </c:pt>
                <c:pt idx="1">
                  <c:v>29</c:v>
                </c:pt>
                <c:pt idx="2">
                  <c:v>23</c:v>
                </c:pt>
                <c:pt idx="3">
                  <c:v>9</c:v>
                </c:pt>
              </c:numCache>
            </c:numRef>
          </c:val>
          <c:extLst>
            <c:ext xmlns:c16="http://schemas.microsoft.com/office/drawing/2014/chart" uri="{C3380CC4-5D6E-409C-BE32-E72D297353CC}">
              <c16:uniqueId val="{00000000-5460-4DF4-8B52-891311B5A056}"/>
            </c:ext>
          </c:extLst>
        </c:ser>
        <c:ser>
          <c:idx val="1"/>
          <c:order val="1"/>
          <c:tx>
            <c:strRef>
              <c:f>TD!$D$15</c:f>
              <c:strCache>
                <c:ptCount val="1"/>
                <c:pt idx="0">
                  <c:v>Tiempo Real Invertido (hr)</c:v>
                </c:pt>
              </c:strCache>
            </c:strRef>
          </c:tx>
          <c:spPr>
            <a:solidFill>
              <a:srgbClr val="F9805C"/>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TD!$B$16:$B$19</c:f>
              <c:strCache>
                <c:ptCount val="4"/>
                <c:pt idx="0">
                  <c:v>Planeación</c:v>
                </c:pt>
                <c:pt idx="1">
                  <c:v>Diseño</c:v>
                </c:pt>
                <c:pt idx="2">
                  <c:v>Ejecución</c:v>
                </c:pt>
                <c:pt idx="3">
                  <c:v>Entrega y Seguimiento</c:v>
                </c:pt>
              </c:strCache>
            </c:strRef>
          </c:cat>
          <c:val>
            <c:numRef>
              <c:f>TD!$D$16:$D$19</c:f>
              <c:numCache>
                <c:formatCode>0.0</c:formatCode>
                <c:ptCount val="4"/>
                <c:pt idx="0">
                  <c:v>0</c:v>
                </c:pt>
                <c:pt idx="1">
                  <c:v>0</c:v>
                </c:pt>
                <c:pt idx="2">
                  <c:v>0</c:v>
                </c:pt>
                <c:pt idx="3">
                  <c:v>0</c:v>
                </c:pt>
              </c:numCache>
            </c:numRef>
          </c:val>
          <c:extLst>
            <c:ext xmlns:c16="http://schemas.microsoft.com/office/drawing/2014/chart" uri="{C3380CC4-5D6E-409C-BE32-E72D297353CC}">
              <c16:uniqueId val="{00000001-5460-4DF4-8B52-891311B5A056}"/>
            </c:ext>
          </c:extLst>
        </c:ser>
        <c:ser>
          <c:idx val="2"/>
          <c:order val="2"/>
          <c:tx>
            <c:strRef>
              <c:f>TD!$E$15</c:f>
              <c:strCache>
                <c:ptCount val="1"/>
                <c:pt idx="0">
                  <c:v>Total Horas Desfase (hr)</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TD!$B$16:$B$19</c:f>
              <c:strCache>
                <c:ptCount val="4"/>
                <c:pt idx="0">
                  <c:v>Planeación</c:v>
                </c:pt>
                <c:pt idx="1">
                  <c:v>Diseño</c:v>
                </c:pt>
                <c:pt idx="2">
                  <c:v>Ejecución</c:v>
                </c:pt>
                <c:pt idx="3">
                  <c:v>Entrega y Seguimiento</c:v>
                </c:pt>
              </c:strCache>
            </c:strRef>
          </c:cat>
          <c:val>
            <c:numRef>
              <c:f>TD!$E$16:$E$19</c:f>
              <c:numCache>
                <c:formatCode>0.0</c:formatCode>
                <c:ptCount val="4"/>
                <c:pt idx="0">
                  <c:v>0</c:v>
                </c:pt>
                <c:pt idx="1">
                  <c:v>0</c:v>
                </c:pt>
                <c:pt idx="2">
                  <c:v>0</c:v>
                </c:pt>
                <c:pt idx="3">
                  <c:v>0</c:v>
                </c:pt>
              </c:numCache>
            </c:numRef>
          </c:val>
          <c:extLst>
            <c:ext xmlns:c16="http://schemas.microsoft.com/office/drawing/2014/chart" uri="{C3380CC4-5D6E-409C-BE32-E72D297353CC}">
              <c16:uniqueId val="{00000002-5460-4DF4-8B52-891311B5A056}"/>
            </c:ext>
          </c:extLst>
        </c:ser>
        <c:dLbls>
          <c:dLblPos val="outEnd"/>
          <c:showLegendKey val="0"/>
          <c:showVal val="1"/>
          <c:showCatName val="0"/>
          <c:showSerName val="0"/>
          <c:showPercent val="0"/>
          <c:showBubbleSize val="0"/>
        </c:dLbls>
        <c:gapWidth val="60"/>
        <c:overlap val="-27"/>
        <c:axId val="170561024"/>
        <c:axId val="217880768"/>
      </c:barChart>
      <c:catAx>
        <c:axId val="1705610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1" i="0" u="none" strike="noStrike" kern="1200" baseline="0">
                <a:solidFill>
                  <a:sysClr val="windowText" lastClr="000000"/>
                </a:solidFill>
                <a:latin typeface="+mn-lt"/>
                <a:ea typeface="+mn-ea"/>
                <a:cs typeface="+mn-cs"/>
              </a:defRPr>
            </a:pPr>
            <a:endParaRPr lang="en-US"/>
          </a:p>
        </c:txPr>
        <c:crossAx val="217880768"/>
        <c:crosses val="autoZero"/>
        <c:auto val="1"/>
        <c:lblAlgn val="ctr"/>
        <c:lblOffset val="100"/>
        <c:noMultiLvlLbl val="0"/>
      </c:catAx>
      <c:valAx>
        <c:axId val="217880768"/>
        <c:scaling>
          <c:orientation val="minMax"/>
        </c:scaling>
        <c:delete val="1"/>
        <c:axPos val="l"/>
        <c:numFmt formatCode="0.0" sourceLinked="1"/>
        <c:majorTickMark val="none"/>
        <c:minorTickMark val="none"/>
        <c:tickLblPos val="nextTo"/>
        <c:crossAx val="170561024"/>
        <c:crosses val="autoZero"/>
        <c:crossBetween val="between"/>
      </c:valAx>
      <c:spPr>
        <a:noFill/>
        <a:ln>
          <a:noFill/>
        </a:ln>
        <a:effectLst/>
      </c:spPr>
    </c:plotArea>
    <c:legend>
      <c:legendPos val="t"/>
      <c:layout>
        <c:manualLayout>
          <c:xMode val="edge"/>
          <c:yMode val="edge"/>
          <c:x val="7.8655183567847287E-3"/>
          <c:y val="5.3225782792705137E-2"/>
          <c:w val="0.96875599762790454"/>
          <c:h val="4.4403674711893881E-2"/>
        </c:manualLayout>
      </c:layout>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1"/>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TD!$C$85</c:f>
              <c:strCache>
                <c:ptCount val="1"/>
                <c:pt idx="0">
                  <c:v>Total</c:v>
                </c:pt>
              </c:strCache>
            </c:strRef>
          </c:tx>
          <c:spPr>
            <a:solidFill>
              <a:schemeClr val="accent1"/>
            </a:solidFill>
            <a:ln>
              <a:noFill/>
            </a:ln>
            <a:effectLst/>
          </c:spPr>
          <c:invertIfNegative val="0"/>
          <c:dPt>
            <c:idx val="0"/>
            <c:invertIfNegative val="0"/>
            <c:bubble3D val="0"/>
            <c:spPr>
              <a:solidFill>
                <a:srgbClr val="FF5D5D"/>
              </a:solidFill>
              <a:ln>
                <a:noFill/>
              </a:ln>
              <a:effectLst/>
            </c:spPr>
            <c:extLst>
              <c:ext xmlns:c16="http://schemas.microsoft.com/office/drawing/2014/chart" uri="{C3380CC4-5D6E-409C-BE32-E72D297353CC}">
                <c16:uniqueId val="{00000001-6628-4ED8-B37A-58EBE3C3FED8}"/>
              </c:ext>
            </c:extLst>
          </c:dPt>
          <c:dPt>
            <c:idx val="1"/>
            <c:invertIfNegative val="0"/>
            <c:bubble3D val="0"/>
            <c:spPr>
              <a:solidFill>
                <a:srgbClr val="6097DB"/>
              </a:solidFill>
              <a:ln>
                <a:noFill/>
              </a:ln>
              <a:effectLst/>
            </c:spPr>
            <c:extLst>
              <c:ext xmlns:c16="http://schemas.microsoft.com/office/drawing/2014/chart" uri="{C3380CC4-5D6E-409C-BE32-E72D297353CC}">
                <c16:uniqueId val="{00000002-6628-4ED8-B37A-58EBE3C3FED8}"/>
              </c:ext>
            </c:extLst>
          </c:dPt>
          <c:dPt>
            <c:idx val="2"/>
            <c:invertIfNegative val="0"/>
            <c:bubble3D val="0"/>
            <c:spPr>
              <a:solidFill>
                <a:srgbClr val="875EBC"/>
              </a:solidFill>
              <a:ln>
                <a:noFill/>
              </a:ln>
              <a:effectLst/>
            </c:spPr>
            <c:extLst>
              <c:ext xmlns:c16="http://schemas.microsoft.com/office/drawing/2014/chart" uri="{C3380CC4-5D6E-409C-BE32-E72D297353CC}">
                <c16:uniqueId val="{00000003-6628-4ED8-B37A-58EBE3C3FED8}"/>
              </c:ext>
            </c:extLst>
          </c:dPt>
          <c:dPt>
            <c:idx val="3"/>
            <c:invertIfNegative val="0"/>
            <c:bubble3D val="0"/>
            <c:spPr>
              <a:solidFill>
                <a:schemeClr val="accent3"/>
              </a:solidFill>
              <a:ln>
                <a:noFill/>
              </a:ln>
              <a:effectLst/>
            </c:spPr>
            <c:extLst>
              <c:ext xmlns:c16="http://schemas.microsoft.com/office/drawing/2014/chart" uri="{C3380CC4-5D6E-409C-BE32-E72D297353CC}">
                <c16:uniqueId val="{00000004-6628-4ED8-B37A-58EBE3C3FED8}"/>
              </c:ext>
            </c:extLst>
          </c:dPt>
          <c:dLbls>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TD!$B$86:$B$89</c:f>
              <c:strCache>
                <c:ptCount val="4"/>
                <c:pt idx="0">
                  <c:v>Error</c:v>
                </c:pt>
                <c:pt idx="1">
                  <c:v>Hallazgo</c:v>
                </c:pt>
                <c:pt idx="2">
                  <c:v>Sugerencia</c:v>
                </c:pt>
                <c:pt idx="3">
                  <c:v>Consideración</c:v>
                </c:pt>
              </c:strCache>
            </c:strRef>
          </c:cat>
          <c:val>
            <c:numRef>
              <c:f>TD!$C$86:$C$89</c:f>
              <c:numCache>
                <c:formatCode>General</c:formatCode>
                <c:ptCount val="4"/>
                <c:pt idx="0">
                  <c:v>4</c:v>
                </c:pt>
                <c:pt idx="1">
                  <c:v>0</c:v>
                </c:pt>
                <c:pt idx="2">
                  <c:v>2</c:v>
                </c:pt>
                <c:pt idx="3">
                  <c:v>0</c:v>
                </c:pt>
              </c:numCache>
            </c:numRef>
          </c:val>
          <c:extLst>
            <c:ext xmlns:c16="http://schemas.microsoft.com/office/drawing/2014/chart" uri="{C3380CC4-5D6E-409C-BE32-E72D297353CC}">
              <c16:uniqueId val="{00000000-6628-4ED8-B37A-58EBE3C3FED8}"/>
            </c:ext>
          </c:extLst>
        </c:ser>
        <c:dLbls>
          <c:dLblPos val="outEnd"/>
          <c:showLegendKey val="0"/>
          <c:showVal val="1"/>
          <c:showCatName val="0"/>
          <c:showSerName val="0"/>
          <c:showPercent val="0"/>
          <c:showBubbleSize val="0"/>
        </c:dLbls>
        <c:gapWidth val="60"/>
        <c:overlap val="-27"/>
        <c:axId val="170563584"/>
        <c:axId val="229048896"/>
      </c:barChart>
      <c:catAx>
        <c:axId val="1705635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1" i="0" u="none" strike="noStrike" kern="1200" baseline="0">
                <a:solidFill>
                  <a:schemeClr val="tx1"/>
                </a:solidFill>
                <a:latin typeface="+mn-lt"/>
                <a:ea typeface="+mn-ea"/>
                <a:cs typeface="+mn-cs"/>
              </a:defRPr>
            </a:pPr>
            <a:endParaRPr lang="en-US"/>
          </a:p>
        </c:txPr>
        <c:crossAx val="229048896"/>
        <c:crosses val="autoZero"/>
        <c:auto val="1"/>
        <c:lblAlgn val="ctr"/>
        <c:lblOffset val="100"/>
        <c:noMultiLvlLbl val="0"/>
      </c:catAx>
      <c:valAx>
        <c:axId val="229048896"/>
        <c:scaling>
          <c:orientation val="minMax"/>
        </c:scaling>
        <c:delete val="1"/>
        <c:axPos val="l"/>
        <c:numFmt formatCode="General" sourceLinked="1"/>
        <c:majorTickMark val="none"/>
        <c:minorTickMark val="none"/>
        <c:tickLblPos val="nextTo"/>
        <c:crossAx val="17056358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strRef>
              <c:f>TD!$C$85</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3826-4829-A122-32AF33CF7C51}"/>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3826-4829-A122-32AF33CF7C51}"/>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3826-4829-A122-32AF33CF7C51}"/>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3826-4829-A122-32AF33CF7C51}"/>
              </c:ext>
            </c:extLst>
          </c:dPt>
          <c:dLbls>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TD!$B$86:$B$89</c:f>
              <c:strCache>
                <c:ptCount val="4"/>
                <c:pt idx="0">
                  <c:v>Error</c:v>
                </c:pt>
                <c:pt idx="1">
                  <c:v>Hallazgo</c:v>
                </c:pt>
                <c:pt idx="2">
                  <c:v>Sugerencia</c:v>
                </c:pt>
                <c:pt idx="3">
                  <c:v>Consideración</c:v>
                </c:pt>
              </c:strCache>
            </c:strRef>
          </c:cat>
          <c:val>
            <c:numRef>
              <c:f>TD!$C$86:$C$89</c:f>
              <c:numCache>
                <c:formatCode>General</c:formatCode>
                <c:ptCount val="4"/>
                <c:pt idx="0">
                  <c:v>4</c:v>
                </c:pt>
                <c:pt idx="1">
                  <c:v>0</c:v>
                </c:pt>
                <c:pt idx="2">
                  <c:v>2</c:v>
                </c:pt>
                <c:pt idx="3">
                  <c:v>0</c:v>
                </c:pt>
              </c:numCache>
            </c:numRef>
          </c:val>
          <c:extLst>
            <c:ext xmlns:c16="http://schemas.microsoft.com/office/drawing/2014/chart" uri="{C3380CC4-5D6E-409C-BE32-E72D297353CC}">
              <c16:uniqueId val="{00000000-01C5-43EE-ADA7-6D7D5DBEE89A}"/>
            </c:ext>
          </c:extLst>
        </c:ser>
        <c:dLbls>
          <c:showLegendKey val="0"/>
          <c:showVal val="0"/>
          <c:showCatName val="0"/>
          <c:showSerName val="0"/>
          <c:showPercent val="1"/>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1100" b="1"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TD!$C$104</c:f>
              <c:strCache>
                <c:ptCount val="1"/>
                <c:pt idx="0">
                  <c:v>Total</c:v>
                </c:pt>
              </c:strCache>
            </c:strRef>
          </c:tx>
          <c:spPr>
            <a:solidFill>
              <a:schemeClr val="accent1"/>
            </a:solidFill>
            <a:ln>
              <a:noFill/>
            </a:ln>
            <a:effectLst/>
          </c:spPr>
          <c:invertIfNegative val="0"/>
          <c:dPt>
            <c:idx val="0"/>
            <c:invertIfNegative val="0"/>
            <c:bubble3D val="0"/>
            <c:spPr>
              <a:solidFill>
                <a:srgbClr val="EE2D00"/>
              </a:solidFill>
              <a:ln>
                <a:noFill/>
              </a:ln>
              <a:effectLst/>
            </c:spPr>
            <c:extLst>
              <c:ext xmlns:c16="http://schemas.microsoft.com/office/drawing/2014/chart" uri="{C3380CC4-5D6E-409C-BE32-E72D297353CC}">
                <c16:uniqueId val="{00000001-F44C-4361-A8BB-EA6B2A80BFBE}"/>
              </c:ext>
            </c:extLst>
          </c:dPt>
          <c:dPt>
            <c:idx val="1"/>
            <c:invertIfNegative val="0"/>
            <c:bubble3D val="0"/>
            <c:spPr>
              <a:solidFill>
                <a:schemeClr val="accent6"/>
              </a:solidFill>
              <a:ln>
                <a:noFill/>
              </a:ln>
              <a:effectLst/>
            </c:spPr>
            <c:extLst>
              <c:ext xmlns:c16="http://schemas.microsoft.com/office/drawing/2014/chart" uri="{C3380CC4-5D6E-409C-BE32-E72D297353CC}">
                <c16:uniqueId val="{00000002-F44C-4361-A8BB-EA6B2A80BFBE}"/>
              </c:ext>
            </c:extLst>
          </c:dPt>
          <c:dPt>
            <c:idx val="2"/>
            <c:invertIfNegative val="0"/>
            <c:bubble3D val="0"/>
            <c:spPr>
              <a:solidFill>
                <a:srgbClr val="FBBA29"/>
              </a:solidFill>
              <a:ln>
                <a:noFill/>
              </a:ln>
              <a:effectLst/>
            </c:spPr>
            <c:extLst>
              <c:ext xmlns:c16="http://schemas.microsoft.com/office/drawing/2014/chart" uri="{C3380CC4-5D6E-409C-BE32-E72D297353CC}">
                <c16:uniqueId val="{00000003-F44C-4361-A8BB-EA6B2A80BFBE}"/>
              </c:ext>
            </c:extLst>
          </c:dPt>
          <c:dPt>
            <c:idx val="3"/>
            <c:invertIfNegative val="0"/>
            <c:bubble3D val="0"/>
            <c:spPr>
              <a:solidFill>
                <a:schemeClr val="accent3"/>
              </a:solidFill>
              <a:ln>
                <a:noFill/>
              </a:ln>
              <a:effectLst/>
            </c:spPr>
            <c:extLst>
              <c:ext xmlns:c16="http://schemas.microsoft.com/office/drawing/2014/chart" uri="{C3380CC4-5D6E-409C-BE32-E72D297353CC}">
                <c16:uniqueId val="{00000004-F44C-4361-A8BB-EA6B2A80BFBE}"/>
              </c:ext>
            </c:extLst>
          </c:dPt>
          <c:dLbls>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TD!$B$105:$B$108</c:f>
              <c:strCache>
                <c:ptCount val="4"/>
                <c:pt idx="0">
                  <c:v>Severo</c:v>
                </c:pt>
                <c:pt idx="1">
                  <c:v>Alto</c:v>
                </c:pt>
                <c:pt idx="2">
                  <c:v>Medio</c:v>
                </c:pt>
                <c:pt idx="3">
                  <c:v>Bajo</c:v>
                </c:pt>
              </c:strCache>
            </c:strRef>
          </c:cat>
          <c:val>
            <c:numRef>
              <c:f>TD!$C$105:$C$108</c:f>
              <c:numCache>
                <c:formatCode>General</c:formatCode>
                <c:ptCount val="4"/>
                <c:pt idx="0">
                  <c:v>0</c:v>
                </c:pt>
                <c:pt idx="1">
                  <c:v>6</c:v>
                </c:pt>
                <c:pt idx="2">
                  <c:v>0</c:v>
                </c:pt>
                <c:pt idx="3">
                  <c:v>0</c:v>
                </c:pt>
              </c:numCache>
            </c:numRef>
          </c:val>
          <c:extLst>
            <c:ext xmlns:c16="http://schemas.microsoft.com/office/drawing/2014/chart" uri="{C3380CC4-5D6E-409C-BE32-E72D297353CC}">
              <c16:uniqueId val="{00000000-F44C-4361-A8BB-EA6B2A80BFBE}"/>
            </c:ext>
          </c:extLst>
        </c:ser>
        <c:dLbls>
          <c:dLblPos val="outEnd"/>
          <c:showLegendKey val="0"/>
          <c:showVal val="1"/>
          <c:showCatName val="0"/>
          <c:showSerName val="0"/>
          <c:showPercent val="0"/>
          <c:showBubbleSize val="0"/>
        </c:dLbls>
        <c:gapWidth val="60"/>
        <c:overlap val="-27"/>
        <c:axId val="170570240"/>
        <c:axId val="229051776"/>
      </c:barChart>
      <c:catAx>
        <c:axId val="1705702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1" i="0" u="none" strike="noStrike" kern="1200" baseline="0">
                <a:solidFill>
                  <a:schemeClr val="tx1"/>
                </a:solidFill>
                <a:latin typeface="+mn-lt"/>
                <a:ea typeface="+mn-ea"/>
                <a:cs typeface="+mn-cs"/>
              </a:defRPr>
            </a:pPr>
            <a:endParaRPr lang="en-US"/>
          </a:p>
        </c:txPr>
        <c:crossAx val="229051776"/>
        <c:crosses val="autoZero"/>
        <c:auto val="1"/>
        <c:lblAlgn val="ctr"/>
        <c:lblOffset val="100"/>
        <c:noMultiLvlLbl val="0"/>
      </c:catAx>
      <c:valAx>
        <c:axId val="229051776"/>
        <c:scaling>
          <c:orientation val="minMax"/>
        </c:scaling>
        <c:delete val="1"/>
        <c:axPos val="l"/>
        <c:numFmt formatCode="General" sourceLinked="1"/>
        <c:majorTickMark val="none"/>
        <c:minorTickMark val="none"/>
        <c:tickLblPos val="nextTo"/>
        <c:crossAx val="1705702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strRef>
              <c:f>TD!$C$104</c:f>
              <c:strCache>
                <c:ptCount val="1"/>
                <c:pt idx="0">
                  <c:v>Total</c:v>
                </c:pt>
              </c:strCache>
            </c:strRef>
          </c:tx>
          <c:dPt>
            <c:idx val="0"/>
            <c:bubble3D val="0"/>
            <c:spPr>
              <a:solidFill>
                <a:srgbClr val="EE2D00"/>
              </a:solidFill>
              <a:ln>
                <a:noFill/>
              </a:ln>
              <a:effectLst/>
            </c:spPr>
            <c:extLst>
              <c:ext xmlns:c16="http://schemas.microsoft.com/office/drawing/2014/chart" uri="{C3380CC4-5D6E-409C-BE32-E72D297353CC}">
                <c16:uniqueId val="{00000001-549B-4206-8325-F3D953A3E232}"/>
              </c:ext>
            </c:extLst>
          </c:dPt>
          <c:dPt>
            <c:idx val="1"/>
            <c:bubble3D val="0"/>
            <c:spPr>
              <a:solidFill>
                <a:schemeClr val="accent6"/>
              </a:solidFill>
              <a:ln>
                <a:noFill/>
              </a:ln>
              <a:effectLst/>
            </c:spPr>
            <c:extLst>
              <c:ext xmlns:c16="http://schemas.microsoft.com/office/drawing/2014/chart" uri="{C3380CC4-5D6E-409C-BE32-E72D297353CC}">
                <c16:uniqueId val="{00000003-549B-4206-8325-F3D953A3E232}"/>
              </c:ext>
            </c:extLst>
          </c:dPt>
          <c:dPt>
            <c:idx val="2"/>
            <c:bubble3D val="0"/>
            <c:spPr>
              <a:solidFill>
                <a:srgbClr val="FBBA29"/>
              </a:solidFill>
              <a:ln>
                <a:noFill/>
              </a:ln>
              <a:effectLst/>
            </c:spPr>
            <c:extLst>
              <c:ext xmlns:c16="http://schemas.microsoft.com/office/drawing/2014/chart" uri="{C3380CC4-5D6E-409C-BE32-E72D297353CC}">
                <c16:uniqueId val="{00000005-549B-4206-8325-F3D953A3E232}"/>
              </c:ext>
            </c:extLst>
          </c:dPt>
          <c:dPt>
            <c:idx val="3"/>
            <c:bubble3D val="0"/>
            <c:spPr>
              <a:solidFill>
                <a:schemeClr val="accent3"/>
              </a:solidFill>
              <a:ln>
                <a:noFill/>
              </a:ln>
              <a:effectLst/>
            </c:spPr>
            <c:extLst>
              <c:ext xmlns:c16="http://schemas.microsoft.com/office/drawing/2014/chart" uri="{C3380CC4-5D6E-409C-BE32-E72D297353CC}">
                <c16:uniqueId val="{00000007-549B-4206-8325-F3D953A3E232}"/>
              </c:ext>
            </c:extLst>
          </c:dPt>
          <c:dLbls>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TD!$B$105:$B$108</c:f>
              <c:strCache>
                <c:ptCount val="4"/>
                <c:pt idx="0">
                  <c:v>Severo</c:v>
                </c:pt>
                <c:pt idx="1">
                  <c:v>Alto</c:v>
                </c:pt>
                <c:pt idx="2">
                  <c:v>Medio</c:v>
                </c:pt>
                <c:pt idx="3">
                  <c:v>Bajo</c:v>
                </c:pt>
              </c:strCache>
            </c:strRef>
          </c:cat>
          <c:val>
            <c:numRef>
              <c:f>TD!$C$105:$C$108</c:f>
              <c:numCache>
                <c:formatCode>General</c:formatCode>
                <c:ptCount val="4"/>
                <c:pt idx="0">
                  <c:v>0</c:v>
                </c:pt>
                <c:pt idx="1">
                  <c:v>6</c:v>
                </c:pt>
                <c:pt idx="2">
                  <c:v>0</c:v>
                </c:pt>
                <c:pt idx="3">
                  <c:v>0</c:v>
                </c:pt>
              </c:numCache>
            </c:numRef>
          </c:val>
          <c:extLst>
            <c:ext xmlns:c16="http://schemas.microsoft.com/office/drawing/2014/chart" uri="{C3380CC4-5D6E-409C-BE32-E72D297353CC}">
              <c16:uniqueId val="{00000008-549B-4206-8325-F3D953A3E232}"/>
            </c:ext>
          </c:extLst>
        </c:ser>
        <c:dLbls>
          <c:showLegendKey val="0"/>
          <c:showVal val="0"/>
          <c:showCatName val="0"/>
          <c:showSerName val="0"/>
          <c:showPercent val="1"/>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1100" b="1"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TD!$C$202</c:f>
              <c:strCache>
                <c:ptCount val="1"/>
                <c:pt idx="0">
                  <c:v>Horas</c:v>
                </c:pt>
              </c:strCache>
            </c:strRef>
          </c:tx>
          <c:spPr>
            <a:solidFill>
              <a:schemeClr val="accent1"/>
            </a:solidFill>
            <a:ln>
              <a:noFill/>
            </a:ln>
            <a:effectLst/>
          </c:spPr>
          <c:invertIfNegative val="0"/>
          <c:dPt>
            <c:idx val="0"/>
            <c:invertIfNegative val="0"/>
            <c:bubble3D val="0"/>
            <c:spPr>
              <a:solidFill>
                <a:srgbClr val="FBBA29"/>
              </a:solidFill>
              <a:ln>
                <a:noFill/>
              </a:ln>
              <a:effectLst/>
            </c:spPr>
            <c:extLst>
              <c:ext xmlns:c16="http://schemas.microsoft.com/office/drawing/2014/chart" uri="{C3380CC4-5D6E-409C-BE32-E72D297353CC}">
                <c16:uniqueId val="{00000001-DE63-4796-8D58-2B27D0513A72}"/>
              </c:ext>
            </c:extLst>
          </c:dPt>
          <c:dPt>
            <c:idx val="1"/>
            <c:invertIfNegative val="0"/>
            <c:bubble3D val="0"/>
            <c:spPr>
              <a:solidFill>
                <a:srgbClr val="EA8AB5"/>
              </a:solidFill>
              <a:ln>
                <a:noFill/>
              </a:ln>
              <a:effectLst/>
            </c:spPr>
            <c:extLst>
              <c:ext xmlns:c16="http://schemas.microsoft.com/office/drawing/2014/chart" uri="{C3380CC4-5D6E-409C-BE32-E72D297353CC}">
                <c16:uniqueId val="{00000003-DE63-4796-8D58-2B27D0513A72}"/>
              </c:ext>
            </c:extLst>
          </c:dPt>
          <c:dPt>
            <c:idx val="2"/>
            <c:invertIfNegative val="0"/>
            <c:bubble3D val="0"/>
            <c:spPr>
              <a:solidFill>
                <a:srgbClr val="F9805C"/>
              </a:solidFill>
              <a:ln>
                <a:noFill/>
              </a:ln>
              <a:effectLst/>
            </c:spPr>
            <c:extLst>
              <c:ext xmlns:c16="http://schemas.microsoft.com/office/drawing/2014/chart" uri="{C3380CC4-5D6E-409C-BE32-E72D297353CC}">
                <c16:uniqueId val="{00000005-DE63-4796-8D58-2B27D0513A72}"/>
              </c:ext>
            </c:extLst>
          </c:dPt>
          <c:dLbls>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TD!$B$203:$B$205</c:f>
              <c:strCache>
                <c:ptCount val="3"/>
                <c:pt idx="0">
                  <c:v>Proveedor Desarrollo</c:v>
                </c:pt>
                <c:pt idx="1">
                  <c:v>Choucair</c:v>
                </c:pt>
                <c:pt idx="2">
                  <c:v>Cliente</c:v>
                </c:pt>
              </c:strCache>
            </c:strRef>
          </c:cat>
          <c:val>
            <c:numRef>
              <c:f>TD!$C$203:$C$205</c:f>
              <c:numCache>
                <c:formatCode>General</c:formatCode>
                <c:ptCount val="3"/>
                <c:pt idx="0">
                  <c:v>#N/A</c:v>
                </c:pt>
                <c:pt idx="1">
                  <c:v>#N/A</c:v>
                </c:pt>
                <c:pt idx="2">
                  <c:v>#N/A</c:v>
                </c:pt>
              </c:numCache>
            </c:numRef>
          </c:val>
          <c:extLst>
            <c:ext xmlns:c16="http://schemas.microsoft.com/office/drawing/2014/chart" uri="{C3380CC4-5D6E-409C-BE32-E72D297353CC}">
              <c16:uniqueId val="{00000006-DE63-4796-8D58-2B27D0513A72}"/>
            </c:ext>
          </c:extLst>
        </c:ser>
        <c:dLbls>
          <c:dLblPos val="outEnd"/>
          <c:showLegendKey val="0"/>
          <c:showVal val="1"/>
          <c:showCatName val="0"/>
          <c:showSerName val="0"/>
          <c:showPercent val="0"/>
          <c:showBubbleSize val="0"/>
        </c:dLbls>
        <c:gapWidth val="60"/>
        <c:overlap val="-27"/>
        <c:axId val="170571776"/>
        <c:axId val="231834176"/>
      </c:barChart>
      <c:catAx>
        <c:axId val="1705717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1" i="0" u="none" strike="noStrike" kern="1200" baseline="0">
                <a:solidFill>
                  <a:schemeClr val="tx1"/>
                </a:solidFill>
                <a:latin typeface="+mn-lt"/>
                <a:ea typeface="+mn-ea"/>
                <a:cs typeface="+mn-cs"/>
              </a:defRPr>
            </a:pPr>
            <a:endParaRPr lang="en-US"/>
          </a:p>
        </c:txPr>
        <c:crossAx val="231834176"/>
        <c:crosses val="autoZero"/>
        <c:auto val="1"/>
        <c:lblAlgn val="ctr"/>
        <c:lblOffset val="100"/>
        <c:noMultiLvlLbl val="0"/>
      </c:catAx>
      <c:valAx>
        <c:axId val="231834176"/>
        <c:scaling>
          <c:orientation val="minMax"/>
        </c:scaling>
        <c:delete val="1"/>
        <c:axPos val="l"/>
        <c:numFmt formatCode="General" sourceLinked="1"/>
        <c:majorTickMark val="none"/>
        <c:minorTickMark val="none"/>
        <c:tickLblPos val="nextTo"/>
        <c:crossAx val="17057177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TD!$C$170</c:f>
              <c:strCache>
                <c:ptCount val="1"/>
                <c:pt idx="0">
                  <c:v>Hora Desfase  (hr)</c:v>
                </c:pt>
              </c:strCache>
            </c:strRef>
          </c:tx>
          <c:spPr>
            <a:solidFill>
              <a:srgbClr val="875EBC"/>
            </a:solidFill>
            <a:ln>
              <a:noFill/>
            </a:ln>
            <a:effectLst/>
          </c:spPr>
          <c:invertIfNegative val="0"/>
          <c:dPt>
            <c:idx val="1"/>
            <c:invertIfNegative val="0"/>
            <c:bubble3D val="0"/>
            <c:spPr>
              <a:solidFill>
                <a:srgbClr val="F9805C"/>
              </a:solidFill>
              <a:ln>
                <a:noFill/>
              </a:ln>
              <a:effectLst/>
            </c:spPr>
            <c:extLst>
              <c:ext xmlns:c16="http://schemas.microsoft.com/office/drawing/2014/chart" uri="{C3380CC4-5D6E-409C-BE32-E72D297353CC}">
                <c16:uniqueId val="{00000001-D43A-4784-9681-FA64F1C4A101}"/>
              </c:ext>
            </c:extLst>
          </c:dPt>
          <c:dPt>
            <c:idx val="2"/>
            <c:invertIfNegative val="0"/>
            <c:bubble3D val="0"/>
            <c:spPr>
              <a:solidFill>
                <a:srgbClr val="6097DB"/>
              </a:solidFill>
              <a:ln>
                <a:noFill/>
              </a:ln>
              <a:effectLst/>
            </c:spPr>
            <c:extLst>
              <c:ext xmlns:c16="http://schemas.microsoft.com/office/drawing/2014/chart" uri="{C3380CC4-5D6E-409C-BE32-E72D297353CC}">
                <c16:uniqueId val="{00000003-D43A-4784-9681-FA64F1C4A101}"/>
              </c:ext>
            </c:extLst>
          </c:dPt>
          <c:dPt>
            <c:idx val="3"/>
            <c:invertIfNegative val="0"/>
            <c:bubble3D val="0"/>
            <c:spPr>
              <a:solidFill>
                <a:schemeClr val="accent3"/>
              </a:solidFill>
              <a:ln>
                <a:noFill/>
              </a:ln>
              <a:effectLst/>
            </c:spPr>
            <c:extLst>
              <c:ext xmlns:c16="http://schemas.microsoft.com/office/drawing/2014/chart" uri="{C3380CC4-5D6E-409C-BE32-E72D297353CC}">
                <c16:uniqueId val="{00000005-D43A-4784-9681-FA64F1C4A101}"/>
              </c:ext>
            </c:extLst>
          </c:dPt>
          <c:dLbls>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TD!$B$171:$B$174</c:f>
              <c:strCache>
                <c:ptCount val="4"/>
                <c:pt idx="0">
                  <c:v>Planeación</c:v>
                </c:pt>
                <c:pt idx="1">
                  <c:v>Diseño</c:v>
                </c:pt>
                <c:pt idx="2">
                  <c:v>Ejecución</c:v>
                </c:pt>
                <c:pt idx="3">
                  <c:v>Entrega y Seguimiento</c:v>
                </c:pt>
              </c:strCache>
            </c:strRef>
          </c:cat>
          <c:val>
            <c:numRef>
              <c:f>TD!$C$171:$C$174</c:f>
              <c:numCache>
                <c:formatCode>0.0</c:formatCode>
                <c:ptCount val="4"/>
                <c:pt idx="0">
                  <c:v>0</c:v>
                </c:pt>
                <c:pt idx="1">
                  <c:v>0</c:v>
                </c:pt>
                <c:pt idx="2">
                  <c:v>0</c:v>
                </c:pt>
                <c:pt idx="3">
                  <c:v>0</c:v>
                </c:pt>
              </c:numCache>
            </c:numRef>
          </c:val>
          <c:extLst>
            <c:ext xmlns:c16="http://schemas.microsoft.com/office/drawing/2014/chart" uri="{C3380CC4-5D6E-409C-BE32-E72D297353CC}">
              <c16:uniqueId val="{00000006-D43A-4784-9681-FA64F1C4A101}"/>
            </c:ext>
          </c:extLst>
        </c:ser>
        <c:dLbls>
          <c:dLblPos val="outEnd"/>
          <c:showLegendKey val="0"/>
          <c:showVal val="1"/>
          <c:showCatName val="0"/>
          <c:showSerName val="0"/>
          <c:showPercent val="0"/>
          <c:showBubbleSize val="0"/>
        </c:dLbls>
        <c:gapWidth val="60"/>
        <c:overlap val="-27"/>
        <c:axId val="170573312"/>
        <c:axId val="171161216"/>
      </c:barChart>
      <c:catAx>
        <c:axId val="1705733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1" i="0" u="none" strike="noStrike" kern="1200" baseline="0">
                <a:solidFill>
                  <a:sysClr val="windowText" lastClr="000000"/>
                </a:solidFill>
                <a:latin typeface="+mn-lt"/>
                <a:ea typeface="+mn-ea"/>
                <a:cs typeface="+mn-cs"/>
              </a:defRPr>
            </a:pPr>
            <a:endParaRPr lang="en-US"/>
          </a:p>
        </c:txPr>
        <c:crossAx val="171161216"/>
        <c:crosses val="autoZero"/>
        <c:auto val="1"/>
        <c:lblAlgn val="ctr"/>
        <c:lblOffset val="100"/>
        <c:noMultiLvlLbl val="0"/>
      </c:catAx>
      <c:valAx>
        <c:axId val="171161216"/>
        <c:scaling>
          <c:orientation val="minMax"/>
        </c:scaling>
        <c:delete val="1"/>
        <c:axPos val="l"/>
        <c:numFmt formatCode="0.0" sourceLinked="1"/>
        <c:majorTickMark val="none"/>
        <c:minorTickMark val="none"/>
        <c:tickLblPos val="nextTo"/>
        <c:crossAx val="170573312"/>
        <c:crosses val="autoZero"/>
        <c:crossBetween val="between"/>
      </c:valAx>
      <c:spPr>
        <a:solidFill>
          <a:schemeClr val="bg1"/>
        </a:solid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3813115048576453E-4"/>
          <c:y val="6.4987654320987659E-2"/>
          <c:w val="0.87624365079365074"/>
          <c:h val="0.79926373236636805"/>
        </c:manualLayout>
      </c:layout>
      <c:barChart>
        <c:barDir val="col"/>
        <c:grouping val="clustered"/>
        <c:varyColors val="0"/>
        <c:ser>
          <c:idx val="0"/>
          <c:order val="0"/>
          <c:tx>
            <c:strRef>
              <c:f>TD!$C$127</c:f>
              <c:strCache>
                <c:ptCount val="1"/>
                <c:pt idx="0">
                  <c:v>Total por Tipo</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TD!$B$128:$B$131</c:f>
              <c:strCache>
                <c:ptCount val="4"/>
                <c:pt idx="0">
                  <c:v>Error</c:v>
                </c:pt>
                <c:pt idx="1">
                  <c:v>Hallazgo</c:v>
                </c:pt>
                <c:pt idx="2">
                  <c:v>Sugerencia</c:v>
                </c:pt>
                <c:pt idx="3">
                  <c:v>Consideración</c:v>
                </c:pt>
              </c:strCache>
            </c:strRef>
          </c:cat>
          <c:val>
            <c:numRef>
              <c:f>TD!$C$128:$C$131</c:f>
              <c:numCache>
                <c:formatCode>General</c:formatCode>
                <c:ptCount val="4"/>
                <c:pt idx="0">
                  <c:v>4</c:v>
                </c:pt>
                <c:pt idx="1">
                  <c:v>0</c:v>
                </c:pt>
                <c:pt idx="2">
                  <c:v>2</c:v>
                </c:pt>
                <c:pt idx="3">
                  <c:v>0</c:v>
                </c:pt>
              </c:numCache>
            </c:numRef>
          </c:val>
          <c:extLst>
            <c:ext xmlns:c16="http://schemas.microsoft.com/office/drawing/2014/chart" uri="{C3380CC4-5D6E-409C-BE32-E72D297353CC}">
              <c16:uniqueId val="{00000008-CE06-4548-86AC-FCD7FCFEF8F7}"/>
            </c:ext>
          </c:extLst>
        </c:ser>
        <c:ser>
          <c:idx val="1"/>
          <c:order val="1"/>
          <c:tx>
            <c:strRef>
              <c:f>TD!$D$127</c:f>
              <c:strCache>
                <c:ptCount val="1"/>
                <c:pt idx="0">
                  <c:v>Total Reabiertos</c:v>
                </c:pt>
              </c:strCache>
            </c:strRef>
          </c:tx>
          <c:spPr>
            <a:solidFill>
              <a:schemeClr val="accent2"/>
            </a:solidFill>
            <a:ln w="12700">
              <a:solidFill>
                <a:schemeClr val="bg1"/>
              </a:solidFill>
            </a:ln>
            <a:effectLst/>
          </c:spPr>
          <c:invertIfNegative val="0"/>
          <c:dPt>
            <c:idx val="0"/>
            <c:invertIfNegative val="0"/>
            <c:bubble3D val="0"/>
            <c:spPr>
              <a:solidFill>
                <a:srgbClr val="FF5D5D"/>
              </a:solidFill>
              <a:ln w="12700">
                <a:solidFill>
                  <a:schemeClr val="bg1"/>
                </a:solidFill>
              </a:ln>
              <a:effectLst/>
            </c:spPr>
            <c:extLst>
              <c:ext xmlns:c16="http://schemas.microsoft.com/office/drawing/2014/chart" uri="{C3380CC4-5D6E-409C-BE32-E72D297353CC}">
                <c16:uniqueId val="{00000001-E407-4FF0-A19E-5D2E7BCD843E}"/>
              </c:ext>
            </c:extLst>
          </c:dPt>
          <c:dPt>
            <c:idx val="1"/>
            <c:invertIfNegative val="0"/>
            <c:bubble3D val="0"/>
            <c:spPr>
              <a:solidFill>
                <a:schemeClr val="accent3"/>
              </a:solidFill>
              <a:ln w="12700">
                <a:solidFill>
                  <a:schemeClr val="bg1"/>
                </a:solidFill>
              </a:ln>
              <a:effectLst/>
            </c:spPr>
            <c:extLst>
              <c:ext xmlns:c16="http://schemas.microsoft.com/office/drawing/2014/chart" uri="{C3380CC4-5D6E-409C-BE32-E72D297353CC}">
                <c16:uniqueId val="{00000003-E407-4FF0-A19E-5D2E7BCD843E}"/>
              </c:ext>
            </c:extLst>
          </c:dPt>
          <c:dPt>
            <c:idx val="2"/>
            <c:invertIfNegative val="0"/>
            <c:bubble3D val="0"/>
            <c:spPr>
              <a:solidFill>
                <a:srgbClr val="875EBC"/>
              </a:solidFill>
              <a:ln w="12700">
                <a:solidFill>
                  <a:schemeClr val="bg1"/>
                </a:solidFill>
              </a:ln>
              <a:effectLst/>
            </c:spPr>
            <c:extLst>
              <c:ext xmlns:c16="http://schemas.microsoft.com/office/drawing/2014/chart" uri="{C3380CC4-5D6E-409C-BE32-E72D297353CC}">
                <c16:uniqueId val="{00000005-E407-4FF0-A19E-5D2E7BCD843E}"/>
              </c:ext>
            </c:extLst>
          </c:dPt>
          <c:dPt>
            <c:idx val="3"/>
            <c:invertIfNegative val="0"/>
            <c:bubble3D val="0"/>
            <c:spPr>
              <a:solidFill>
                <a:srgbClr val="FBBA29"/>
              </a:solidFill>
              <a:ln w="12700">
                <a:solidFill>
                  <a:schemeClr val="bg1"/>
                </a:solidFill>
              </a:ln>
              <a:effectLst/>
            </c:spPr>
            <c:extLst>
              <c:ext xmlns:c16="http://schemas.microsoft.com/office/drawing/2014/chart" uri="{C3380CC4-5D6E-409C-BE32-E72D297353CC}">
                <c16:uniqueId val="{00000007-E407-4FF0-A19E-5D2E7BCD843E}"/>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TD!$B$128:$B$131</c:f>
              <c:strCache>
                <c:ptCount val="4"/>
                <c:pt idx="0">
                  <c:v>Error</c:v>
                </c:pt>
                <c:pt idx="1">
                  <c:v>Hallazgo</c:v>
                </c:pt>
                <c:pt idx="2">
                  <c:v>Sugerencia</c:v>
                </c:pt>
                <c:pt idx="3">
                  <c:v>Consideración</c:v>
                </c:pt>
              </c:strCache>
            </c:strRef>
          </c:cat>
          <c:val>
            <c:numRef>
              <c:f>TD!$D$128:$D$131</c:f>
              <c:numCache>
                <c:formatCode>General</c:formatCode>
                <c:ptCount val="4"/>
                <c:pt idx="0">
                  <c:v>0</c:v>
                </c:pt>
                <c:pt idx="1">
                  <c:v>0</c:v>
                </c:pt>
                <c:pt idx="2">
                  <c:v>0</c:v>
                </c:pt>
                <c:pt idx="3">
                  <c:v>0</c:v>
                </c:pt>
              </c:numCache>
            </c:numRef>
          </c:val>
          <c:extLst>
            <c:ext xmlns:c16="http://schemas.microsoft.com/office/drawing/2014/chart" uri="{C3380CC4-5D6E-409C-BE32-E72D297353CC}">
              <c16:uniqueId val="{00000009-CE06-4548-86AC-FCD7FCFEF8F7}"/>
            </c:ext>
          </c:extLst>
        </c:ser>
        <c:dLbls>
          <c:dLblPos val="outEnd"/>
          <c:showLegendKey val="0"/>
          <c:showVal val="1"/>
          <c:showCatName val="0"/>
          <c:showSerName val="0"/>
          <c:showPercent val="0"/>
          <c:showBubbleSize val="0"/>
        </c:dLbls>
        <c:gapWidth val="100"/>
        <c:axId val="170624512"/>
        <c:axId val="231837056"/>
      </c:barChart>
      <c:catAx>
        <c:axId val="17062451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231837056"/>
        <c:crosses val="autoZero"/>
        <c:auto val="1"/>
        <c:lblAlgn val="ctr"/>
        <c:lblOffset val="100"/>
        <c:noMultiLvlLbl val="0"/>
      </c:catAx>
      <c:valAx>
        <c:axId val="231837056"/>
        <c:scaling>
          <c:orientation val="minMax"/>
        </c:scaling>
        <c:delete val="1"/>
        <c:axPos val="l"/>
        <c:numFmt formatCode="General" sourceLinked="1"/>
        <c:majorTickMark val="out"/>
        <c:minorTickMark val="none"/>
        <c:tickLblPos val="nextTo"/>
        <c:crossAx val="170624512"/>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TD!$D$145</c:f>
              <c:strCache>
                <c:ptCount val="1"/>
                <c:pt idx="0">
                  <c:v>Severo</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TD!$B$146:$C$149</c:f>
              <c:multiLvlStrCache>
                <c:ptCount val="4"/>
                <c:lvl>
                  <c:pt idx="0">
                    <c:v>4</c:v>
                  </c:pt>
                  <c:pt idx="1">
                    <c:v>0</c:v>
                  </c:pt>
                  <c:pt idx="2">
                    <c:v>2</c:v>
                  </c:pt>
                  <c:pt idx="3">
                    <c:v>0</c:v>
                  </c:pt>
                </c:lvl>
                <c:lvl>
                  <c:pt idx="0">
                    <c:v>Error</c:v>
                  </c:pt>
                  <c:pt idx="1">
                    <c:v>Hallazgo</c:v>
                  </c:pt>
                  <c:pt idx="2">
                    <c:v>Sugerencia</c:v>
                  </c:pt>
                  <c:pt idx="3">
                    <c:v>Consideración</c:v>
                  </c:pt>
                </c:lvl>
              </c:multiLvlStrCache>
            </c:multiLvlStrRef>
          </c:cat>
          <c:val>
            <c:numRef>
              <c:f>TD!$D$146:$D$149</c:f>
              <c:numCache>
                <c:formatCode>General</c:formatCode>
                <c:ptCount val="4"/>
                <c:pt idx="0">
                  <c:v>0</c:v>
                </c:pt>
                <c:pt idx="1">
                  <c:v>0</c:v>
                </c:pt>
                <c:pt idx="2">
                  <c:v>0</c:v>
                </c:pt>
                <c:pt idx="3">
                  <c:v>0</c:v>
                </c:pt>
              </c:numCache>
            </c:numRef>
          </c:val>
          <c:extLst>
            <c:ext xmlns:c16="http://schemas.microsoft.com/office/drawing/2014/chart" uri="{C3380CC4-5D6E-409C-BE32-E72D297353CC}">
              <c16:uniqueId val="{00000000-28AC-475C-BDD1-71DED4F1C233}"/>
            </c:ext>
          </c:extLst>
        </c:ser>
        <c:ser>
          <c:idx val="1"/>
          <c:order val="1"/>
          <c:tx>
            <c:strRef>
              <c:f>TD!$E$145</c:f>
              <c:strCache>
                <c:ptCount val="1"/>
                <c:pt idx="0">
                  <c:v>Alto</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TD!$B$146:$C$149</c:f>
              <c:multiLvlStrCache>
                <c:ptCount val="4"/>
                <c:lvl>
                  <c:pt idx="0">
                    <c:v>4</c:v>
                  </c:pt>
                  <c:pt idx="1">
                    <c:v>0</c:v>
                  </c:pt>
                  <c:pt idx="2">
                    <c:v>2</c:v>
                  </c:pt>
                  <c:pt idx="3">
                    <c:v>0</c:v>
                  </c:pt>
                </c:lvl>
                <c:lvl>
                  <c:pt idx="0">
                    <c:v>Error</c:v>
                  </c:pt>
                  <c:pt idx="1">
                    <c:v>Hallazgo</c:v>
                  </c:pt>
                  <c:pt idx="2">
                    <c:v>Sugerencia</c:v>
                  </c:pt>
                  <c:pt idx="3">
                    <c:v>Consideración</c:v>
                  </c:pt>
                </c:lvl>
              </c:multiLvlStrCache>
            </c:multiLvlStrRef>
          </c:cat>
          <c:val>
            <c:numRef>
              <c:f>TD!$E$146:$E$149</c:f>
              <c:numCache>
                <c:formatCode>General</c:formatCode>
                <c:ptCount val="4"/>
                <c:pt idx="0">
                  <c:v>4</c:v>
                </c:pt>
                <c:pt idx="1">
                  <c:v>0</c:v>
                </c:pt>
                <c:pt idx="2">
                  <c:v>2</c:v>
                </c:pt>
                <c:pt idx="3">
                  <c:v>0</c:v>
                </c:pt>
              </c:numCache>
            </c:numRef>
          </c:val>
          <c:extLst>
            <c:ext xmlns:c16="http://schemas.microsoft.com/office/drawing/2014/chart" uri="{C3380CC4-5D6E-409C-BE32-E72D297353CC}">
              <c16:uniqueId val="{00000001-28AC-475C-BDD1-71DED4F1C233}"/>
            </c:ext>
          </c:extLst>
        </c:ser>
        <c:ser>
          <c:idx val="2"/>
          <c:order val="2"/>
          <c:tx>
            <c:strRef>
              <c:f>TD!$F$145</c:f>
              <c:strCache>
                <c:ptCount val="1"/>
                <c:pt idx="0">
                  <c:v>Medio</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TD!$B$146:$C$149</c:f>
              <c:multiLvlStrCache>
                <c:ptCount val="4"/>
                <c:lvl>
                  <c:pt idx="0">
                    <c:v>4</c:v>
                  </c:pt>
                  <c:pt idx="1">
                    <c:v>0</c:v>
                  </c:pt>
                  <c:pt idx="2">
                    <c:v>2</c:v>
                  </c:pt>
                  <c:pt idx="3">
                    <c:v>0</c:v>
                  </c:pt>
                </c:lvl>
                <c:lvl>
                  <c:pt idx="0">
                    <c:v>Error</c:v>
                  </c:pt>
                  <c:pt idx="1">
                    <c:v>Hallazgo</c:v>
                  </c:pt>
                  <c:pt idx="2">
                    <c:v>Sugerencia</c:v>
                  </c:pt>
                  <c:pt idx="3">
                    <c:v>Consideración</c:v>
                  </c:pt>
                </c:lvl>
              </c:multiLvlStrCache>
            </c:multiLvlStrRef>
          </c:cat>
          <c:val>
            <c:numRef>
              <c:f>TD!$F$146:$F$149</c:f>
              <c:numCache>
                <c:formatCode>General</c:formatCode>
                <c:ptCount val="4"/>
                <c:pt idx="0">
                  <c:v>0</c:v>
                </c:pt>
                <c:pt idx="1">
                  <c:v>0</c:v>
                </c:pt>
                <c:pt idx="2">
                  <c:v>0</c:v>
                </c:pt>
                <c:pt idx="3">
                  <c:v>0</c:v>
                </c:pt>
              </c:numCache>
            </c:numRef>
          </c:val>
          <c:extLst>
            <c:ext xmlns:c16="http://schemas.microsoft.com/office/drawing/2014/chart" uri="{C3380CC4-5D6E-409C-BE32-E72D297353CC}">
              <c16:uniqueId val="{00000002-28AC-475C-BDD1-71DED4F1C233}"/>
            </c:ext>
          </c:extLst>
        </c:ser>
        <c:ser>
          <c:idx val="3"/>
          <c:order val="3"/>
          <c:tx>
            <c:strRef>
              <c:f>TD!$G$145</c:f>
              <c:strCache>
                <c:ptCount val="1"/>
                <c:pt idx="0">
                  <c:v>Bajo</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8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TD!$B$146:$C$149</c:f>
              <c:multiLvlStrCache>
                <c:ptCount val="4"/>
                <c:lvl>
                  <c:pt idx="0">
                    <c:v>4</c:v>
                  </c:pt>
                  <c:pt idx="1">
                    <c:v>0</c:v>
                  </c:pt>
                  <c:pt idx="2">
                    <c:v>2</c:v>
                  </c:pt>
                  <c:pt idx="3">
                    <c:v>0</c:v>
                  </c:pt>
                </c:lvl>
                <c:lvl>
                  <c:pt idx="0">
                    <c:v>Error</c:v>
                  </c:pt>
                  <c:pt idx="1">
                    <c:v>Hallazgo</c:v>
                  </c:pt>
                  <c:pt idx="2">
                    <c:v>Sugerencia</c:v>
                  </c:pt>
                  <c:pt idx="3">
                    <c:v>Consideración</c:v>
                  </c:pt>
                </c:lvl>
              </c:multiLvlStrCache>
            </c:multiLvlStrRef>
          </c:cat>
          <c:val>
            <c:numRef>
              <c:f>TD!$G$146:$G$149</c:f>
              <c:numCache>
                <c:formatCode>General</c:formatCode>
                <c:ptCount val="4"/>
                <c:pt idx="0">
                  <c:v>0</c:v>
                </c:pt>
                <c:pt idx="1">
                  <c:v>0</c:v>
                </c:pt>
                <c:pt idx="2">
                  <c:v>0</c:v>
                </c:pt>
                <c:pt idx="3">
                  <c:v>0</c:v>
                </c:pt>
              </c:numCache>
            </c:numRef>
          </c:val>
          <c:extLst>
            <c:ext xmlns:c16="http://schemas.microsoft.com/office/drawing/2014/chart" uri="{C3380CC4-5D6E-409C-BE32-E72D297353CC}">
              <c16:uniqueId val="{00000000-9CC7-4440-B52C-08C28AB95D56}"/>
            </c:ext>
          </c:extLst>
        </c:ser>
        <c:dLbls>
          <c:dLblPos val="outEnd"/>
          <c:showLegendKey val="0"/>
          <c:showVal val="1"/>
          <c:showCatName val="0"/>
          <c:showSerName val="0"/>
          <c:showPercent val="0"/>
          <c:showBubbleSize val="0"/>
        </c:dLbls>
        <c:gapWidth val="60"/>
        <c:overlap val="-27"/>
        <c:axId val="170625536"/>
        <c:axId val="231838208"/>
      </c:barChart>
      <c:catAx>
        <c:axId val="1706255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1" i="0" u="none" strike="noStrike" kern="1200" baseline="0">
                <a:solidFill>
                  <a:schemeClr val="tx1"/>
                </a:solidFill>
                <a:latin typeface="+mn-lt"/>
                <a:ea typeface="+mn-ea"/>
                <a:cs typeface="+mn-cs"/>
              </a:defRPr>
            </a:pPr>
            <a:endParaRPr lang="en-US"/>
          </a:p>
        </c:txPr>
        <c:crossAx val="231838208"/>
        <c:crosses val="autoZero"/>
        <c:auto val="1"/>
        <c:lblAlgn val="ctr"/>
        <c:lblOffset val="100"/>
        <c:noMultiLvlLbl val="0"/>
      </c:catAx>
      <c:valAx>
        <c:axId val="231838208"/>
        <c:scaling>
          <c:orientation val="minMax"/>
        </c:scaling>
        <c:delete val="1"/>
        <c:axPos val="l"/>
        <c:numFmt formatCode="General" sourceLinked="1"/>
        <c:majorTickMark val="none"/>
        <c:minorTickMark val="none"/>
        <c:tickLblPos val="nextTo"/>
        <c:crossAx val="170625536"/>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1200" b="0"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tx>
            <c:strRef>
              <c:f>Gráficas!$C$27</c:f>
              <c:strCache>
                <c:ptCount val="1"/>
                <c:pt idx="0">
                  <c:v>Horas</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Gráficas!$B$28:$B$65</c:f>
              <c:strCache>
                <c:ptCount val="5"/>
                <c:pt idx="0">
                  <c:v>CH-Actividades no planeadas por Choucair</c:v>
                </c:pt>
                <c:pt idx="1">
                  <c:v>CL-Gestión issues</c:v>
                </c:pt>
                <c:pt idx="2">
                  <c:v>CL-Incumplimiento en la entrega de artefactos</c:v>
                </c:pt>
                <c:pt idx="3">
                  <c:v>CL-Inestabilidad del ambiente de pruebas durante la ejecución</c:v>
                </c:pt>
                <c:pt idx="4">
                  <c:v>CL-Mala calidad de artefacto recibido por parte del Cliente</c:v>
                </c:pt>
              </c:strCache>
            </c:strRef>
          </c:cat>
          <c:val>
            <c:numRef>
              <c:f>Gráficas!$C$28:$C$65</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0-1061-49FD-94AE-DAF75B33B5C7}"/>
            </c:ext>
          </c:extLst>
        </c:ser>
        <c:dLbls>
          <c:showLegendKey val="0"/>
          <c:showVal val="0"/>
          <c:showCatName val="0"/>
          <c:showSerName val="0"/>
          <c:showPercent val="0"/>
          <c:showBubbleSize val="0"/>
        </c:dLbls>
        <c:gapWidth val="60"/>
        <c:axId val="170933760"/>
        <c:axId val="342400320"/>
      </c:barChart>
      <c:catAx>
        <c:axId val="170933760"/>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1" i="0" u="none" strike="noStrike" kern="1200" baseline="0">
                <a:solidFill>
                  <a:schemeClr val="tx1"/>
                </a:solidFill>
                <a:latin typeface="+mn-lt"/>
                <a:ea typeface="+mn-ea"/>
                <a:cs typeface="+mn-cs"/>
              </a:defRPr>
            </a:pPr>
            <a:endParaRPr lang="en-US"/>
          </a:p>
        </c:txPr>
        <c:crossAx val="342400320"/>
        <c:crosses val="autoZero"/>
        <c:auto val="1"/>
        <c:lblAlgn val="ctr"/>
        <c:lblOffset val="100"/>
        <c:noMultiLvlLbl val="0"/>
      </c:catAx>
      <c:valAx>
        <c:axId val="342400320"/>
        <c:scaling>
          <c:orientation val="minMax"/>
        </c:scaling>
        <c:delete val="1"/>
        <c:axPos val="t"/>
        <c:numFmt formatCode="General" sourceLinked="1"/>
        <c:majorTickMark val="none"/>
        <c:minorTickMark val="none"/>
        <c:tickLblPos val="nextTo"/>
        <c:crossAx val="17093376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468525979845863"/>
          <c:y val="2.5790126413078051E-2"/>
          <c:w val="0.5930963281849494"/>
          <c:h val="0.9370720720720721"/>
        </c:manualLayout>
      </c:layout>
      <c:barChart>
        <c:barDir val="bar"/>
        <c:grouping val="clustered"/>
        <c:varyColors val="0"/>
        <c:ser>
          <c:idx val="0"/>
          <c:order val="0"/>
          <c:tx>
            <c:strRef>
              <c:f>Gráficas!$C$85</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Gráficas!$B$86:$B$98</c:f>
              <c:strCache>
                <c:ptCount val="2"/>
                <c:pt idx="0">
                  <c:v>Assigned</c:v>
                </c:pt>
                <c:pt idx="1">
                  <c:v>Closed by tester</c:v>
                </c:pt>
              </c:strCache>
            </c:strRef>
          </c:cat>
          <c:val>
            <c:numRef>
              <c:f>Gráficas!$C$86:$C$98</c:f>
              <c:numCache>
                <c:formatCode>General</c:formatCode>
                <c:ptCount val="2"/>
                <c:pt idx="0">
                  <c:v>0</c:v>
                </c:pt>
                <c:pt idx="1">
                  <c:v>0</c:v>
                </c:pt>
              </c:numCache>
            </c:numRef>
          </c:val>
          <c:extLst>
            <c:ext xmlns:c16="http://schemas.microsoft.com/office/drawing/2014/chart" uri="{C3380CC4-5D6E-409C-BE32-E72D297353CC}">
              <c16:uniqueId val="{00000000-F838-4D15-A225-3DD0C57479BE}"/>
            </c:ext>
          </c:extLst>
        </c:ser>
        <c:dLbls>
          <c:dLblPos val="outEnd"/>
          <c:showLegendKey val="0"/>
          <c:showVal val="1"/>
          <c:showCatName val="0"/>
          <c:showSerName val="0"/>
          <c:showPercent val="0"/>
          <c:showBubbleSize val="0"/>
        </c:dLbls>
        <c:gapWidth val="60"/>
        <c:axId val="171378176"/>
        <c:axId val="42050688"/>
      </c:barChart>
      <c:catAx>
        <c:axId val="171378176"/>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1" i="0" u="none" strike="noStrike" kern="1200" baseline="0">
                <a:solidFill>
                  <a:schemeClr val="tx1"/>
                </a:solidFill>
                <a:latin typeface="+mn-lt"/>
                <a:ea typeface="+mn-ea"/>
                <a:cs typeface="+mn-cs"/>
              </a:defRPr>
            </a:pPr>
            <a:endParaRPr lang="en-US"/>
          </a:p>
        </c:txPr>
        <c:crossAx val="42050688"/>
        <c:crosses val="autoZero"/>
        <c:auto val="1"/>
        <c:lblAlgn val="ctr"/>
        <c:lblOffset val="100"/>
        <c:noMultiLvlLbl val="0"/>
      </c:catAx>
      <c:valAx>
        <c:axId val="42050688"/>
        <c:scaling>
          <c:orientation val="minMax"/>
        </c:scaling>
        <c:delete val="1"/>
        <c:axPos val="t"/>
        <c:numFmt formatCode="General" sourceLinked="1"/>
        <c:majorTickMark val="none"/>
        <c:minorTickMark val="none"/>
        <c:tickLblPos val="nextTo"/>
        <c:crossAx val="17137817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strRef>
              <c:f>Gráficas!$C$85</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A05C-4B51-AFAF-D0D5A1EAE182}"/>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A05C-4B51-AFAF-D0D5A1EAE182}"/>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A05C-4B51-AFAF-D0D5A1EAE182}"/>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A05C-4B51-AFAF-D0D5A1EAE182}"/>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A05C-4B51-AFAF-D0D5A1EAE182}"/>
              </c:ext>
            </c:extLst>
          </c:dPt>
          <c:dLbls>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Gráficas!$B$86:$B$98</c:f>
              <c:strCache>
                <c:ptCount val="2"/>
                <c:pt idx="0">
                  <c:v>Assigned</c:v>
                </c:pt>
                <c:pt idx="1">
                  <c:v>Closed by tester</c:v>
                </c:pt>
              </c:strCache>
            </c:strRef>
          </c:cat>
          <c:val>
            <c:numRef>
              <c:f>Gráficas!$C$86:$C$98</c:f>
              <c:numCache>
                <c:formatCode>General</c:formatCode>
                <c:ptCount val="2"/>
                <c:pt idx="0">
                  <c:v>0</c:v>
                </c:pt>
                <c:pt idx="1">
                  <c:v>0</c:v>
                </c:pt>
              </c:numCache>
            </c:numRef>
          </c:val>
          <c:extLst>
            <c:ext xmlns:c16="http://schemas.microsoft.com/office/drawing/2014/chart" uri="{C3380CC4-5D6E-409C-BE32-E72D297353CC}">
              <c16:uniqueId val="{0000001A-F3DC-438A-AF23-05AB7B24FE4B}"/>
            </c:ext>
          </c:extLst>
        </c:ser>
        <c:dLbls>
          <c:showLegendKey val="0"/>
          <c:showVal val="0"/>
          <c:showCatName val="0"/>
          <c:showSerName val="0"/>
          <c:showPercent val="1"/>
          <c:showBubbleSize val="0"/>
          <c:showLeaderLines val="1"/>
        </c:dLbls>
        <c:firstSliceAng val="0"/>
      </c:pieChart>
      <c:spPr>
        <a:noFill/>
        <a:ln>
          <a:noFill/>
        </a:ln>
        <a:effectLst/>
      </c:spPr>
    </c:plotArea>
    <c:legend>
      <c:legendPos val="l"/>
      <c:overlay val="0"/>
      <c:spPr>
        <a:noFill/>
        <a:ln>
          <a:noFill/>
        </a:ln>
        <a:effectLst/>
      </c:spPr>
      <c:txPr>
        <a:bodyPr rot="0" spcFirstLastPara="1" vertOverflow="ellipsis" vert="horz" wrap="square" anchor="ctr" anchorCtr="1"/>
        <a:lstStyle/>
        <a:p>
          <a:pPr>
            <a:defRPr sz="1100" b="0"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tx>
            <c:strRef>
              <c:f>Gráficas!$C$116</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Gráficas!$B$117:$B$125</c:f>
              <c:strCache>
                <c:ptCount val="5"/>
                <c:pt idx="0">
                  <c:v>Functional</c:v>
                </c:pt>
                <c:pt idx="1">
                  <c:v>Security</c:v>
                </c:pt>
                <c:pt idx="2">
                  <c:v>Usability</c:v>
                </c:pt>
                <c:pt idx="3">
                  <c:v>Hardware/Software</c:v>
                </c:pt>
                <c:pt idx="4">
                  <c:v>Data</c:v>
                </c:pt>
              </c:strCache>
            </c:strRef>
          </c:cat>
          <c:val>
            <c:numRef>
              <c:f>Gráficas!$C$117:$C$125</c:f>
              <c:numCache>
                <c:formatCode>General</c:formatCode>
                <c:ptCount val="5"/>
                <c:pt idx="0">
                  <c:v>2</c:v>
                </c:pt>
                <c:pt idx="1">
                  <c:v>4</c:v>
                </c:pt>
                <c:pt idx="2">
                  <c:v>0</c:v>
                </c:pt>
                <c:pt idx="3">
                  <c:v>0</c:v>
                </c:pt>
                <c:pt idx="4">
                  <c:v>0</c:v>
                </c:pt>
              </c:numCache>
            </c:numRef>
          </c:val>
          <c:extLst>
            <c:ext xmlns:c16="http://schemas.microsoft.com/office/drawing/2014/chart" uri="{C3380CC4-5D6E-409C-BE32-E72D297353CC}">
              <c16:uniqueId val="{00000000-3DC3-4F68-96B3-C416B48EF402}"/>
            </c:ext>
          </c:extLst>
        </c:ser>
        <c:dLbls>
          <c:showLegendKey val="0"/>
          <c:showVal val="0"/>
          <c:showCatName val="0"/>
          <c:showSerName val="0"/>
          <c:showPercent val="0"/>
          <c:showBubbleSize val="0"/>
        </c:dLbls>
        <c:gapWidth val="60"/>
        <c:axId val="171380224"/>
        <c:axId val="42053568"/>
      </c:barChart>
      <c:catAx>
        <c:axId val="171380224"/>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1" i="0" u="none" strike="noStrike" kern="1200" baseline="0">
                <a:solidFill>
                  <a:schemeClr val="tx1"/>
                </a:solidFill>
                <a:latin typeface="+mn-lt"/>
                <a:ea typeface="+mn-ea"/>
                <a:cs typeface="+mn-cs"/>
              </a:defRPr>
            </a:pPr>
            <a:endParaRPr lang="en-US"/>
          </a:p>
        </c:txPr>
        <c:crossAx val="42053568"/>
        <c:crosses val="autoZero"/>
        <c:auto val="1"/>
        <c:lblAlgn val="ctr"/>
        <c:lblOffset val="100"/>
        <c:noMultiLvlLbl val="0"/>
      </c:catAx>
      <c:valAx>
        <c:axId val="42053568"/>
        <c:scaling>
          <c:orientation val="minMax"/>
        </c:scaling>
        <c:delete val="1"/>
        <c:axPos val="t"/>
        <c:numFmt formatCode="General" sourceLinked="1"/>
        <c:majorTickMark val="none"/>
        <c:minorTickMark val="none"/>
        <c:tickLblPos val="nextTo"/>
        <c:crossAx val="17138022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strRef>
              <c:f>Gráficas!$C$116</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DD34-49BD-BA07-ECD8D38188C0}"/>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DD34-49BD-BA07-ECD8D38188C0}"/>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DD34-49BD-BA07-ECD8D38188C0}"/>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DD34-49BD-BA07-ECD8D38188C0}"/>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DD34-49BD-BA07-ECD8D38188C0}"/>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DD34-49BD-BA07-ECD8D38188C0}"/>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DD34-49BD-BA07-ECD8D38188C0}"/>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DD34-49BD-BA07-ECD8D38188C0}"/>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DD34-49BD-BA07-ECD8D38188C0}"/>
              </c:ext>
            </c:extLst>
          </c:dPt>
          <c:dLbls>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Gráficas!$B$117:$B$125</c:f>
              <c:strCache>
                <c:ptCount val="5"/>
                <c:pt idx="0">
                  <c:v>Functional</c:v>
                </c:pt>
                <c:pt idx="1">
                  <c:v>Security</c:v>
                </c:pt>
                <c:pt idx="2">
                  <c:v>Usability</c:v>
                </c:pt>
                <c:pt idx="3">
                  <c:v>Hardware/Software</c:v>
                </c:pt>
                <c:pt idx="4">
                  <c:v>Data</c:v>
                </c:pt>
              </c:strCache>
            </c:strRef>
          </c:cat>
          <c:val>
            <c:numRef>
              <c:f>Gráficas!$C$117:$C$125</c:f>
              <c:numCache>
                <c:formatCode>General</c:formatCode>
                <c:ptCount val="5"/>
                <c:pt idx="0">
                  <c:v>2</c:v>
                </c:pt>
                <c:pt idx="1">
                  <c:v>4</c:v>
                </c:pt>
                <c:pt idx="2">
                  <c:v>0</c:v>
                </c:pt>
                <c:pt idx="3">
                  <c:v>0</c:v>
                </c:pt>
                <c:pt idx="4">
                  <c:v>0</c:v>
                </c:pt>
              </c:numCache>
            </c:numRef>
          </c:val>
          <c:extLst>
            <c:ext xmlns:c16="http://schemas.microsoft.com/office/drawing/2014/chart" uri="{C3380CC4-5D6E-409C-BE32-E72D297353CC}">
              <c16:uniqueId val="{00000012-A8EC-458D-ABF5-EEB485CC900F}"/>
            </c:ext>
          </c:extLst>
        </c:ser>
        <c:dLbls>
          <c:showLegendKey val="0"/>
          <c:showVal val="0"/>
          <c:showCatName val="0"/>
          <c:showSerName val="0"/>
          <c:showPercent val="1"/>
          <c:showBubbleSize val="0"/>
          <c:showLeaderLines val="1"/>
        </c:dLbls>
        <c:firstSliceAng val="0"/>
      </c:pieChart>
      <c:spPr>
        <a:noFill/>
        <a:ln>
          <a:noFill/>
        </a:ln>
        <a:effectLst/>
      </c:spPr>
    </c:plotArea>
    <c:legend>
      <c:legendPos val="l"/>
      <c:overlay val="0"/>
      <c:spPr>
        <a:noFill/>
        <a:ln>
          <a:noFill/>
        </a:ln>
        <a:effectLst/>
      </c:spPr>
      <c:txPr>
        <a:bodyPr rot="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Gráficas!$C$161</c:f>
              <c:strCache>
                <c:ptCount val="1"/>
                <c:pt idx="0">
                  <c:v>Total Bug Reportados HU</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Gráficas!$B$162:$B$201</c:f>
              <c:numCache>
                <c:formatCode>General</c:formatCode>
                <c:ptCount val="1"/>
                <c:pt idx="0">
                  <c:v>0</c:v>
                </c:pt>
              </c:numCache>
            </c:numRef>
          </c:cat>
          <c:val>
            <c:numRef>
              <c:f>Gráficas!$C$162:$C$201</c:f>
              <c:numCache>
                <c:formatCode>General</c:formatCode>
                <c:ptCount val="1"/>
                <c:pt idx="0">
                  <c:v>0</c:v>
                </c:pt>
              </c:numCache>
            </c:numRef>
          </c:val>
          <c:extLst>
            <c:ext xmlns:c16="http://schemas.microsoft.com/office/drawing/2014/chart" uri="{C3380CC4-5D6E-409C-BE32-E72D297353CC}">
              <c16:uniqueId val="{00000000-BCAC-4423-9E6E-B4F31986F9AD}"/>
            </c:ext>
          </c:extLst>
        </c:ser>
        <c:ser>
          <c:idx val="2"/>
          <c:order val="1"/>
          <c:tx>
            <c:strRef>
              <c:f>Gráficas!$D$161</c:f>
              <c:strCache>
                <c:ptCount val="1"/>
                <c:pt idx="0">
                  <c:v>Total Bug Abiertos HU</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Gráficas!$B$162:$B$201</c:f>
              <c:numCache>
                <c:formatCode>General</c:formatCode>
                <c:ptCount val="1"/>
                <c:pt idx="0">
                  <c:v>0</c:v>
                </c:pt>
              </c:numCache>
            </c:numRef>
          </c:cat>
          <c:val>
            <c:numRef>
              <c:f>Gráficas!$D$162:$D$201</c:f>
              <c:numCache>
                <c:formatCode>General</c:formatCode>
                <c:ptCount val="1"/>
                <c:pt idx="0">
                  <c:v>0</c:v>
                </c:pt>
              </c:numCache>
            </c:numRef>
          </c:val>
          <c:extLst>
            <c:ext xmlns:c16="http://schemas.microsoft.com/office/drawing/2014/chart" uri="{C3380CC4-5D6E-409C-BE32-E72D297353CC}">
              <c16:uniqueId val="{00000001-BCAC-4423-9E6E-B4F31986F9AD}"/>
            </c:ext>
          </c:extLst>
        </c:ser>
        <c:dLbls>
          <c:dLblPos val="outEnd"/>
          <c:showLegendKey val="0"/>
          <c:showVal val="1"/>
          <c:showCatName val="0"/>
          <c:showSerName val="0"/>
          <c:showPercent val="0"/>
          <c:showBubbleSize val="0"/>
        </c:dLbls>
        <c:gapWidth val="60"/>
        <c:axId val="192080384"/>
        <c:axId val="42056448"/>
      </c:barChart>
      <c:catAx>
        <c:axId val="1920803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42056448"/>
        <c:crosses val="autoZero"/>
        <c:auto val="1"/>
        <c:lblAlgn val="ctr"/>
        <c:lblOffset val="100"/>
        <c:noMultiLvlLbl val="0"/>
      </c:catAx>
      <c:valAx>
        <c:axId val="42056448"/>
        <c:scaling>
          <c:orientation val="minMax"/>
        </c:scaling>
        <c:delete val="1"/>
        <c:axPos val="l"/>
        <c:numFmt formatCode="General" sourceLinked="1"/>
        <c:majorTickMark val="none"/>
        <c:minorTickMark val="none"/>
        <c:tickLblPos val="nextTo"/>
        <c:crossAx val="192080384"/>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tx>
            <c:v>%AvanceEsp</c:v>
          </c:tx>
          <c:spPr>
            <a:solidFill>
              <a:srgbClr val="6097DB"/>
            </a:solidFill>
          </c:spPr>
          <c:dPt>
            <c:idx val="0"/>
            <c:bubble3D val="0"/>
            <c:spPr>
              <a:solidFill>
                <a:srgbClr val="6097DB"/>
              </a:solidFill>
              <a:ln w="19050">
                <a:solidFill>
                  <a:schemeClr val="lt1"/>
                </a:solidFill>
              </a:ln>
              <a:effectLst/>
            </c:spPr>
            <c:extLst>
              <c:ext xmlns:c16="http://schemas.microsoft.com/office/drawing/2014/chart" uri="{C3380CC4-5D6E-409C-BE32-E72D297353CC}">
                <c16:uniqueId val="{00000001-C2A3-44A9-BC51-7441C1E5977F}"/>
              </c:ext>
            </c:extLst>
          </c:dPt>
          <c:dPt>
            <c:idx val="1"/>
            <c:bubble3D val="0"/>
            <c:spPr>
              <a:solidFill>
                <a:srgbClr val="6097DB"/>
              </a:solidFill>
              <a:ln w="19050">
                <a:solidFill>
                  <a:schemeClr val="lt1"/>
                </a:solidFill>
              </a:ln>
              <a:effectLst/>
            </c:spPr>
            <c:extLst>
              <c:ext xmlns:c16="http://schemas.microsoft.com/office/drawing/2014/chart" uri="{C3380CC4-5D6E-409C-BE32-E72D297353CC}">
                <c16:uniqueId val="{00000003-C2A3-44A9-BC51-7441C1E5977F}"/>
              </c:ext>
            </c:extLst>
          </c:dPt>
          <c:dPt>
            <c:idx val="2"/>
            <c:bubble3D val="0"/>
            <c:spPr>
              <a:solidFill>
                <a:srgbClr val="6097DB"/>
              </a:solidFill>
              <a:ln w="19050">
                <a:solidFill>
                  <a:schemeClr val="lt1"/>
                </a:solidFill>
              </a:ln>
              <a:effectLst/>
            </c:spPr>
            <c:extLst>
              <c:ext xmlns:c16="http://schemas.microsoft.com/office/drawing/2014/chart" uri="{C3380CC4-5D6E-409C-BE32-E72D297353CC}">
                <c16:uniqueId val="{00000005-C2A3-44A9-BC51-7441C1E5977F}"/>
              </c:ext>
            </c:extLst>
          </c:dPt>
          <c:dPt>
            <c:idx val="3"/>
            <c:bubble3D val="0"/>
            <c:spPr>
              <a:solidFill>
                <a:srgbClr val="6097DB"/>
              </a:solidFill>
              <a:ln w="19050">
                <a:solidFill>
                  <a:schemeClr val="lt1"/>
                </a:solidFill>
              </a:ln>
              <a:effectLst/>
            </c:spPr>
            <c:extLst>
              <c:ext xmlns:c16="http://schemas.microsoft.com/office/drawing/2014/chart" uri="{C3380CC4-5D6E-409C-BE32-E72D297353CC}">
                <c16:uniqueId val="{00000007-C2A3-44A9-BC51-7441C1E5977F}"/>
              </c:ext>
            </c:extLst>
          </c:dPt>
          <c:dPt>
            <c:idx val="4"/>
            <c:bubble3D val="0"/>
            <c:spPr>
              <a:solidFill>
                <a:srgbClr val="6097DB"/>
              </a:solidFill>
              <a:ln w="19050">
                <a:solidFill>
                  <a:schemeClr val="lt1"/>
                </a:solidFill>
              </a:ln>
              <a:effectLst/>
            </c:spPr>
            <c:extLst>
              <c:ext xmlns:c16="http://schemas.microsoft.com/office/drawing/2014/chart" uri="{C3380CC4-5D6E-409C-BE32-E72D297353CC}">
                <c16:uniqueId val="{00000009-C2A3-44A9-BC51-7441C1E5977F}"/>
              </c:ext>
            </c:extLst>
          </c:dPt>
          <c:dPt>
            <c:idx val="5"/>
            <c:bubble3D val="0"/>
            <c:spPr>
              <a:solidFill>
                <a:srgbClr val="6097DB"/>
              </a:solidFill>
              <a:ln w="19050">
                <a:solidFill>
                  <a:schemeClr val="lt1"/>
                </a:solidFill>
              </a:ln>
              <a:effectLst/>
            </c:spPr>
            <c:extLst>
              <c:ext xmlns:c16="http://schemas.microsoft.com/office/drawing/2014/chart" uri="{C3380CC4-5D6E-409C-BE32-E72D297353CC}">
                <c16:uniqueId val="{0000000B-C2A3-44A9-BC51-7441C1E5977F}"/>
              </c:ext>
            </c:extLst>
          </c:dPt>
          <c:dPt>
            <c:idx val="6"/>
            <c:bubble3D val="0"/>
            <c:spPr>
              <a:solidFill>
                <a:srgbClr val="6097DB"/>
              </a:solidFill>
              <a:ln w="19050">
                <a:solidFill>
                  <a:schemeClr val="lt1"/>
                </a:solidFill>
              </a:ln>
              <a:effectLst/>
            </c:spPr>
            <c:extLst>
              <c:ext xmlns:c16="http://schemas.microsoft.com/office/drawing/2014/chart" uri="{C3380CC4-5D6E-409C-BE32-E72D297353CC}">
                <c16:uniqueId val="{0000000D-C2A3-44A9-BC51-7441C1E5977F}"/>
              </c:ext>
            </c:extLst>
          </c:dPt>
          <c:dPt>
            <c:idx val="7"/>
            <c:bubble3D val="0"/>
            <c:spPr>
              <a:solidFill>
                <a:srgbClr val="6097DB"/>
              </a:solidFill>
              <a:ln w="19050">
                <a:solidFill>
                  <a:schemeClr val="lt1"/>
                </a:solidFill>
              </a:ln>
              <a:effectLst/>
            </c:spPr>
            <c:extLst>
              <c:ext xmlns:c16="http://schemas.microsoft.com/office/drawing/2014/chart" uri="{C3380CC4-5D6E-409C-BE32-E72D297353CC}">
                <c16:uniqueId val="{0000000F-C2A3-44A9-BC51-7441C1E5977F}"/>
              </c:ext>
            </c:extLst>
          </c:dPt>
          <c:dPt>
            <c:idx val="8"/>
            <c:bubble3D val="0"/>
            <c:spPr>
              <a:solidFill>
                <a:srgbClr val="6097DB"/>
              </a:solidFill>
              <a:ln w="19050">
                <a:solidFill>
                  <a:schemeClr val="lt1"/>
                </a:solidFill>
              </a:ln>
              <a:effectLst/>
            </c:spPr>
            <c:extLst>
              <c:ext xmlns:c16="http://schemas.microsoft.com/office/drawing/2014/chart" uri="{C3380CC4-5D6E-409C-BE32-E72D297353CC}">
                <c16:uniqueId val="{00000011-C2A3-44A9-BC51-7441C1E5977F}"/>
              </c:ext>
            </c:extLst>
          </c:dPt>
          <c:dPt>
            <c:idx val="9"/>
            <c:bubble3D val="0"/>
            <c:spPr>
              <a:solidFill>
                <a:srgbClr val="6097DB"/>
              </a:solidFill>
              <a:ln w="19050">
                <a:solidFill>
                  <a:schemeClr val="lt1"/>
                </a:solidFill>
              </a:ln>
              <a:effectLst/>
            </c:spPr>
            <c:extLst>
              <c:ext xmlns:c16="http://schemas.microsoft.com/office/drawing/2014/chart" uri="{C3380CC4-5D6E-409C-BE32-E72D297353CC}">
                <c16:uniqueId val="{00000013-C2A3-44A9-BC51-7441C1E5977F}"/>
              </c:ext>
            </c:extLst>
          </c:dPt>
          <c:dPt>
            <c:idx val="10"/>
            <c:bubble3D val="0"/>
            <c:spPr>
              <a:solidFill>
                <a:srgbClr val="6097DB"/>
              </a:solidFill>
              <a:ln w="19050">
                <a:solidFill>
                  <a:schemeClr val="lt1"/>
                </a:solidFill>
              </a:ln>
              <a:effectLst/>
            </c:spPr>
            <c:extLst>
              <c:ext xmlns:c16="http://schemas.microsoft.com/office/drawing/2014/chart" uri="{C3380CC4-5D6E-409C-BE32-E72D297353CC}">
                <c16:uniqueId val="{00000015-C2A3-44A9-BC51-7441C1E5977F}"/>
              </c:ext>
            </c:extLst>
          </c:dPt>
          <c:dPt>
            <c:idx val="11"/>
            <c:bubble3D val="0"/>
            <c:spPr>
              <a:solidFill>
                <a:srgbClr val="6097DB"/>
              </a:solidFill>
              <a:ln w="19050">
                <a:solidFill>
                  <a:schemeClr val="lt1"/>
                </a:solidFill>
              </a:ln>
              <a:effectLst/>
            </c:spPr>
            <c:extLst>
              <c:ext xmlns:c16="http://schemas.microsoft.com/office/drawing/2014/chart" uri="{C3380CC4-5D6E-409C-BE32-E72D297353CC}">
                <c16:uniqueId val="{00000017-C2A3-44A9-BC51-7441C1E5977F}"/>
              </c:ext>
            </c:extLst>
          </c:dPt>
          <c:dPt>
            <c:idx val="12"/>
            <c:bubble3D val="0"/>
            <c:spPr>
              <a:solidFill>
                <a:srgbClr val="6097DB"/>
              </a:solidFill>
              <a:ln w="19050">
                <a:solidFill>
                  <a:schemeClr val="lt1"/>
                </a:solidFill>
              </a:ln>
              <a:effectLst/>
            </c:spPr>
            <c:extLst>
              <c:ext xmlns:c16="http://schemas.microsoft.com/office/drawing/2014/chart" uri="{C3380CC4-5D6E-409C-BE32-E72D297353CC}">
                <c16:uniqueId val="{00000019-C2A3-44A9-BC51-7441C1E5977F}"/>
              </c:ext>
            </c:extLst>
          </c:dPt>
          <c:dPt>
            <c:idx val="13"/>
            <c:bubble3D val="0"/>
            <c:spPr>
              <a:solidFill>
                <a:srgbClr val="6097DB"/>
              </a:solidFill>
              <a:ln w="19050">
                <a:solidFill>
                  <a:schemeClr val="lt1"/>
                </a:solidFill>
              </a:ln>
              <a:effectLst/>
            </c:spPr>
            <c:extLst>
              <c:ext xmlns:c16="http://schemas.microsoft.com/office/drawing/2014/chart" uri="{C3380CC4-5D6E-409C-BE32-E72D297353CC}">
                <c16:uniqueId val="{0000001B-C2A3-44A9-BC51-7441C1E5977F}"/>
              </c:ext>
            </c:extLst>
          </c:dPt>
          <c:dPt>
            <c:idx val="14"/>
            <c:bubble3D val="0"/>
            <c:spPr>
              <a:solidFill>
                <a:srgbClr val="6097DB"/>
              </a:solidFill>
              <a:ln w="19050">
                <a:solidFill>
                  <a:schemeClr val="lt1"/>
                </a:solidFill>
              </a:ln>
              <a:effectLst/>
            </c:spPr>
            <c:extLst>
              <c:ext xmlns:c16="http://schemas.microsoft.com/office/drawing/2014/chart" uri="{C3380CC4-5D6E-409C-BE32-E72D297353CC}">
                <c16:uniqueId val="{0000001D-C2A3-44A9-BC51-7441C1E5977F}"/>
              </c:ext>
            </c:extLst>
          </c:dPt>
          <c:dPt>
            <c:idx val="15"/>
            <c:bubble3D val="0"/>
            <c:spPr>
              <a:solidFill>
                <a:srgbClr val="6097DB"/>
              </a:solidFill>
              <a:ln w="19050">
                <a:solidFill>
                  <a:schemeClr val="lt1"/>
                </a:solidFill>
              </a:ln>
              <a:effectLst/>
            </c:spPr>
            <c:extLst>
              <c:ext xmlns:c16="http://schemas.microsoft.com/office/drawing/2014/chart" uri="{C3380CC4-5D6E-409C-BE32-E72D297353CC}">
                <c16:uniqueId val="{0000001F-C2A3-44A9-BC51-7441C1E5977F}"/>
              </c:ext>
            </c:extLst>
          </c:dPt>
          <c:dPt>
            <c:idx val="16"/>
            <c:bubble3D val="0"/>
            <c:spPr>
              <a:solidFill>
                <a:srgbClr val="6097DB"/>
              </a:solidFill>
              <a:ln w="19050">
                <a:solidFill>
                  <a:schemeClr val="lt1"/>
                </a:solidFill>
              </a:ln>
              <a:effectLst/>
            </c:spPr>
            <c:extLst>
              <c:ext xmlns:c16="http://schemas.microsoft.com/office/drawing/2014/chart" uri="{C3380CC4-5D6E-409C-BE32-E72D297353CC}">
                <c16:uniqueId val="{00000021-C2A3-44A9-BC51-7441C1E5977F}"/>
              </c:ext>
            </c:extLst>
          </c:dPt>
          <c:dPt>
            <c:idx val="17"/>
            <c:bubble3D val="0"/>
            <c:spPr>
              <a:solidFill>
                <a:srgbClr val="6097DB"/>
              </a:solidFill>
              <a:ln w="19050">
                <a:solidFill>
                  <a:schemeClr val="lt1"/>
                </a:solidFill>
              </a:ln>
              <a:effectLst/>
            </c:spPr>
            <c:extLst>
              <c:ext xmlns:c16="http://schemas.microsoft.com/office/drawing/2014/chart" uri="{C3380CC4-5D6E-409C-BE32-E72D297353CC}">
                <c16:uniqueId val="{00000023-C2A3-44A9-BC51-7441C1E5977F}"/>
              </c:ext>
            </c:extLst>
          </c:dPt>
          <c:dPt>
            <c:idx val="18"/>
            <c:bubble3D val="0"/>
            <c:spPr>
              <a:solidFill>
                <a:srgbClr val="6097DB"/>
              </a:solidFill>
              <a:ln w="19050">
                <a:solidFill>
                  <a:schemeClr val="lt1"/>
                </a:solidFill>
              </a:ln>
              <a:effectLst/>
            </c:spPr>
            <c:extLst>
              <c:ext xmlns:c16="http://schemas.microsoft.com/office/drawing/2014/chart" uri="{C3380CC4-5D6E-409C-BE32-E72D297353CC}">
                <c16:uniqueId val="{00000025-C2A3-44A9-BC51-7441C1E5977F}"/>
              </c:ext>
            </c:extLst>
          </c:dPt>
          <c:dPt>
            <c:idx val="19"/>
            <c:bubble3D val="0"/>
            <c:spPr>
              <a:solidFill>
                <a:srgbClr val="6097DB"/>
              </a:solidFill>
              <a:ln w="19050">
                <a:solidFill>
                  <a:schemeClr val="lt1"/>
                </a:solidFill>
              </a:ln>
              <a:effectLst/>
            </c:spPr>
            <c:extLst>
              <c:ext xmlns:c16="http://schemas.microsoft.com/office/drawing/2014/chart" uri="{C3380CC4-5D6E-409C-BE32-E72D297353CC}">
                <c16:uniqueId val="{00000027-C2A3-44A9-BC51-7441C1E5977F}"/>
              </c:ext>
            </c:extLst>
          </c:dPt>
          <c:val>
            <c:numLit>
              <c:formatCode>General</c:formatCode>
              <c:ptCount val="20"/>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numLit>
          </c:val>
          <c:extLst>
            <c:ext xmlns:c16="http://schemas.microsoft.com/office/drawing/2014/chart" uri="{C3380CC4-5D6E-409C-BE32-E72D297353CC}">
              <c16:uniqueId val="{00000028-C2A3-44A9-BC51-7441C1E5977F}"/>
            </c:ext>
          </c:extLst>
        </c:ser>
        <c:dLbls>
          <c:showLegendKey val="0"/>
          <c:showVal val="0"/>
          <c:showCatName val="0"/>
          <c:showSerName val="0"/>
          <c:showPercent val="0"/>
          <c:showBubbleSize val="0"/>
          <c:showLeaderLines val="1"/>
        </c:dLbls>
        <c:firstSliceAng val="0"/>
        <c:holeSize val="70"/>
      </c:doughnutChart>
      <c:doughnutChart>
        <c:varyColors val="1"/>
        <c:ser>
          <c:idx val="1"/>
          <c:order val="1"/>
          <c:tx>
            <c:v>%AvanceEsp2</c:v>
          </c:tx>
          <c:dPt>
            <c:idx val="0"/>
            <c:bubble3D val="0"/>
            <c:spPr>
              <a:noFill/>
              <a:ln w="19050">
                <a:solidFill>
                  <a:schemeClr val="lt1"/>
                </a:solidFill>
              </a:ln>
              <a:effectLst/>
            </c:spPr>
            <c:extLst>
              <c:ext xmlns:c16="http://schemas.microsoft.com/office/drawing/2014/chart" uri="{C3380CC4-5D6E-409C-BE32-E72D297353CC}">
                <c16:uniqueId val="{0000002A-C2A3-44A9-BC51-7441C1E5977F}"/>
              </c:ext>
            </c:extLst>
          </c:dPt>
          <c:dPt>
            <c:idx val="1"/>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2C-C2A3-44A9-BC51-7441C1E5977F}"/>
              </c:ext>
            </c:extLst>
          </c:dPt>
          <c:val>
            <c:numRef>
              <c:f>TD!$H$228:$H$229</c:f>
              <c:numCache>
                <c:formatCode>0.00%</c:formatCode>
                <c:ptCount val="2"/>
                <c:pt idx="0" formatCode="0%">
                  <c:v>1</c:v>
                </c:pt>
                <c:pt idx="1">
                  <c:v>0</c:v>
                </c:pt>
              </c:numCache>
            </c:numRef>
          </c:val>
          <c:extLst>
            <c:ext xmlns:c16="http://schemas.microsoft.com/office/drawing/2014/chart" uri="{C3380CC4-5D6E-409C-BE32-E72D297353CC}">
              <c16:uniqueId val="{0000002D-C2A3-44A9-BC51-7441C1E5977F}"/>
            </c:ext>
          </c:extLst>
        </c:ser>
        <c:dLbls>
          <c:showLegendKey val="0"/>
          <c:showVal val="0"/>
          <c:showCatName val="0"/>
          <c:showSerName val="0"/>
          <c:showPercent val="0"/>
          <c:showBubbleSize val="0"/>
          <c:showLeaderLines val="1"/>
        </c:dLbls>
        <c:firstSliceAng val="0"/>
        <c:holeSize val="7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tx>
            <c:v>%AvanceReal</c:v>
          </c:tx>
          <c:spPr>
            <a:solidFill>
              <a:srgbClr val="F9805C"/>
            </a:solidFill>
          </c:spPr>
          <c:dPt>
            <c:idx val="0"/>
            <c:bubble3D val="0"/>
            <c:spPr>
              <a:solidFill>
                <a:srgbClr val="F9805C"/>
              </a:solidFill>
              <a:ln w="19050">
                <a:solidFill>
                  <a:schemeClr val="lt1"/>
                </a:solidFill>
              </a:ln>
              <a:effectLst/>
            </c:spPr>
            <c:extLst>
              <c:ext xmlns:c16="http://schemas.microsoft.com/office/drawing/2014/chart" uri="{C3380CC4-5D6E-409C-BE32-E72D297353CC}">
                <c16:uniqueId val="{00000001-8B1C-4254-8FF8-5465528F83FD}"/>
              </c:ext>
            </c:extLst>
          </c:dPt>
          <c:dPt>
            <c:idx val="1"/>
            <c:bubble3D val="0"/>
            <c:spPr>
              <a:solidFill>
                <a:srgbClr val="F9805C"/>
              </a:solidFill>
              <a:ln w="19050">
                <a:solidFill>
                  <a:schemeClr val="lt1"/>
                </a:solidFill>
              </a:ln>
              <a:effectLst/>
            </c:spPr>
            <c:extLst>
              <c:ext xmlns:c16="http://schemas.microsoft.com/office/drawing/2014/chart" uri="{C3380CC4-5D6E-409C-BE32-E72D297353CC}">
                <c16:uniqueId val="{00000003-8B1C-4254-8FF8-5465528F83FD}"/>
              </c:ext>
            </c:extLst>
          </c:dPt>
          <c:dPt>
            <c:idx val="2"/>
            <c:bubble3D val="0"/>
            <c:spPr>
              <a:solidFill>
                <a:srgbClr val="F9805C"/>
              </a:solidFill>
              <a:ln w="19050">
                <a:solidFill>
                  <a:schemeClr val="lt1"/>
                </a:solidFill>
              </a:ln>
              <a:effectLst/>
            </c:spPr>
            <c:extLst>
              <c:ext xmlns:c16="http://schemas.microsoft.com/office/drawing/2014/chart" uri="{C3380CC4-5D6E-409C-BE32-E72D297353CC}">
                <c16:uniqueId val="{00000005-8B1C-4254-8FF8-5465528F83FD}"/>
              </c:ext>
            </c:extLst>
          </c:dPt>
          <c:dPt>
            <c:idx val="3"/>
            <c:bubble3D val="0"/>
            <c:spPr>
              <a:solidFill>
                <a:srgbClr val="F9805C"/>
              </a:solidFill>
              <a:ln w="19050">
                <a:solidFill>
                  <a:schemeClr val="lt1"/>
                </a:solidFill>
              </a:ln>
              <a:effectLst/>
            </c:spPr>
            <c:extLst>
              <c:ext xmlns:c16="http://schemas.microsoft.com/office/drawing/2014/chart" uri="{C3380CC4-5D6E-409C-BE32-E72D297353CC}">
                <c16:uniqueId val="{00000007-8B1C-4254-8FF8-5465528F83FD}"/>
              </c:ext>
            </c:extLst>
          </c:dPt>
          <c:dPt>
            <c:idx val="4"/>
            <c:bubble3D val="0"/>
            <c:spPr>
              <a:solidFill>
                <a:srgbClr val="F9805C"/>
              </a:solidFill>
              <a:ln w="19050">
                <a:solidFill>
                  <a:schemeClr val="lt1"/>
                </a:solidFill>
              </a:ln>
              <a:effectLst/>
            </c:spPr>
            <c:extLst>
              <c:ext xmlns:c16="http://schemas.microsoft.com/office/drawing/2014/chart" uri="{C3380CC4-5D6E-409C-BE32-E72D297353CC}">
                <c16:uniqueId val="{00000009-8B1C-4254-8FF8-5465528F83FD}"/>
              </c:ext>
            </c:extLst>
          </c:dPt>
          <c:dPt>
            <c:idx val="5"/>
            <c:bubble3D val="0"/>
            <c:spPr>
              <a:solidFill>
                <a:srgbClr val="F9805C"/>
              </a:solidFill>
              <a:ln w="19050">
                <a:solidFill>
                  <a:schemeClr val="lt1"/>
                </a:solidFill>
              </a:ln>
              <a:effectLst/>
            </c:spPr>
            <c:extLst>
              <c:ext xmlns:c16="http://schemas.microsoft.com/office/drawing/2014/chart" uri="{C3380CC4-5D6E-409C-BE32-E72D297353CC}">
                <c16:uniqueId val="{0000000B-8B1C-4254-8FF8-5465528F83FD}"/>
              </c:ext>
            </c:extLst>
          </c:dPt>
          <c:dPt>
            <c:idx val="6"/>
            <c:bubble3D val="0"/>
            <c:spPr>
              <a:solidFill>
                <a:srgbClr val="F9805C"/>
              </a:solidFill>
              <a:ln w="19050">
                <a:solidFill>
                  <a:schemeClr val="lt1"/>
                </a:solidFill>
              </a:ln>
              <a:effectLst/>
            </c:spPr>
            <c:extLst>
              <c:ext xmlns:c16="http://schemas.microsoft.com/office/drawing/2014/chart" uri="{C3380CC4-5D6E-409C-BE32-E72D297353CC}">
                <c16:uniqueId val="{0000000D-8B1C-4254-8FF8-5465528F83FD}"/>
              </c:ext>
            </c:extLst>
          </c:dPt>
          <c:dPt>
            <c:idx val="7"/>
            <c:bubble3D val="0"/>
            <c:spPr>
              <a:solidFill>
                <a:srgbClr val="F9805C"/>
              </a:solidFill>
              <a:ln w="19050">
                <a:solidFill>
                  <a:schemeClr val="lt1"/>
                </a:solidFill>
              </a:ln>
              <a:effectLst/>
            </c:spPr>
            <c:extLst>
              <c:ext xmlns:c16="http://schemas.microsoft.com/office/drawing/2014/chart" uri="{C3380CC4-5D6E-409C-BE32-E72D297353CC}">
                <c16:uniqueId val="{0000000F-8B1C-4254-8FF8-5465528F83FD}"/>
              </c:ext>
            </c:extLst>
          </c:dPt>
          <c:dPt>
            <c:idx val="8"/>
            <c:bubble3D val="0"/>
            <c:spPr>
              <a:solidFill>
                <a:srgbClr val="F9805C"/>
              </a:solidFill>
              <a:ln w="19050">
                <a:solidFill>
                  <a:schemeClr val="lt1"/>
                </a:solidFill>
              </a:ln>
              <a:effectLst/>
            </c:spPr>
            <c:extLst>
              <c:ext xmlns:c16="http://schemas.microsoft.com/office/drawing/2014/chart" uri="{C3380CC4-5D6E-409C-BE32-E72D297353CC}">
                <c16:uniqueId val="{00000011-8B1C-4254-8FF8-5465528F83FD}"/>
              </c:ext>
            </c:extLst>
          </c:dPt>
          <c:dPt>
            <c:idx val="9"/>
            <c:bubble3D val="0"/>
            <c:spPr>
              <a:solidFill>
                <a:srgbClr val="F9805C"/>
              </a:solidFill>
              <a:ln w="19050">
                <a:solidFill>
                  <a:schemeClr val="lt1"/>
                </a:solidFill>
              </a:ln>
              <a:effectLst/>
            </c:spPr>
            <c:extLst>
              <c:ext xmlns:c16="http://schemas.microsoft.com/office/drawing/2014/chart" uri="{C3380CC4-5D6E-409C-BE32-E72D297353CC}">
                <c16:uniqueId val="{00000013-8B1C-4254-8FF8-5465528F83FD}"/>
              </c:ext>
            </c:extLst>
          </c:dPt>
          <c:dPt>
            <c:idx val="10"/>
            <c:bubble3D val="0"/>
            <c:spPr>
              <a:solidFill>
                <a:srgbClr val="F9805C"/>
              </a:solidFill>
              <a:ln w="19050">
                <a:solidFill>
                  <a:schemeClr val="lt1"/>
                </a:solidFill>
              </a:ln>
              <a:effectLst/>
            </c:spPr>
            <c:extLst>
              <c:ext xmlns:c16="http://schemas.microsoft.com/office/drawing/2014/chart" uri="{C3380CC4-5D6E-409C-BE32-E72D297353CC}">
                <c16:uniqueId val="{00000015-8B1C-4254-8FF8-5465528F83FD}"/>
              </c:ext>
            </c:extLst>
          </c:dPt>
          <c:dPt>
            <c:idx val="11"/>
            <c:bubble3D val="0"/>
            <c:spPr>
              <a:solidFill>
                <a:srgbClr val="F9805C"/>
              </a:solidFill>
              <a:ln w="19050">
                <a:solidFill>
                  <a:schemeClr val="lt1"/>
                </a:solidFill>
              </a:ln>
              <a:effectLst/>
            </c:spPr>
            <c:extLst>
              <c:ext xmlns:c16="http://schemas.microsoft.com/office/drawing/2014/chart" uri="{C3380CC4-5D6E-409C-BE32-E72D297353CC}">
                <c16:uniqueId val="{00000017-8B1C-4254-8FF8-5465528F83FD}"/>
              </c:ext>
            </c:extLst>
          </c:dPt>
          <c:dPt>
            <c:idx val="12"/>
            <c:bubble3D val="0"/>
            <c:spPr>
              <a:solidFill>
                <a:srgbClr val="F9805C"/>
              </a:solidFill>
              <a:ln w="19050">
                <a:solidFill>
                  <a:schemeClr val="lt1"/>
                </a:solidFill>
              </a:ln>
              <a:effectLst/>
            </c:spPr>
            <c:extLst>
              <c:ext xmlns:c16="http://schemas.microsoft.com/office/drawing/2014/chart" uri="{C3380CC4-5D6E-409C-BE32-E72D297353CC}">
                <c16:uniqueId val="{00000019-8B1C-4254-8FF8-5465528F83FD}"/>
              </c:ext>
            </c:extLst>
          </c:dPt>
          <c:dPt>
            <c:idx val="13"/>
            <c:bubble3D val="0"/>
            <c:spPr>
              <a:solidFill>
                <a:srgbClr val="F9805C"/>
              </a:solidFill>
              <a:ln w="19050">
                <a:solidFill>
                  <a:schemeClr val="lt1"/>
                </a:solidFill>
              </a:ln>
              <a:effectLst/>
            </c:spPr>
            <c:extLst>
              <c:ext xmlns:c16="http://schemas.microsoft.com/office/drawing/2014/chart" uri="{C3380CC4-5D6E-409C-BE32-E72D297353CC}">
                <c16:uniqueId val="{0000001B-8B1C-4254-8FF8-5465528F83FD}"/>
              </c:ext>
            </c:extLst>
          </c:dPt>
          <c:dPt>
            <c:idx val="14"/>
            <c:bubble3D val="0"/>
            <c:spPr>
              <a:solidFill>
                <a:srgbClr val="F9805C"/>
              </a:solidFill>
              <a:ln w="19050">
                <a:solidFill>
                  <a:schemeClr val="lt1"/>
                </a:solidFill>
              </a:ln>
              <a:effectLst/>
            </c:spPr>
            <c:extLst>
              <c:ext xmlns:c16="http://schemas.microsoft.com/office/drawing/2014/chart" uri="{C3380CC4-5D6E-409C-BE32-E72D297353CC}">
                <c16:uniqueId val="{0000001D-8B1C-4254-8FF8-5465528F83FD}"/>
              </c:ext>
            </c:extLst>
          </c:dPt>
          <c:dPt>
            <c:idx val="15"/>
            <c:bubble3D val="0"/>
            <c:spPr>
              <a:solidFill>
                <a:srgbClr val="F9805C"/>
              </a:solidFill>
              <a:ln w="19050">
                <a:solidFill>
                  <a:schemeClr val="lt1"/>
                </a:solidFill>
              </a:ln>
              <a:effectLst/>
            </c:spPr>
            <c:extLst>
              <c:ext xmlns:c16="http://schemas.microsoft.com/office/drawing/2014/chart" uri="{C3380CC4-5D6E-409C-BE32-E72D297353CC}">
                <c16:uniqueId val="{0000001F-8B1C-4254-8FF8-5465528F83FD}"/>
              </c:ext>
            </c:extLst>
          </c:dPt>
          <c:dPt>
            <c:idx val="16"/>
            <c:bubble3D val="0"/>
            <c:spPr>
              <a:solidFill>
                <a:srgbClr val="F9805C"/>
              </a:solidFill>
              <a:ln w="19050">
                <a:solidFill>
                  <a:schemeClr val="lt1"/>
                </a:solidFill>
              </a:ln>
              <a:effectLst/>
            </c:spPr>
            <c:extLst>
              <c:ext xmlns:c16="http://schemas.microsoft.com/office/drawing/2014/chart" uri="{C3380CC4-5D6E-409C-BE32-E72D297353CC}">
                <c16:uniqueId val="{00000021-8B1C-4254-8FF8-5465528F83FD}"/>
              </c:ext>
            </c:extLst>
          </c:dPt>
          <c:dPt>
            <c:idx val="17"/>
            <c:bubble3D val="0"/>
            <c:spPr>
              <a:solidFill>
                <a:srgbClr val="F9805C"/>
              </a:solidFill>
              <a:ln w="19050">
                <a:solidFill>
                  <a:schemeClr val="lt1"/>
                </a:solidFill>
              </a:ln>
              <a:effectLst/>
            </c:spPr>
            <c:extLst>
              <c:ext xmlns:c16="http://schemas.microsoft.com/office/drawing/2014/chart" uri="{C3380CC4-5D6E-409C-BE32-E72D297353CC}">
                <c16:uniqueId val="{00000023-8B1C-4254-8FF8-5465528F83FD}"/>
              </c:ext>
            </c:extLst>
          </c:dPt>
          <c:dPt>
            <c:idx val="18"/>
            <c:bubble3D val="0"/>
            <c:spPr>
              <a:solidFill>
                <a:srgbClr val="F9805C"/>
              </a:solidFill>
              <a:ln w="19050">
                <a:solidFill>
                  <a:schemeClr val="lt1"/>
                </a:solidFill>
              </a:ln>
              <a:effectLst/>
            </c:spPr>
            <c:extLst>
              <c:ext xmlns:c16="http://schemas.microsoft.com/office/drawing/2014/chart" uri="{C3380CC4-5D6E-409C-BE32-E72D297353CC}">
                <c16:uniqueId val="{00000025-8B1C-4254-8FF8-5465528F83FD}"/>
              </c:ext>
            </c:extLst>
          </c:dPt>
          <c:dPt>
            <c:idx val="19"/>
            <c:bubble3D val="0"/>
            <c:spPr>
              <a:solidFill>
                <a:srgbClr val="F9805C"/>
              </a:solidFill>
              <a:ln w="19050">
                <a:solidFill>
                  <a:schemeClr val="lt1"/>
                </a:solidFill>
              </a:ln>
              <a:effectLst/>
            </c:spPr>
            <c:extLst>
              <c:ext xmlns:c16="http://schemas.microsoft.com/office/drawing/2014/chart" uri="{C3380CC4-5D6E-409C-BE32-E72D297353CC}">
                <c16:uniqueId val="{00000027-8B1C-4254-8FF8-5465528F83FD}"/>
              </c:ext>
            </c:extLst>
          </c:dPt>
          <c:val>
            <c:numLit>
              <c:formatCode>General</c:formatCode>
              <c:ptCount val="20"/>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numLit>
          </c:val>
          <c:extLst>
            <c:ext xmlns:c16="http://schemas.microsoft.com/office/drawing/2014/chart" uri="{C3380CC4-5D6E-409C-BE32-E72D297353CC}">
              <c16:uniqueId val="{00000028-8B1C-4254-8FF8-5465528F83FD}"/>
            </c:ext>
          </c:extLst>
        </c:ser>
        <c:dLbls>
          <c:showLegendKey val="0"/>
          <c:showVal val="0"/>
          <c:showCatName val="0"/>
          <c:showSerName val="0"/>
          <c:showPercent val="0"/>
          <c:showBubbleSize val="0"/>
          <c:showLeaderLines val="1"/>
        </c:dLbls>
        <c:firstSliceAng val="0"/>
        <c:holeSize val="70"/>
      </c:doughnutChart>
      <c:doughnutChart>
        <c:varyColors val="1"/>
        <c:ser>
          <c:idx val="1"/>
          <c:order val="1"/>
          <c:tx>
            <c:v>%AvanceReal2</c:v>
          </c:tx>
          <c:dPt>
            <c:idx val="0"/>
            <c:bubble3D val="0"/>
            <c:spPr>
              <a:noFill/>
              <a:ln w="19050">
                <a:solidFill>
                  <a:schemeClr val="lt1"/>
                </a:solidFill>
              </a:ln>
              <a:effectLst/>
            </c:spPr>
            <c:extLst>
              <c:ext xmlns:c16="http://schemas.microsoft.com/office/drawing/2014/chart" uri="{C3380CC4-5D6E-409C-BE32-E72D297353CC}">
                <c16:uniqueId val="{0000002A-8B1C-4254-8FF8-5465528F83FD}"/>
              </c:ext>
            </c:extLst>
          </c:dPt>
          <c:dPt>
            <c:idx val="1"/>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2C-8B1C-4254-8FF8-5465528F83FD}"/>
              </c:ext>
            </c:extLst>
          </c:dPt>
          <c:val>
            <c:numRef>
              <c:f>TD!$I$228:$I$229</c:f>
              <c:numCache>
                <c:formatCode>0.00%</c:formatCode>
                <c:ptCount val="2"/>
                <c:pt idx="0" formatCode="0%">
                  <c:v>0.85</c:v>
                </c:pt>
                <c:pt idx="1">
                  <c:v>0.15000000000000002</c:v>
                </c:pt>
              </c:numCache>
            </c:numRef>
          </c:val>
          <c:extLst>
            <c:ext xmlns:c16="http://schemas.microsoft.com/office/drawing/2014/chart" uri="{C3380CC4-5D6E-409C-BE32-E72D297353CC}">
              <c16:uniqueId val="{0000002D-8B1C-4254-8FF8-5465528F83FD}"/>
            </c:ext>
          </c:extLst>
        </c:ser>
        <c:dLbls>
          <c:showLegendKey val="0"/>
          <c:showVal val="0"/>
          <c:showCatName val="0"/>
          <c:showSerName val="0"/>
          <c:showPercent val="0"/>
          <c:showBubbleSize val="0"/>
          <c:showLeaderLines val="1"/>
        </c:dLbls>
        <c:firstSliceAng val="0"/>
        <c:holeSize val="7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dLbls>
          <c:showLegendKey val="0"/>
          <c:showVal val="0"/>
          <c:showCatName val="0"/>
          <c:showSerName val="0"/>
          <c:showPercent val="0"/>
          <c:showBubbleSize val="0"/>
          <c:showLeaderLines val="0"/>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TD!$C$15</c:f>
              <c:strCache>
                <c:ptCount val="1"/>
                <c:pt idx="0">
                  <c:v>Tiempo Estimado (hr)</c:v>
                </c:pt>
              </c:strCache>
            </c:strRef>
          </c:tx>
          <c:spPr>
            <a:solidFill>
              <a:srgbClr val="875EBC"/>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TD!$B$16:$B$19</c:f>
              <c:strCache>
                <c:ptCount val="4"/>
                <c:pt idx="0">
                  <c:v>Planeación</c:v>
                </c:pt>
                <c:pt idx="1">
                  <c:v>Diseño</c:v>
                </c:pt>
                <c:pt idx="2">
                  <c:v>Ejecución</c:v>
                </c:pt>
                <c:pt idx="3">
                  <c:v>Entrega y Seguimiento</c:v>
                </c:pt>
              </c:strCache>
            </c:strRef>
          </c:cat>
          <c:val>
            <c:numRef>
              <c:f>TD!$C$16:$C$19</c:f>
              <c:numCache>
                <c:formatCode>0.0</c:formatCode>
                <c:ptCount val="4"/>
                <c:pt idx="0">
                  <c:v>15</c:v>
                </c:pt>
                <c:pt idx="1">
                  <c:v>29</c:v>
                </c:pt>
                <c:pt idx="2">
                  <c:v>23</c:v>
                </c:pt>
                <c:pt idx="3">
                  <c:v>9</c:v>
                </c:pt>
              </c:numCache>
            </c:numRef>
          </c:val>
          <c:extLst>
            <c:ext xmlns:c16="http://schemas.microsoft.com/office/drawing/2014/chart" uri="{C3380CC4-5D6E-409C-BE32-E72D297353CC}">
              <c16:uniqueId val="{00000000-97A0-4221-A28C-136D3EFE536A}"/>
            </c:ext>
          </c:extLst>
        </c:ser>
        <c:ser>
          <c:idx val="1"/>
          <c:order val="1"/>
          <c:tx>
            <c:strRef>
              <c:f>TD!$D$15</c:f>
              <c:strCache>
                <c:ptCount val="1"/>
                <c:pt idx="0">
                  <c:v>Tiempo Real Invertido (hr)</c:v>
                </c:pt>
              </c:strCache>
            </c:strRef>
          </c:tx>
          <c:spPr>
            <a:solidFill>
              <a:srgbClr val="F9805C"/>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TD!$B$16:$B$19</c:f>
              <c:strCache>
                <c:ptCount val="4"/>
                <c:pt idx="0">
                  <c:v>Planeación</c:v>
                </c:pt>
                <c:pt idx="1">
                  <c:v>Diseño</c:v>
                </c:pt>
                <c:pt idx="2">
                  <c:v>Ejecución</c:v>
                </c:pt>
                <c:pt idx="3">
                  <c:v>Entrega y Seguimiento</c:v>
                </c:pt>
              </c:strCache>
            </c:strRef>
          </c:cat>
          <c:val>
            <c:numRef>
              <c:f>TD!$D$16:$D$19</c:f>
              <c:numCache>
                <c:formatCode>0.0</c:formatCode>
                <c:ptCount val="4"/>
                <c:pt idx="0">
                  <c:v>0</c:v>
                </c:pt>
                <c:pt idx="1">
                  <c:v>0</c:v>
                </c:pt>
                <c:pt idx="2">
                  <c:v>0</c:v>
                </c:pt>
                <c:pt idx="3">
                  <c:v>0</c:v>
                </c:pt>
              </c:numCache>
            </c:numRef>
          </c:val>
          <c:extLst>
            <c:ext xmlns:c16="http://schemas.microsoft.com/office/drawing/2014/chart" uri="{C3380CC4-5D6E-409C-BE32-E72D297353CC}">
              <c16:uniqueId val="{00000001-97A0-4221-A28C-136D3EFE536A}"/>
            </c:ext>
          </c:extLst>
        </c:ser>
        <c:ser>
          <c:idx val="2"/>
          <c:order val="2"/>
          <c:tx>
            <c:strRef>
              <c:f>TD!$E$15</c:f>
              <c:strCache>
                <c:ptCount val="1"/>
                <c:pt idx="0">
                  <c:v>Total Horas Desfase (hr)</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TD!$B$16:$B$19</c:f>
              <c:strCache>
                <c:ptCount val="4"/>
                <c:pt idx="0">
                  <c:v>Planeación</c:v>
                </c:pt>
                <c:pt idx="1">
                  <c:v>Diseño</c:v>
                </c:pt>
                <c:pt idx="2">
                  <c:v>Ejecución</c:v>
                </c:pt>
                <c:pt idx="3">
                  <c:v>Entrega y Seguimiento</c:v>
                </c:pt>
              </c:strCache>
            </c:strRef>
          </c:cat>
          <c:val>
            <c:numRef>
              <c:f>TD!$E$16:$E$19</c:f>
              <c:numCache>
                <c:formatCode>0.0</c:formatCode>
                <c:ptCount val="4"/>
                <c:pt idx="0">
                  <c:v>0</c:v>
                </c:pt>
                <c:pt idx="1">
                  <c:v>0</c:v>
                </c:pt>
                <c:pt idx="2">
                  <c:v>0</c:v>
                </c:pt>
                <c:pt idx="3">
                  <c:v>0</c:v>
                </c:pt>
              </c:numCache>
            </c:numRef>
          </c:val>
          <c:extLst>
            <c:ext xmlns:c16="http://schemas.microsoft.com/office/drawing/2014/chart" uri="{C3380CC4-5D6E-409C-BE32-E72D297353CC}">
              <c16:uniqueId val="{00000002-97A0-4221-A28C-136D3EFE536A}"/>
            </c:ext>
          </c:extLst>
        </c:ser>
        <c:dLbls>
          <c:dLblPos val="outEnd"/>
          <c:showLegendKey val="0"/>
          <c:showVal val="1"/>
          <c:showCatName val="0"/>
          <c:showSerName val="0"/>
          <c:showPercent val="0"/>
          <c:showBubbleSize val="0"/>
        </c:dLbls>
        <c:gapWidth val="60"/>
        <c:overlap val="-27"/>
        <c:axId val="198492672"/>
        <c:axId val="236000896"/>
      </c:barChart>
      <c:catAx>
        <c:axId val="1984926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1" i="0" u="none" strike="noStrike" kern="1200" baseline="0">
                <a:solidFill>
                  <a:sysClr val="windowText" lastClr="000000"/>
                </a:solidFill>
                <a:latin typeface="+mn-lt"/>
                <a:ea typeface="+mn-ea"/>
                <a:cs typeface="+mn-cs"/>
              </a:defRPr>
            </a:pPr>
            <a:endParaRPr lang="en-US"/>
          </a:p>
        </c:txPr>
        <c:crossAx val="236000896"/>
        <c:crosses val="autoZero"/>
        <c:auto val="1"/>
        <c:lblAlgn val="ctr"/>
        <c:lblOffset val="100"/>
        <c:noMultiLvlLbl val="0"/>
      </c:catAx>
      <c:valAx>
        <c:axId val="236000896"/>
        <c:scaling>
          <c:orientation val="minMax"/>
        </c:scaling>
        <c:delete val="1"/>
        <c:axPos val="l"/>
        <c:numFmt formatCode="0.0" sourceLinked="1"/>
        <c:majorTickMark val="none"/>
        <c:minorTickMark val="none"/>
        <c:tickLblPos val="nextTo"/>
        <c:crossAx val="198492672"/>
        <c:crosses val="autoZero"/>
        <c:crossBetween val="between"/>
      </c:valAx>
      <c:spPr>
        <a:noFill/>
        <a:ln>
          <a:noFill/>
        </a:ln>
        <a:effectLst/>
      </c:spPr>
    </c:plotArea>
    <c:legend>
      <c:legendPos val="t"/>
      <c:layout>
        <c:manualLayout>
          <c:xMode val="edge"/>
          <c:yMode val="edge"/>
          <c:x val="7.8655183567847287E-3"/>
          <c:y val="5.3225782792705137E-2"/>
          <c:w val="0.96875599762790454"/>
          <c:h val="4.4403674711893881E-2"/>
        </c:manualLayout>
      </c:layout>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1"/>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stacked"/>
        <c:varyColors val="0"/>
        <c:ser>
          <c:idx val="0"/>
          <c:order val="0"/>
          <c:tx>
            <c:strRef>
              <c:f>TD!$C$44</c:f>
              <c:strCache>
                <c:ptCount val="1"/>
                <c:pt idx="0">
                  <c:v>% Avance Esperado</c:v>
                </c:pt>
              </c:strCache>
            </c:strRef>
          </c:tx>
          <c:spPr>
            <a:solidFill>
              <a:schemeClr val="accent1">
                <a:lumMod val="20000"/>
                <a:lumOff val="80000"/>
              </a:schemeClr>
            </a:solidFill>
            <a:ln>
              <a:noFill/>
            </a:ln>
            <a:effectLst/>
          </c:spPr>
          <c:invertIfNegative val="0"/>
          <c:dPt>
            <c:idx val="0"/>
            <c:invertIfNegative val="0"/>
            <c:bubble3D val="0"/>
            <c:spPr>
              <a:blipFill>
                <a:blip xmlns:r="http://schemas.openxmlformats.org/officeDocument/2006/relationships" r:embed="rId3">
                  <a:extLst>
                    <a:ext uri="{96DAC541-7B7A-43D3-8B79-37D633B846F1}">
                      <asvg:svgBlip xmlns:asvg="http://schemas.microsoft.com/office/drawing/2016/SVG/main" r:embed="rId4"/>
                    </a:ext>
                  </a:extLst>
                </a:blip>
                <a:stretch>
                  <a:fillRect/>
                </a:stretch>
              </a:blipFill>
              <a:ln>
                <a:noFill/>
              </a:ln>
              <a:effectLst/>
            </c:spPr>
            <c:pictureOptions>
              <c:pictureFormat val="stackScale"/>
              <c:pictureStackUnit val="0.1"/>
            </c:pictureOptions>
            <c:extLst>
              <c:ext xmlns:c16="http://schemas.microsoft.com/office/drawing/2014/chart" uri="{C3380CC4-5D6E-409C-BE32-E72D297353CC}">
                <c16:uniqueId val="{00000001-2D86-4E41-A877-7E719811A46A}"/>
              </c:ext>
            </c:extLst>
          </c:dPt>
          <c:dPt>
            <c:idx val="1"/>
            <c:invertIfNegative val="0"/>
            <c:bubble3D val="0"/>
            <c:spPr>
              <a:blipFill>
                <a:blip xmlns:r="http://schemas.openxmlformats.org/officeDocument/2006/relationships" r:embed="rId5">
                  <a:extLst>
                    <a:ext uri="{96DAC541-7B7A-43D3-8B79-37D633B846F1}">
                      <asvg:svgBlip xmlns:asvg="http://schemas.microsoft.com/office/drawing/2016/SVG/main" r:embed="rId6"/>
                    </a:ext>
                  </a:extLst>
                </a:blip>
                <a:stretch>
                  <a:fillRect/>
                </a:stretch>
              </a:blipFill>
              <a:ln>
                <a:noFill/>
              </a:ln>
              <a:effectLst/>
            </c:spPr>
            <c:pictureOptions>
              <c:pictureFormat val="stackScale"/>
              <c:pictureStackUnit val="0.1"/>
            </c:pictureOptions>
            <c:extLst>
              <c:ext xmlns:c16="http://schemas.microsoft.com/office/drawing/2014/chart" uri="{C3380CC4-5D6E-409C-BE32-E72D297353CC}">
                <c16:uniqueId val="{00000003-2D86-4E41-A877-7E719811A46A}"/>
              </c:ext>
            </c:extLst>
          </c:dPt>
          <c:dPt>
            <c:idx val="2"/>
            <c:invertIfNegative val="0"/>
            <c:bubble3D val="0"/>
            <c:spPr>
              <a:blipFill>
                <a:blip xmlns:r="http://schemas.openxmlformats.org/officeDocument/2006/relationships" r:embed="rId7">
                  <a:extLst>
                    <a:ext uri="{96DAC541-7B7A-43D3-8B79-37D633B846F1}">
                      <asvg:svgBlip xmlns:asvg="http://schemas.microsoft.com/office/drawing/2016/SVG/main" r:embed="rId8"/>
                    </a:ext>
                  </a:extLst>
                </a:blip>
                <a:stretch>
                  <a:fillRect/>
                </a:stretch>
              </a:blipFill>
              <a:ln>
                <a:noFill/>
              </a:ln>
              <a:effectLst/>
            </c:spPr>
            <c:pictureOptions>
              <c:pictureFormat val="stackScale"/>
              <c:pictureStackUnit val="0.1"/>
            </c:pictureOptions>
            <c:extLst>
              <c:ext xmlns:c16="http://schemas.microsoft.com/office/drawing/2014/chart" uri="{C3380CC4-5D6E-409C-BE32-E72D297353CC}">
                <c16:uniqueId val="{00000005-2D86-4E41-A877-7E719811A46A}"/>
              </c:ext>
            </c:extLst>
          </c:dPt>
          <c:dPt>
            <c:idx val="3"/>
            <c:invertIfNegative val="0"/>
            <c:bubble3D val="0"/>
            <c:spPr>
              <a:blipFill>
                <a:blip xmlns:r="http://schemas.openxmlformats.org/officeDocument/2006/relationships" r:embed="rId9">
                  <a:extLst>
                    <a:ext uri="{96DAC541-7B7A-43D3-8B79-37D633B846F1}">
                      <asvg:svgBlip xmlns:asvg="http://schemas.microsoft.com/office/drawing/2016/SVG/main" r:embed="rId10"/>
                    </a:ext>
                  </a:extLst>
                </a:blip>
                <a:stretch>
                  <a:fillRect/>
                </a:stretch>
              </a:blipFill>
              <a:ln>
                <a:noFill/>
              </a:ln>
              <a:effectLst/>
            </c:spPr>
            <c:pictureOptions>
              <c:pictureFormat val="stackScale"/>
              <c:pictureStackUnit val="0.1"/>
            </c:pictureOptions>
            <c:extLst>
              <c:ext xmlns:c16="http://schemas.microsoft.com/office/drawing/2014/chart" uri="{C3380CC4-5D6E-409C-BE32-E72D297353CC}">
                <c16:uniqueId val="{00000007-2D86-4E41-A877-7E719811A46A}"/>
              </c:ext>
            </c:extLst>
          </c:dPt>
          <c:dLbls>
            <c:delete val="1"/>
          </c:dLbls>
          <c:cat>
            <c:strRef>
              <c:f>TD!$B$45:$B$48</c:f>
              <c:strCache>
                <c:ptCount val="4"/>
                <c:pt idx="0">
                  <c:v>Entrega y Seguimiento</c:v>
                </c:pt>
                <c:pt idx="1">
                  <c:v>Ejecución</c:v>
                </c:pt>
                <c:pt idx="2">
                  <c:v>Diseño</c:v>
                </c:pt>
                <c:pt idx="3">
                  <c:v>Planeación</c:v>
                </c:pt>
              </c:strCache>
            </c:strRef>
          </c:cat>
          <c:val>
            <c:numRef>
              <c:f>TD!$C$45:$C$48</c:f>
              <c:numCache>
                <c:formatCode>0%</c:formatCode>
                <c:ptCount val="4"/>
                <c:pt idx="0">
                  <c:v>0</c:v>
                </c:pt>
                <c:pt idx="1">
                  <c:v>0</c:v>
                </c:pt>
                <c:pt idx="2">
                  <c:v>0</c:v>
                </c:pt>
                <c:pt idx="3">
                  <c:v>1</c:v>
                </c:pt>
              </c:numCache>
            </c:numRef>
          </c:val>
          <c:extLst>
            <c:ext xmlns:c16="http://schemas.microsoft.com/office/drawing/2014/chart" uri="{C3380CC4-5D6E-409C-BE32-E72D297353CC}">
              <c16:uniqueId val="{00000008-2D86-4E41-A877-7E719811A46A}"/>
            </c:ext>
          </c:extLst>
        </c:ser>
        <c:ser>
          <c:idx val="1"/>
          <c:order val="1"/>
          <c:tx>
            <c:strRef>
              <c:f>TD!$D$44</c:f>
              <c:strCache>
                <c:ptCount val="1"/>
                <c:pt idx="0">
                  <c:v>AE</c:v>
                </c:pt>
              </c:strCache>
            </c:strRef>
          </c:tx>
          <c:spPr>
            <a:solidFill>
              <a:schemeClr val="accent1">
                <a:lumMod val="20000"/>
                <a:lumOff val="80000"/>
                <a:alpha val="38000"/>
              </a:schemeClr>
            </a:solidFill>
            <a:ln>
              <a:solidFill>
                <a:schemeClr val="bg1"/>
              </a:solidFill>
            </a:ln>
            <a:effectLst/>
          </c:spPr>
          <c:invertIfNegative val="0"/>
          <c:dPt>
            <c:idx val="0"/>
            <c:invertIfNegative val="0"/>
            <c:bubble3D val="0"/>
            <c:spPr>
              <a:solidFill>
                <a:schemeClr val="accent3">
                  <a:lumMod val="20000"/>
                  <a:lumOff val="80000"/>
                </a:schemeClr>
              </a:solidFill>
              <a:ln w="44450">
                <a:solidFill>
                  <a:schemeClr val="bg1"/>
                </a:solidFill>
              </a:ln>
              <a:effectLst/>
            </c:spPr>
            <c:extLst>
              <c:ext xmlns:c16="http://schemas.microsoft.com/office/drawing/2014/chart" uri="{C3380CC4-5D6E-409C-BE32-E72D297353CC}">
                <c16:uniqueId val="{0000000A-2D86-4E41-A877-7E719811A46A}"/>
              </c:ext>
            </c:extLst>
          </c:dPt>
          <c:dPt>
            <c:idx val="1"/>
            <c:invertIfNegative val="0"/>
            <c:bubble3D val="0"/>
            <c:spPr>
              <a:solidFill>
                <a:schemeClr val="accent1">
                  <a:lumMod val="20000"/>
                  <a:lumOff val="80000"/>
                </a:schemeClr>
              </a:solidFill>
              <a:ln w="44450">
                <a:solidFill>
                  <a:schemeClr val="bg1"/>
                </a:solidFill>
              </a:ln>
              <a:effectLst/>
            </c:spPr>
            <c:extLst>
              <c:ext xmlns:c16="http://schemas.microsoft.com/office/drawing/2014/chart" uri="{C3380CC4-5D6E-409C-BE32-E72D297353CC}">
                <c16:uniqueId val="{0000000C-2D86-4E41-A877-7E719811A46A}"/>
              </c:ext>
            </c:extLst>
          </c:dPt>
          <c:dPt>
            <c:idx val="2"/>
            <c:invertIfNegative val="0"/>
            <c:bubble3D val="0"/>
            <c:spPr>
              <a:solidFill>
                <a:schemeClr val="accent6">
                  <a:lumMod val="20000"/>
                  <a:lumOff val="80000"/>
                </a:schemeClr>
              </a:solidFill>
              <a:ln w="44450">
                <a:solidFill>
                  <a:schemeClr val="bg1"/>
                </a:solidFill>
              </a:ln>
              <a:effectLst/>
            </c:spPr>
            <c:extLst>
              <c:ext xmlns:c16="http://schemas.microsoft.com/office/drawing/2014/chart" uri="{C3380CC4-5D6E-409C-BE32-E72D297353CC}">
                <c16:uniqueId val="{0000000E-2D86-4E41-A877-7E719811A46A}"/>
              </c:ext>
            </c:extLst>
          </c:dPt>
          <c:dPt>
            <c:idx val="3"/>
            <c:invertIfNegative val="0"/>
            <c:bubble3D val="0"/>
            <c:spPr>
              <a:solidFill>
                <a:schemeClr val="accent4">
                  <a:lumMod val="20000"/>
                  <a:lumOff val="80000"/>
                </a:schemeClr>
              </a:solidFill>
              <a:ln w="44450">
                <a:solidFill>
                  <a:schemeClr val="bg1"/>
                </a:solidFill>
              </a:ln>
              <a:effectLst/>
            </c:spPr>
            <c:extLst>
              <c:ext xmlns:c16="http://schemas.microsoft.com/office/drawing/2014/chart" uri="{C3380CC4-5D6E-409C-BE32-E72D297353CC}">
                <c16:uniqueId val="{00000010-2D86-4E41-A877-7E719811A46A}"/>
              </c:ext>
            </c:extLst>
          </c:dPt>
          <c:dLbls>
            <c:delete val="1"/>
          </c:dLbls>
          <c:cat>
            <c:strRef>
              <c:f>TD!$B$45:$B$48</c:f>
              <c:strCache>
                <c:ptCount val="4"/>
                <c:pt idx="0">
                  <c:v>Entrega y Seguimiento</c:v>
                </c:pt>
                <c:pt idx="1">
                  <c:v>Ejecución</c:v>
                </c:pt>
                <c:pt idx="2">
                  <c:v>Diseño</c:v>
                </c:pt>
                <c:pt idx="3">
                  <c:v>Planeación</c:v>
                </c:pt>
              </c:strCache>
            </c:strRef>
          </c:cat>
          <c:val>
            <c:numRef>
              <c:f>TD!$D$45:$D$48</c:f>
              <c:numCache>
                <c:formatCode>0%</c:formatCode>
                <c:ptCount val="4"/>
                <c:pt idx="0">
                  <c:v>0</c:v>
                </c:pt>
                <c:pt idx="1">
                  <c:v>0</c:v>
                </c:pt>
                <c:pt idx="2">
                  <c:v>0</c:v>
                </c:pt>
                <c:pt idx="3">
                  <c:v>0</c:v>
                </c:pt>
              </c:numCache>
            </c:numRef>
          </c:val>
          <c:extLst>
            <c:ext xmlns:c16="http://schemas.microsoft.com/office/drawing/2014/chart" uri="{C3380CC4-5D6E-409C-BE32-E72D297353CC}">
              <c16:uniqueId val="{00000011-2D86-4E41-A877-7E719811A46A}"/>
            </c:ext>
          </c:extLst>
        </c:ser>
        <c:dLbls>
          <c:dLblPos val="ctr"/>
          <c:showLegendKey val="0"/>
          <c:showVal val="1"/>
          <c:showCatName val="0"/>
          <c:showSerName val="0"/>
          <c:showPercent val="0"/>
          <c:showBubbleSize val="0"/>
        </c:dLbls>
        <c:gapWidth val="30"/>
        <c:overlap val="100"/>
        <c:axId val="213318144"/>
        <c:axId val="251961344"/>
      </c:barChart>
      <c:catAx>
        <c:axId val="21331814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1" i="0" u="none" strike="noStrike" kern="1200" baseline="0">
                <a:solidFill>
                  <a:sysClr val="windowText" lastClr="000000"/>
                </a:solidFill>
                <a:latin typeface="+mn-lt"/>
                <a:ea typeface="+mn-ea"/>
                <a:cs typeface="+mn-cs"/>
              </a:defRPr>
            </a:pPr>
            <a:endParaRPr lang="en-US"/>
          </a:p>
        </c:txPr>
        <c:crossAx val="251961344"/>
        <c:crosses val="autoZero"/>
        <c:auto val="1"/>
        <c:lblAlgn val="ctr"/>
        <c:lblOffset val="100"/>
        <c:noMultiLvlLbl val="0"/>
      </c:catAx>
      <c:valAx>
        <c:axId val="251961344"/>
        <c:scaling>
          <c:orientation val="minMax"/>
        </c:scaling>
        <c:delete val="1"/>
        <c:axPos val="b"/>
        <c:numFmt formatCode="0%" sourceLinked="1"/>
        <c:majorTickMark val="none"/>
        <c:minorTickMark val="none"/>
        <c:tickLblPos val="nextTo"/>
        <c:crossAx val="21331814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userShapes r:id="rId11"/>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stacked"/>
        <c:varyColors val="0"/>
        <c:ser>
          <c:idx val="0"/>
          <c:order val="0"/>
          <c:tx>
            <c:strRef>
              <c:f>TD!$C$65</c:f>
              <c:strCache>
                <c:ptCount val="1"/>
                <c:pt idx="0">
                  <c:v>% Avance Real</c:v>
                </c:pt>
              </c:strCache>
            </c:strRef>
          </c:tx>
          <c:spPr>
            <a:blipFill>
              <a:blip xmlns:r="http://schemas.openxmlformats.org/officeDocument/2006/relationships" r:embed="rId3">
                <a:extLst>
                  <a:ext uri="{96DAC541-7B7A-43D3-8B79-37D633B846F1}">
                    <asvg:svgBlip xmlns:asvg="http://schemas.microsoft.com/office/drawing/2016/SVG/main" r:embed="rId4"/>
                  </a:ext>
                </a:extLst>
              </a:blip>
              <a:stretch>
                <a:fillRect/>
              </a:stretch>
            </a:blipFill>
            <a:ln>
              <a:noFill/>
            </a:ln>
            <a:effectLst/>
          </c:spPr>
          <c:invertIfNegative val="0"/>
          <c:pictureOptions>
            <c:pictureFormat val="stackScale"/>
            <c:pictureStackUnit val="0.1"/>
          </c:pictureOptions>
          <c:dPt>
            <c:idx val="0"/>
            <c:invertIfNegative val="0"/>
            <c:bubble3D val="0"/>
            <c:spPr>
              <a:blipFill>
                <a:blip xmlns:r="http://schemas.openxmlformats.org/officeDocument/2006/relationships" r:embed="rId5">
                  <a:extLst>
                    <a:ext uri="{96DAC541-7B7A-43D3-8B79-37D633B846F1}">
                      <asvg:svgBlip xmlns:asvg="http://schemas.microsoft.com/office/drawing/2016/SVG/main" r:embed="rId6"/>
                    </a:ext>
                  </a:extLst>
                </a:blip>
                <a:stretch>
                  <a:fillRect/>
                </a:stretch>
              </a:blipFill>
              <a:ln>
                <a:noFill/>
              </a:ln>
              <a:effectLst/>
            </c:spPr>
            <c:pictureOptions>
              <c:pictureFormat val="stackScale"/>
              <c:pictureStackUnit val="0.1"/>
            </c:pictureOptions>
            <c:extLst>
              <c:ext xmlns:c16="http://schemas.microsoft.com/office/drawing/2014/chart" uri="{C3380CC4-5D6E-409C-BE32-E72D297353CC}">
                <c16:uniqueId val="{00000001-6606-47D0-A93A-EEA632AA3832}"/>
              </c:ext>
            </c:extLst>
          </c:dPt>
          <c:dPt>
            <c:idx val="1"/>
            <c:invertIfNegative val="0"/>
            <c:bubble3D val="0"/>
            <c:spPr>
              <a:blipFill>
                <a:blip xmlns:r="http://schemas.openxmlformats.org/officeDocument/2006/relationships" r:embed="rId7">
                  <a:extLst>
                    <a:ext uri="{96DAC541-7B7A-43D3-8B79-37D633B846F1}">
                      <asvg:svgBlip xmlns:asvg="http://schemas.microsoft.com/office/drawing/2016/SVG/main" r:embed="rId8"/>
                    </a:ext>
                  </a:extLst>
                </a:blip>
                <a:stretch>
                  <a:fillRect/>
                </a:stretch>
              </a:blipFill>
              <a:ln>
                <a:noFill/>
              </a:ln>
              <a:effectLst/>
            </c:spPr>
            <c:pictureOptions>
              <c:pictureFormat val="stackScale"/>
              <c:pictureStackUnit val="0.1"/>
            </c:pictureOptions>
            <c:extLst>
              <c:ext xmlns:c16="http://schemas.microsoft.com/office/drawing/2014/chart" uri="{C3380CC4-5D6E-409C-BE32-E72D297353CC}">
                <c16:uniqueId val="{00000003-6606-47D0-A93A-EEA632AA3832}"/>
              </c:ext>
            </c:extLst>
          </c:dPt>
          <c:dPt>
            <c:idx val="2"/>
            <c:invertIfNegative val="0"/>
            <c:bubble3D val="0"/>
            <c:spPr>
              <a:blipFill>
                <a:blip xmlns:r="http://schemas.openxmlformats.org/officeDocument/2006/relationships" r:embed="rId9">
                  <a:extLst>
                    <a:ext uri="{96DAC541-7B7A-43D3-8B79-37D633B846F1}">
                      <asvg:svgBlip xmlns:asvg="http://schemas.microsoft.com/office/drawing/2016/SVG/main" r:embed="rId10"/>
                    </a:ext>
                  </a:extLst>
                </a:blip>
                <a:stretch>
                  <a:fillRect/>
                </a:stretch>
              </a:blipFill>
              <a:ln>
                <a:noFill/>
              </a:ln>
              <a:effectLst/>
            </c:spPr>
            <c:pictureOptions>
              <c:pictureFormat val="stackScale"/>
              <c:pictureStackUnit val="0.1"/>
            </c:pictureOptions>
            <c:extLst>
              <c:ext xmlns:c16="http://schemas.microsoft.com/office/drawing/2014/chart" uri="{C3380CC4-5D6E-409C-BE32-E72D297353CC}">
                <c16:uniqueId val="{00000005-6606-47D0-A93A-EEA632AA3832}"/>
              </c:ext>
            </c:extLst>
          </c:dPt>
          <c:dLbls>
            <c:delete val="1"/>
          </c:dLbls>
          <c:cat>
            <c:strRef>
              <c:f>TD!$B$66:$B$69</c:f>
              <c:strCache>
                <c:ptCount val="4"/>
                <c:pt idx="0">
                  <c:v>Entrega y Seguimiento</c:v>
                </c:pt>
                <c:pt idx="1">
                  <c:v>Ejecución</c:v>
                </c:pt>
                <c:pt idx="2">
                  <c:v>Diseño</c:v>
                </c:pt>
                <c:pt idx="3">
                  <c:v>Planeación</c:v>
                </c:pt>
              </c:strCache>
            </c:strRef>
          </c:cat>
          <c:val>
            <c:numRef>
              <c:f>TD!$C$66:$C$69</c:f>
              <c:numCache>
                <c:formatCode>0%</c:formatCode>
                <c:ptCount val="4"/>
                <c:pt idx="0">
                  <c:v>0</c:v>
                </c:pt>
                <c:pt idx="1">
                  <c:v>0</c:v>
                </c:pt>
                <c:pt idx="2">
                  <c:v>0</c:v>
                </c:pt>
                <c:pt idx="3">
                  <c:v>0.85</c:v>
                </c:pt>
              </c:numCache>
            </c:numRef>
          </c:val>
          <c:extLst>
            <c:ext xmlns:c16="http://schemas.microsoft.com/office/drawing/2014/chart" uri="{C3380CC4-5D6E-409C-BE32-E72D297353CC}">
              <c16:uniqueId val="{00000006-6606-47D0-A93A-EEA632AA3832}"/>
            </c:ext>
          </c:extLst>
        </c:ser>
        <c:ser>
          <c:idx val="1"/>
          <c:order val="1"/>
          <c:tx>
            <c:strRef>
              <c:f>TD!$D$65</c:f>
              <c:strCache>
                <c:ptCount val="1"/>
                <c:pt idx="0">
                  <c:v>AR</c:v>
                </c:pt>
              </c:strCache>
            </c:strRef>
          </c:tx>
          <c:spPr>
            <a:solidFill>
              <a:schemeClr val="accent4">
                <a:lumMod val="20000"/>
                <a:lumOff val="80000"/>
              </a:schemeClr>
            </a:solidFill>
            <a:ln>
              <a:noFill/>
            </a:ln>
            <a:effectLst/>
          </c:spPr>
          <c:invertIfNegative val="0"/>
          <c:dPt>
            <c:idx val="0"/>
            <c:invertIfNegative val="0"/>
            <c:bubble3D val="0"/>
            <c:spPr>
              <a:solidFill>
                <a:schemeClr val="accent3">
                  <a:lumMod val="20000"/>
                  <a:lumOff val="80000"/>
                </a:schemeClr>
              </a:solidFill>
              <a:ln w="44450">
                <a:solidFill>
                  <a:schemeClr val="bg1"/>
                </a:solidFill>
              </a:ln>
              <a:effectLst/>
            </c:spPr>
            <c:extLst>
              <c:ext xmlns:c16="http://schemas.microsoft.com/office/drawing/2014/chart" uri="{C3380CC4-5D6E-409C-BE32-E72D297353CC}">
                <c16:uniqueId val="{00000008-6606-47D0-A93A-EEA632AA3832}"/>
              </c:ext>
            </c:extLst>
          </c:dPt>
          <c:dPt>
            <c:idx val="1"/>
            <c:invertIfNegative val="0"/>
            <c:bubble3D val="0"/>
            <c:spPr>
              <a:solidFill>
                <a:schemeClr val="accent1">
                  <a:lumMod val="20000"/>
                  <a:lumOff val="80000"/>
                </a:schemeClr>
              </a:solidFill>
              <a:ln w="44450">
                <a:solidFill>
                  <a:schemeClr val="bg1"/>
                </a:solidFill>
              </a:ln>
              <a:effectLst/>
            </c:spPr>
            <c:extLst>
              <c:ext xmlns:c16="http://schemas.microsoft.com/office/drawing/2014/chart" uri="{C3380CC4-5D6E-409C-BE32-E72D297353CC}">
                <c16:uniqueId val="{0000000A-6606-47D0-A93A-EEA632AA3832}"/>
              </c:ext>
            </c:extLst>
          </c:dPt>
          <c:dPt>
            <c:idx val="2"/>
            <c:invertIfNegative val="0"/>
            <c:bubble3D val="0"/>
            <c:spPr>
              <a:solidFill>
                <a:schemeClr val="accent6">
                  <a:lumMod val="20000"/>
                  <a:lumOff val="80000"/>
                </a:schemeClr>
              </a:solidFill>
              <a:ln w="44450">
                <a:solidFill>
                  <a:schemeClr val="bg1"/>
                </a:solidFill>
              </a:ln>
              <a:effectLst/>
            </c:spPr>
            <c:extLst>
              <c:ext xmlns:c16="http://schemas.microsoft.com/office/drawing/2014/chart" uri="{C3380CC4-5D6E-409C-BE32-E72D297353CC}">
                <c16:uniqueId val="{0000000C-6606-47D0-A93A-EEA632AA3832}"/>
              </c:ext>
            </c:extLst>
          </c:dPt>
          <c:dPt>
            <c:idx val="3"/>
            <c:invertIfNegative val="0"/>
            <c:bubble3D val="0"/>
            <c:spPr>
              <a:solidFill>
                <a:schemeClr val="accent4">
                  <a:lumMod val="20000"/>
                  <a:lumOff val="80000"/>
                </a:schemeClr>
              </a:solidFill>
              <a:ln w="44450">
                <a:solidFill>
                  <a:schemeClr val="bg1"/>
                </a:solidFill>
              </a:ln>
              <a:effectLst/>
            </c:spPr>
            <c:extLst>
              <c:ext xmlns:c16="http://schemas.microsoft.com/office/drawing/2014/chart" uri="{C3380CC4-5D6E-409C-BE32-E72D297353CC}">
                <c16:uniqueId val="{0000000E-6606-47D0-A93A-EEA632AA3832}"/>
              </c:ext>
            </c:extLst>
          </c:dPt>
          <c:dLbls>
            <c:delete val="1"/>
          </c:dLbls>
          <c:cat>
            <c:strRef>
              <c:f>TD!$B$66:$B$69</c:f>
              <c:strCache>
                <c:ptCount val="4"/>
                <c:pt idx="0">
                  <c:v>Entrega y Seguimiento</c:v>
                </c:pt>
                <c:pt idx="1">
                  <c:v>Ejecución</c:v>
                </c:pt>
                <c:pt idx="2">
                  <c:v>Diseño</c:v>
                </c:pt>
                <c:pt idx="3">
                  <c:v>Planeación</c:v>
                </c:pt>
              </c:strCache>
            </c:strRef>
          </c:cat>
          <c:val>
            <c:numRef>
              <c:f>TD!$D$66:$D$69</c:f>
              <c:numCache>
                <c:formatCode>0%</c:formatCode>
                <c:ptCount val="4"/>
                <c:pt idx="0">
                  <c:v>1</c:v>
                </c:pt>
                <c:pt idx="1">
                  <c:v>1</c:v>
                </c:pt>
                <c:pt idx="2">
                  <c:v>1</c:v>
                </c:pt>
                <c:pt idx="3">
                  <c:v>0.15000000000000002</c:v>
                </c:pt>
              </c:numCache>
            </c:numRef>
          </c:val>
          <c:extLst>
            <c:ext xmlns:c16="http://schemas.microsoft.com/office/drawing/2014/chart" uri="{C3380CC4-5D6E-409C-BE32-E72D297353CC}">
              <c16:uniqueId val="{0000000F-6606-47D0-A93A-EEA632AA3832}"/>
            </c:ext>
          </c:extLst>
        </c:ser>
        <c:dLbls>
          <c:dLblPos val="ctr"/>
          <c:showLegendKey val="0"/>
          <c:showVal val="1"/>
          <c:showCatName val="0"/>
          <c:showSerName val="0"/>
          <c:showPercent val="0"/>
          <c:showBubbleSize val="0"/>
        </c:dLbls>
        <c:gapWidth val="30"/>
        <c:overlap val="100"/>
        <c:axId val="213376000"/>
        <c:axId val="251963648"/>
      </c:barChart>
      <c:catAx>
        <c:axId val="21337600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1" i="0" u="none" strike="noStrike" kern="1200" baseline="0">
                <a:solidFill>
                  <a:sysClr val="windowText" lastClr="000000"/>
                </a:solidFill>
                <a:latin typeface="+mn-lt"/>
                <a:ea typeface="+mn-ea"/>
                <a:cs typeface="+mn-cs"/>
              </a:defRPr>
            </a:pPr>
            <a:endParaRPr lang="en-US"/>
          </a:p>
        </c:txPr>
        <c:crossAx val="251963648"/>
        <c:crosses val="autoZero"/>
        <c:auto val="0"/>
        <c:lblAlgn val="ctr"/>
        <c:lblOffset val="100"/>
        <c:noMultiLvlLbl val="0"/>
      </c:catAx>
      <c:valAx>
        <c:axId val="251963648"/>
        <c:scaling>
          <c:orientation val="minMax"/>
        </c:scaling>
        <c:delete val="1"/>
        <c:axPos val="b"/>
        <c:numFmt formatCode="0%" sourceLinked="1"/>
        <c:majorTickMark val="none"/>
        <c:minorTickMark val="none"/>
        <c:tickLblPos val="nextTo"/>
        <c:crossAx val="21337600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userShapes r:id="rId11"/>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TD!$C$170</c:f>
              <c:strCache>
                <c:ptCount val="1"/>
                <c:pt idx="0">
                  <c:v>Hora Desfase  (hr)</c:v>
                </c:pt>
              </c:strCache>
            </c:strRef>
          </c:tx>
          <c:spPr>
            <a:solidFill>
              <a:srgbClr val="875EBC"/>
            </a:solidFill>
            <a:ln>
              <a:noFill/>
            </a:ln>
            <a:effectLst/>
          </c:spPr>
          <c:invertIfNegative val="0"/>
          <c:dPt>
            <c:idx val="1"/>
            <c:invertIfNegative val="0"/>
            <c:bubble3D val="0"/>
            <c:spPr>
              <a:solidFill>
                <a:srgbClr val="F9805C"/>
              </a:solidFill>
              <a:ln>
                <a:noFill/>
              </a:ln>
              <a:effectLst/>
            </c:spPr>
            <c:extLst>
              <c:ext xmlns:c16="http://schemas.microsoft.com/office/drawing/2014/chart" uri="{C3380CC4-5D6E-409C-BE32-E72D297353CC}">
                <c16:uniqueId val="{00000001-E4FC-4F6B-A4A2-56253216D06F}"/>
              </c:ext>
            </c:extLst>
          </c:dPt>
          <c:dPt>
            <c:idx val="2"/>
            <c:invertIfNegative val="0"/>
            <c:bubble3D val="0"/>
            <c:spPr>
              <a:solidFill>
                <a:srgbClr val="6097DB"/>
              </a:solidFill>
              <a:ln>
                <a:noFill/>
              </a:ln>
              <a:effectLst/>
            </c:spPr>
            <c:extLst>
              <c:ext xmlns:c16="http://schemas.microsoft.com/office/drawing/2014/chart" uri="{C3380CC4-5D6E-409C-BE32-E72D297353CC}">
                <c16:uniqueId val="{00000003-E4FC-4F6B-A4A2-56253216D06F}"/>
              </c:ext>
            </c:extLst>
          </c:dPt>
          <c:dPt>
            <c:idx val="3"/>
            <c:invertIfNegative val="0"/>
            <c:bubble3D val="0"/>
            <c:spPr>
              <a:solidFill>
                <a:schemeClr val="accent3"/>
              </a:solidFill>
              <a:ln>
                <a:noFill/>
              </a:ln>
              <a:effectLst/>
            </c:spPr>
            <c:extLst>
              <c:ext xmlns:c16="http://schemas.microsoft.com/office/drawing/2014/chart" uri="{C3380CC4-5D6E-409C-BE32-E72D297353CC}">
                <c16:uniqueId val="{00000005-E4FC-4F6B-A4A2-56253216D06F}"/>
              </c:ext>
            </c:extLst>
          </c:dPt>
          <c:dLbls>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TD!$B$171:$B$174</c:f>
              <c:strCache>
                <c:ptCount val="4"/>
                <c:pt idx="0">
                  <c:v>Planeación</c:v>
                </c:pt>
                <c:pt idx="1">
                  <c:v>Diseño</c:v>
                </c:pt>
                <c:pt idx="2">
                  <c:v>Ejecución</c:v>
                </c:pt>
                <c:pt idx="3">
                  <c:v>Entrega y Seguimiento</c:v>
                </c:pt>
              </c:strCache>
            </c:strRef>
          </c:cat>
          <c:val>
            <c:numRef>
              <c:f>TD!$C$171:$C$174</c:f>
              <c:numCache>
                <c:formatCode>0.0</c:formatCode>
                <c:ptCount val="4"/>
                <c:pt idx="0">
                  <c:v>0</c:v>
                </c:pt>
                <c:pt idx="1">
                  <c:v>0</c:v>
                </c:pt>
                <c:pt idx="2">
                  <c:v>0</c:v>
                </c:pt>
                <c:pt idx="3">
                  <c:v>0</c:v>
                </c:pt>
              </c:numCache>
            </c:numRef>
          </c:val>
          <c:extLst>
            <c:ext xmlns:c16="http://schemas.microsoft.com/office/drawing/2014/chart" uri="{C3380CC4-5D6E-409C-BE32-E72D297353CC}">
              <c16:uniqueId val="{00000006-E4FC-4F6B-A4A2-56253216D06F}"/>
            </c:ext>
          </c:extLst>
        </c:ser>
        <c:dLbls>
          <c:dLblPos val="outEnd"/>
          <c:showLegendKey val="0"/>
          <c:showVal val="1"/>
          <c:showCatName val="0"/>
          <c:showSerName val="0"/>
          <c:showPercent val="0"/>
          <c:showBubbleSize val="0"/>
        </c:dLbls>
        <c:gapWidth val="60"/>
        <c:overlap val="-27"/>
        <c:axId val="213437952"/>
        <c:axId val="251966528"/>
      </c:barChart>
      <c:catAx>
        <c:axId val="2134379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1" i="0" u="none" strike="noStrike" kern="1200" baseline="0">
                <a:solidFill>
                  <a:sysClr val="windowText" lastClr="000000"/>
                </a:solidFill>
                <a:latin typeface="+mn-lt"/>
                <a:ea typeface="+mn-ea"/>
                <a:cs typeface="+mn-cs"/>
              </a:defRPr>
            </a:pPr>
            <a:endParaRPr lang="en-US"/>
          </a:p>
        </c:txPr>
        <c:crossAx val="251966528"/>
        <c:crosses val="autoZero"/>
        <c:auto val="1"/>
        <c:lblAlgn val="ctr"/>
        <c:lblOffset val="100"/>
        <c:noMultiLvlLbl val="0"/>
      </c:catAx>
      <c:valAx>
        <c:axId val="251966528"/>
        <c:scaling>
          <c:orientation val="minMax"/>
        </c:scaling>
        <c:delete val="1"/>
        <c:axPos val="l"/>
        <c:numFmt formatCode="0.0" sourceLinked="1"/>
        <c:majorTickMark val="none"/>
        <c:minorTickMark val="none"/>
        <c:tickLblPos val="nextTo"/>
        <c:crossAx val="213437952"/>
        <c:crosses val="autoZero"/>
        <c:crossBetween val="between"/>
      </c:valAx>
      <c:spPr>
        <a:solidFill>
          <a:schemeClr val="bg1"/>
        </a:solid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tx>
            <c:strRef>
              <c:f>Gráficas!$C$27</c:f>
              <c:strCache>
                <c:ptCount val="1"/>
                <c:pt idx="0">
                  <c:v>Horas</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Gráficas!$B$28:$B$65</c:f>
              <c:strCache>
                <c:ptCount val="5"/>
                <c:pt idx="0">
                  <c:v>CH-Actividades no planeadas por Choucair</c:v>
                </c:pt>
                <c:pt idx="1">
                  <c:v>CL-Gestión issues</c:v>
                </c:pt>
                <c:pt idx="2">
                  <c:v>CL-Incumplimiento en la entrega de artefactos</c:v>
                </c:pt>
                <c:pt idx="3">
                  <c:v>CL-Inestabilidad del ambiente de pruebas durante la ejecución</c:v>
                </c:pt>
                <c:pt idx="4">
                  <c:v>CL-Mala calidad de artefacto recibido por parte del Cliente</c:v>
                </c:pt>
              </c:strCache>
            </c:strRef>
          </c:cat>
          <c:val>
            <c:numRef>
              <c:f>Gráficas!$C$28:$C$65</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0-1EEE-4BE9-A3F3-E81A6DBAEE51}"/>
            </c:ext>
          </c:extLst>
        </c:ser>
        <c:dLbls>
          <c:showLegendKey val="0"/>
          <c:showVal val="0"/>
          <c:showCatName val="0"/>
          <c:showSerName val="0"/>
          <c:showPercent val="0"/>
          <c:showBubbleSize val="0"/>
        </c:dLbls>
        <c:gapWidth val="60"/>
        <c:axId val="213460992"/>
        <c:axId val="251968256"/>
      </c:barChart>
      <c:catAx>
        <c:axId val="213460992"/>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1" i="0" u="none" strike="noStrike" kern="1200" baseline="0">
                <a:solidFill>
                  <a:schemeClr val="tx1"/>
                </a:solidFill>
                <a:latin typeface="+mn-lt"/>
                <a:ea typeface="+mn-ea"/>
                <a:cs typeface="+mn-cs"/>
              </a:defRPr>
            </a:pPr>
            <a:endParaRPr lang="en-US"/>
          </a:p>
        </c:txPr>
        <c:crossAx val="251968256"/>
        <c:crosses val="autoZero"/>
        <c:auto val="1"/>
        <c:lblAlgn val="ctr"/>
        <c:lblOffset val="100"/>
        <c:noMultiLvlLbl val="0"/>
      </c:catAx>
      <c:valAx>
        <c:axId val="251968256"/>
        <c:scaling>
          <c:orientation val="minMax"/>
        </c:scaling>
        <c:delete val="1"/>
        <c:axPos val="t"/>
        <c:numFmt formatCode="General" sourceLinked="1"/>
        <c:majorTickMark val="none"/>
        <c:minorTickMark val="none"/>
        <c:tickLblPos val="nextTo"/>
        <c:crossAx val="2134609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TD!$C$202</c:f>
              <c:strCache>
                <c:ptCount val="1"/>
                <c:pt idx="0">
                  <c:v>Horas</c:v>
                </c:pt>
              </c:strCache>
            </c:strRef>
          </c:tx>
          <c:spPr>
            <a:solidFill>
              <a:schemeClr val="accent1"/>
            </a:solidFill>
            <a:ln>
              <a:noFill/>
            </a:ln>
            <a:effectLst/>
          </c:spPr>
          <c:invertIfNegative val="0"/>
          <c:dPt>
            <c:idx val="0"/>
            <c:invertIfNegative val="0"/>
            <c:bubble3D val="0"/>
            <c:spPr>
              <a:solidFill>
                <a:srgbClr val="FBBA29"/>
              </a:solidFill>
              <a:ln>
                <a:noFill/>
              </a:ln>
              <a:effectLst/>
            </c:spPr>
            <c:extLst>
              <c:ext xmlns:c16="http://schemas.microsoft.com/office/drawing/2014/chart" uri="{C3380CC4-5D6E-409C-BE32-E72D297353CC}">
                <c16:uniqueId val="{00000001-E528-4BBD-B914-28CB328679D3}"/>
              </c:ext>
            </c:extLst>
          </c:dPt>
          <c:dPt>
            <c:idx val="1"/>
            <c:invertIfNegative val="0"/>
            <c:bubble3D val="0"/>
            <c:spPr>
              <a:solidFill>
                <a:srgbClr val="EA8AB5"/>
              </a:solidFill>
              <a:ln>
                <a:noFill/>
              </a:ln>
              <a:effectLst/>
            </c:spPr>
            <c:extLst>
              <c:ext xmlns:c16="http://schemas.microsoft.com/office/drawing/2014/chart" uri="{C3380CC4-5D6E-409C-BE32-E72D297353CC}">
                <c16:uniqueId val="{00000003-E528-4BBD-B914-28CB328679D3}"/>
              </c:ext>
            </c:extLst>
          </c:dPt>
          <c:dPt>
            <c:idx val="2"/>
            <c:invertIfNegative val="0"/>
            <c:bubble3D val="0"/>
            <c:spPr>
              <a:solidFill>
                <a:srgbClr val="F9805C"/>
              </a:solidFill>
              <a:ln>
                <a:noFill/>
              </a:ln>
              <a:effectLst/>
            </c:spPr>
            <c:extLst>
              <c:ext xmlns:c16="http://schemas.microsoft.com/office/drawing/2014/chart" uri="{C3380CC4-5D6E-409C-BE32-E72D297353CC}">
                <c16:uniqueId val="{00000005-E528-4BBD-B914-28CB328679D3}"/>
              </c:ext>
            </c:extLst>
          </c:dPt>
          <c:dLbls>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TD!$B$203:$B$205</c:f>
              <c:strCache>
                <c:ptCount val="3"/>
                <c:pt idx="0">
                  <c:v>Proveedor Desarrollo</c:v>
                </c:pt>
                <c:pt idx="1">
                  <c:v>Choucair</c:v>
                </c:pt>
                <c:pt idx="2">
                  <c:v>Cliente</c:v>
                </c:pt>
              </c:strCache>
            </c:strRef>
          </c:cat>
          <c:val>
            <c:numRef>
              <c:f>TD!$C$203:$C$205</c:f>
              <c:numCache>
                <c:formatCode>General</c:formatCode>
                <c:ptCount val="3"/>
                <c:pt idx="0">
                  <c:v>#N/A</c:v>
                </c:pt>
                <c:pt idx="1">
                  <c:v>#N/A</c:v>
                </c:pt>
                <c:pt idx="2">
                  <c:v>#N/A</c:v>
                </c:pt>
              </c:numCache>
            </c:numRef>
          </c:val>
          <c:extLst>
            <c:ext xmlns:c16="http://schemas.microsoft.com/office/drawing/2014/chart" uri="{C3380CC4-5D6E-409C-BE32-E72D297353CC}">
              <c16:uniqueId val="{00000006-E528-4BBD-B914-28CB328679D3}"/>
            </c:ext>
          </c:extLst>
        </c:ser>
        <c:dLbls>
          <c:dLblPos val="outEnd"/>
          <c:showLegendKey val="0"/>
          <c:showVal val="1"/>
          <c:showCatName val="0"/>
          <c:showSerName val="0"/>
          <c:showPercent val="0"/>
          <c:showBubbleSize val="0"/>
        </c:dLbls>
        <c:gapWidth val="60"/>
        <c:overlap val="-27"/>
        <c:axId val="215423488"/>
        <c:axId val="258451136"/>
      </c:barChart>
      <c:catAx>
        <c:axId val="2154234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1" i="0" u="none" strike="noStrike" kern="1200" baseline="0">
                <a:solidFill>
                  <a:schemeClr val="tx1"/>
                </a:solidFill>
                <a:latin typeface="+mn-lt"/>
                <a:ea typeface="+mn-ea"/>
                <a:cs typeface="+mn-cs"/>
              </a:defRPr>
            </a:pPr>
            <a:endParaRPr lang="en-US"/>
          </a:p>
        </c:txPr>
        <c:crossAx val="258451136"/>
        <c:crosses val="autoZero"/>
        <c:auto val="1"/>
        <c:lblAlgn val="ctr"/>
        <c:lblOffset val="100"/>
        <c:noMultiLvlLbl val="0"/>
      </c:catAx>
      <c:valAx>
        <c:axId val="258451136"/>
        <c:scaling>
          <c:orientation val="minMax"/>
        </c:scaling>
        <c:delete val="1"/>
        <c:axPos val="l"/>
        <c:numFmt formatCode="General" sourceLinked="1"/>
        <c:majorTickMark val="none"/>
        <c:minorTickMark val="none"/>
        <c:tickLblPos val="nextTo"/>
        <c:crossAx val="21542348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1"/>
          <c:order val="1"/>
          <c:tx>
            <c:v>Serie 2</c:v>
          </c:tx>
          <c:spPr>
            <a:solidFill>
              <a:srgbClr val="F9805C"/>
            </a:solidFill>
          </c:spPr>
          <c:dPt>
            <c:idx val="0"/>
            <c:bubble3D val="0"/>
            <c:spPr>
              <a:solidFill>
                <a:srgbClr val="F9805C"/>
              </a:solidFill>
              <a:ln w="19050">
                <a:solidFill>
                  <a:schemeClr val="lt1"/>
                </a:solidFill>
              </a:ln>
              <a:effectLst/>
            </c:spPr>
            <c:extLst>
              <c:ext xmlns:c16="http://schemas.microsoft.com/office/drawing/2014/chart" uri="{C3380CC4-5D6E-409C-BE32-E72D297353CC}">
                <c16:uniqueId val="{00000001-96B3-4B6A-A99D-BD96BE4B4B65}"/>
              </c:ext>
            </c:extLst>
          </c:dPt>
          <c:dPt>
            <c:idx val="1"/>
            <c:bubble3D val="0"/>
            <c:spPr>
              <a:solidFill>
                <a:srgbClr val="F9805C"/>
              </a:solidFill>
              <a:ln w="19050">
                <a:solidFill>
                  <a:schemeClr val="lt1"/>
                </a:solidFill>
              </a:ln>
              <a:effectLst/>
            </c:spPr>
            <c:extLst>
              <c:ext xmlns:c16="http://schemas.microsoft.com/office/drawing/2014/chart" uri="{C3380CC4-5D6E-409C-BE32-E72D297353CC}">
                <c16:uniqueId val="{00000003-96B3-4B6A-A99D-BD96BE4B4B65}"/>
              </c:ext>
            </c:extLst>
          </c:dPt>
          <c:dPt>
            <c:idx val="2"/>
            <c:bubble3D val="0"/>
            <c:spPr>
              <a:solidFill>
                <a:srgbClr val="F9805C"/>
              </a:solidFill>
              <a:ln w="19050">
                <a:solidFill>
                  <a:schemeClr val="lt1"/>
                </a:solidFill>
              </a:ln>
              <a:effectLst/>
            </c:spPr>
            <c:extLst>
              <c:ext xmlns:c16="http://schemas.microsoft.com/office/drawing/2014/chart" uri="{C3380CC4-5D6E-409C-BE32-E72D297353CC}">
                <c16:uniqueId val="{00000005-96B3-4B6A-A99D-BD96BE4B4B65}"/>
              </c:ext>
            </c:extLst>
          </c:dPt>
          <c:dPt>
            <c:idx val="3"/>
            <c:bubble3D val="0"/>
            <c:spPr>
              <a:solidFill>
                <a:srgbClr val="F9805C"/>
              </a:solidFill>
              <a:ln w="19050">
                <a:solidFill>
                  <a:schemeClr val="lt1"/>
                </a:solidFill>
              </a:ln>
              <a:effectLst/>
            </c:spPr>
            <c:extLst>
              <c:ext xmlns:c16="http://schemas.microsoft.com/office/drawing/2014/chart" uri="{C3380CC4-5D6E-409C-BE32-E72D297353CC}">
                <c16:uniqueId val="{00000007-96B3-4B6A-A99D-BD96BE4B4B65}"/>
              </c:ext>
            </c:extLst>
          </c:dPt>
          <c:dPt>
            <c:idx val="4"/>
            <c:bubble3D val="0"/>
            <c:spPr>
              <a:solidFill>
                <a:srgbClr val="F9805C"/>
              </a:solidFill>
              <a:ln w="19050">
                <a:solidFill>
                  <a:schemeClr val="lt1"/>
                </a:solidFill>
              </a:ln>
              <a:effectLst/>
            </c:spPr>
            <c:extLst>
              <c:ext xmlns:c16="http://schemas.microsoft.com/office/drawing/2014/chart" uri="{C3380CC4-5D6E-409C-BE32-E72D297353CC}">
                <c16:uniqueId val="{00000009-96B3-4B6A-A99D-BD96BE4B4B65}"/>
              </c:ext>
            </c:extLst>
          </c:dPt>
          <c:dPt>
            <c:idx val="5"/>
            <c:bubble3D val="0"/>
            <c:spPr>
              <a:solidFill>
                <a:srgbClr val="F9805C"/>
              </a:solidFill>
              <a:ln w="19050">
                <a:solidFill>
                  <a:schemeClr val="lt1"/>
                </a:solidFill>
              </a:ln>
              <a:effectLst/>
            </c:spPr>
            <c:extLst>
              <c:ext xmlns:c16="http://schemas.microsoft.com/office/drawing/2014/chart" uri="{C3380CC4-5D6E-409C-BE32-E72D297353CC}">
                <c16:uniqueId val="{0000000B-96B3-4B6A-A99D-BD96BE4B4B65}"/>
              </c:ext>
            </c:extLst>
          </c:dPt>
          <c:dPt>
            <c:idx val="6"/>
            <c:bubble3D val="0"/>
            <c:spPr>
              <a:solidFill>
                <a:srgbClr val="F9805C"/>
              </a:solidFill>
              <a:ln w="19050">
                <a:solidFill>
                  <a:schemeClr val="lt1"/>
                </a:solidFill>
              </a:ln>
              <a:effectLst/>
            </c:spPr>
            <c:extLst>
              <c:ext xmlns:c16="http://schemas.microsoft.com/office/drawing/2014/chart" uri="{C3380CC4-5D6E-409C-BE32-E72D297353CC}">
                <c16:uniqueId val="{0000000D-96B3-4B6A-A99D-BD96BE4B4B65}"/>
              </c:ext>
            </c:extLst>
          </c:dPt>
          <c:dPt>
            <c:idx val="7"/>
            <c:bubble3D val="0"/>
            <c:spPr>
              <a:solidFill>
                <a:srgbClr val="F9805C"/>
              </a:solidFill>
              <a:ln w="19050">
                <a:solidFill>
                  <a:schemeClr val="lt1"/>
                </a:solidFill>
              </a:ln>
              <a:effectLst/>
            </c:spPr>
            <c:extLst>
              <c:ext xmlns:c16="http://schemas.microsoft.com/office/drawing/2014/chart" uri="{C3380CC4-5D6E-409C-BE32-E72D297353CC}">
                <c16:uniqueId val="{0000000F-96B3-4B6A-A99D-BD96BE4B4B65}"/>
              </c:ext>
            </c:extLst>
          </c:dPt>
          <c:dPt>
            <c:idx val="8"/>
            <c:bubble3D val="0"/>
            <c:spPr>
              <a:solidFill>
                <a:srgbClr val="F9805C"/>
              </a:solidFill>
              <a:ln w="19050">
                <a:solidFill>
                  <a:schemeClr val="lt1"/>
                </a:solidFill>
              </a:ln>
              <a:effectLst/>
            </c:spPr>
            <c:extLst>
              <c:ext xmlns:c16="http://schemas.microsoft.com/office/drawing/2014/chart" uri="{C3380CC4-5D6E-409C-BE32-E72D297353CC}">
                <c16:uniqueId val="{00000011-96B3-4B6A-A99D-BD96BE4B4B65}"/>
              </c:ext>
            </c:extLst>
          </c:dPt>
          <c:dPt>
            <c:idx val="9"/>
            <c:bubble3D val="0"/>
            <c:spPr>
              <a:solidFill>
                <a:srgbClr val="F9805C"/>
              </a:solidFill>
              <a:ln w="19050">
                <a:solidFill>
                  <a:schemeClr val="lt1"/>
                </a:solidFill>
              </a:ln>
              <a:effectLst/>
            </c:spPr>
            <c:extLst>
              <c:ext xmlns:c16="http://schemas.microsoft.com/office/drawing/2014/chart" uri="{C3380CC4-5D6E-409C-BE32-E72D297353CC}">
                <c16:uniqueId val="{00000013-96B3-4B6A-A99D-BD96BE4B4B65}"/>
              </c:ext>
            </c:extLst>
          </c:dPt>
          <c:dPt>
            <c:idx val="10"/>
            <c:bubble3D val="0"/>
            <c:spPr>
              <a:solidFill>
                <a:srgbClr val="F9805C"/>
              </a:solidFill>
              <a:ln w="19050">
                <a:solidFill>
                  <a:schemeClr val="lt1"/>
                </a:solidFill>
              </a:ln>
              <a:effectLst/>
            </c:spPr>
            <c:extLst>
              <c:ext xmlns:c16="http://schemas.microsoft.com/office/drawing/2014/chart" uri="{C3380CC4-5D6E-409C-BE32-E72D297353CC}">
                <c16:uniqueId val="{00000015-96B3-4B6A-A99D-BD96BE4B4B65}"/>
              </c:ext>
            </c:extLst>
          </c:dPt>
          <c:dPt>
            <c:idx val="11"/>
            <c:bubble3D val="0"/>
            <c:spPr>
              <a:solidFill>
                <a:srgbClr val="F9805C"/>
              </a:solidFill>
              <a:ln w="19050">
                <a:solidFill>
                  <a:schemeClr val="lt1"/>
                </a:solidFill>
              </a:ln>
              <a:effectLst/>
            </c:spPr>
            <c:extLst>
              <c:ext xmlns:c16="http://schemas.microsoft.com/office/drawing/2014/chart" uri="{C3380CC4-5D6E-409C-BE32-E72D297353CC}">
                <c16:uniqueId val="{00000017-96B3-4B6A-A99D-BD96BE4B4B65}"/>
              </c:ext>
            </c:extLst>
          </c:dPt>
          <c:dPt>
            <c:idx val="12"/>
            <c:bubble3D val="0"/>
            <c:spPr>
              <a:solidFill>
                <a:srgbClr val="F9805C"/>
              </a:solidFill>
              <a:ln w="19050">
                <a:solidFill>
                  <a:schemeClr val="lt1"/>
                </a:solidFill>
              </a:ln>
              <a:effectLst/>
            </c:spPr>
            <c:extLst>
              <c:ext xmlns:c16="http://schemas.microsoft.com/office/drawing/2014/chart" uri="{C3380CC4-5D6E-409C-BE32-E72D297353CC}">
                <c16:uniqueId val="{00000019-96B3-4B6A-A99D-BD96BE4B4B65}"/>
              </c:ext>
            </c:extLst>
          </c:dPt>
          <c:dPt>
            <c:idx val="13"/>
            <c:bubble3D val="0"/>
            <c:spPr>
              <a:solidFill>
                <a:srgbClr val="F9805C"/>
              </a:solidFill>
              <a:ln w="19050">
                <a:solidFill>
                  <a:schemeClr val="lt1"/>
                </a:solidFill>
              </a:ln>
              <a:effectLst/>
            </c:spPr>
            <c:extLst>
              <c:ext xmlns:c16="http://schemas.microsoft.com/office/drawing/2014/chart" uri="{C3380CC4-5D6E-409C-BE32-E72D297353CC}">
                <c16:uniqueId val="{0000001B-96B3-4B6A-A99D-BD96BE4B4B65}"/>
              </c:ext>
            </c:extLst>
          </c:dPt>
          <c:dPt>
            <c:idx val="14"/>
            <c:bubble3D val="0"/>
            <c:spPr>
              <a:solidFill>
                <a:srgbClr val="F9805C"/>
              </a:solidFill>
              <a:ln w="19050">
                <a:solidFill>
                  <a:schemeClr val="lt1"/>
                </a:solidFill>
              </a:ln>
              <a:effectLst/>
            </c:spPr>
            <c:extLst>
              <c:ext xmlns:c16="http://schemas.microsoft.com/office/drawing/2014/chart" uri="{C3380CC4-5D6E-409C-BE32-E72D297353CC}">
                <c16:uniqueId val="{0000001D-96B3-4B6A-A99D-BD96BE4B4B65}"/>
              </c:ext>
            </c:extLst>
          </c:dPt>
          <c:dPt>
            <c:idx val="15"/>
            <c:bubble3D val="0"/>
            <c:spPr>
              <a:solidFill>
                <a:srgbClr val="F9805C"/>
              </a:solidFill>
              <a:ln w="19050">
                <a:solidFill>
                  <a:schemeClr val="lt1"/>
                </a:solidFill>
              </a:ln>
              <a:effectLst/>
            </c:spPr>
            <c:extLst>
              <c:ext xmlns:c16="http://schemas.microsoft.com/office/drawing/2014/chart" uri="{C3380CC4-5D6E-409C-BE32-E72D297353CC}">
                <c16:uniqueId val="{0000001F-96B3-4B6A-A99D-BD96BE4B4B65}"/>
              </c:ext>
            </c:extLst>
          </c:dPt>
          <c:dPt>
            <c:idx val="16"/>
            <c:bubble3D val="0"/>
            <c:spPr>
              <a:solidFill>
                <a:srgbClr val="F9805C"/>
              </a:solidFill>
              <a:ln w="19050">
                <a:solidFill>
                  <a:schemeClr val="lt1"/>
                </a:solidFill>
              </a:ln>
              <a:effectLst/>
            </c:spPr>
            <c:extLst>
              <c:ext xmlns:c16="http://schemas.microsoft.com/office/drawing/2014/chart" uri="{C3380CC4-5D6E-409C-BE32-E72D297353CC}">
                <c16:uniqueId val="{00000021-96B3-4B6A-A99D-BD96BE4B4B65}"/>
              </c:ext>
            </c:extLst>
          </c:dPt>
          <c:dPt>
            <c:idx val="17"/>
            <c:bubble3D val="0"/>
            <c:spPr>
              <a:solidFill>
                <a:srgbClr val="F9805C"/>
              </a:solidFill>
              <a:ln w="19050">
                <a:solidFill>
                  <a:schemeClr val="lt1"/>
                </a:solidFill>
              </a:ln>
              <a:effectLst/>
            </c:spPr>
            <c:extLst>
              <c:ext xmlns:c16="http://schemas.microsoft.com/office/drawing/2014/chart" uri="{C3380CC4-5D6E-409C-BE32-E72D297353CC}">
                <c16:uniqueId val="{00000023-96B3-4B6A-A99D-BD96BE4B4B65}"/>
              </c:ext>
            </c:extLst>
          </c:dPt>
          <c:dPt>
            <c:idx val="18"/>
            <c:bubble3D val="0"/>
            <c:spPr>
              <a:solidFill>
                <a:srgbClr val="F9805C"/>
              </a:solidFill>
              <a:ln w="19050">
                <a:solidFill>
                  <a:schemeClr val="lt1"/>
                </a:solidFill>
              </a:ln>
              <a:effectLst/>
            </c:spPr>
            <c:extLst>
              <c:ext xmlns:c16="http://schemas.microsoft.com/office/drawing/2014/chart" uri="{C3380CC4-5D6E-409C-BE32-E72D297353CC}">
                <c16:uniqueId val="{00000025-96B3-4B6A-A99D-BD96BE4B4B65}"/>
              </c:ext>
            </c:extLst>
          </c:dPt>
          <c:dPt>
            <c:idx val="19"/>
            <c:bubble3D val="0"/>
            <c:spPr>
              <a:solidFill>
                <a:srgbClr val="F9805C"/>
              </a:solidFill>
              <a:ln w="19050">
                <a:solidFill>
                  <a:schemeClr val="lt1"/>
                </a:solidFill>
              </a:ln>
              <a:effectLst/>
            </c:spPr>
            <c:extLst>
              <c:ext xmlns:c16="http://schemas.microsoft.com/office/drawing/2014/chart" uri="{C3380CC4-5D6E-409C-BE32-E72D297353CC}">
                <c16:uniqueId val="{00000027-96B3-4B6A-A99D-BD96BE4B4B65}"/>
              </c:ext>
            </c:extLst>
          </c:dPt>
          <c:val>
            <c:numLit>
              <c:formatCode>General</c:formatCode>
              <c:ptCount val="20"/>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numLit>
          </c:val>
          <c:extLst>
            <c:ext xmlns:c16="http://schemas.microsoft.com/office/drawing/2014/chart" uri="{C3380CC4-5D6E-409C-BE32-E72D297353CC}">
              <c16:uniqueId val="{00000031-D198-4614-BB75-DD015DA74BF3}"/>
            </c:ext>
          </c:extLst>
        </c:ser>
        <c:dLbls>
          <c:showLegendKey val="0"/>
          <c:showVal val="0"/>
          <c:showCatName val="0"/>
          <c:showSerName val="0"/>
          <c:showPercent val="0"/>
          <c:showBubbleSize val="0"/>
          <c:showLeaderLines val="1"/>
        </c:dLbls>
        <c:firstSliceAng val="0"/>
        <c:holeSize val="70"/>
      </c:doughnutChart>
      <c:doughnutChart>
        <c:varyColors val="1"/>
        <c:ser>
          <c:idx val="0"/>
          <c:order val="0"/>
          <c:tx>
            <c:v>Serie 1</c:v>
          </c:tx>
          <c:spPr>
            <a:noFill/>
          </c:spPr>
          <c:dPt>
            <c:idx val="0"/>
            <c:bubble3D val="0"/>
            <c:spPr>
              <a:noFill/>
              <a:ln w="19050">
                <a:solidFill>
                  <a:schemeClr val="lt1"/>
                </a:solidFill>
              </a:ln>
              <a:effectLst/>
            </c:spPr>
            <c:extLst>
              <c:ext xmlns:c16="http://schemas.microsoft.com/office/drawing/2014/chart" uri="{C3380CC4-5D6E-409C-BE32-E72D297353CC}">
                <c16:uniqueId val="{00000001-3C6E-4993-A7C6-C1BCFE596644}"/>
              </c:ext>
            </c:extLst>
          </c:dPt>
          <c:dPt>
            <c:idx val="1"/>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03-3C6E-4993-A7C6-C1BCFE596644}"/>
              </c:ext>
            </c:extLst>
          </c:dPt>
          <c:dPt>
            <c:idx val="2"/>
            <c:bubble3D val="0"/>
            <c:spPr>
              <a:noFill/>
              <a:ln w="19050">
                <a:solidFill>
                  <a:schemeClr val="lt1"/>
                </a:solidFill>
              </a:ln>
              <a:effectLst/>
            </c:spPr>
            <c:extLst>
              <c:ext xmlns:c16="http://schemas.microsoft.com/office/drawing/2014/chart" uri="{C3380CC4-5D6E-409C-BE32-E72D297353CC}">
                <c16:uniqueId val="{00000005-3C6E-4993-A7C6-C1BCFE596644}"/>
              </c:ext>
            </c:extLst>
          </c:dPt>
          <c:dPt>
            <c:idx val="3"/>
            <c:bubble3D val="0"/>
            <c:spPr>
              <a:noFill/>
              <a:ln w="12700">
                <a:solidFill>
                  <a:schemeClr val="lt1"/>
                </a:solidFill>
              </a:ln>
              <a:effectLst/>
            </c:spPr>
            <c:extLst>
              <c:ext xmlns:c16="http://schemas.microsoft.com/office/drawing/2014/chart" uri="{C3380CC4-5D6E-409C-BE32-E72D297353CC}">
                <c16:uniqueId val="{00000007-3C6E-4993-A7C6-C1BCFE596644}"/>
              </c:ext>
            </c:extLst>
          </c:dPt>
          <c:dPt>
            <c:idx val="4"/>
            <c:bubble3D val="0"/>
            <c:spPr>
              <a:noFill/>
              <a:ln w="12700">
                <a:solidFill>
                  <a:schemeClr val="lt1"/>
                </a:solidFill>
              </a:ln>
              <a:effectLst/>
            </c:spPr>
            <c:extLst>
              <c:ext xmlns:c16="http://schemas.microsoft.com/office/drawing/2014/chart" uri="{C3380CC4-5D6E-409C-BE32-E72D297353CC}">
                <c16:uniqueId val="{00000009-3C6E-4993-A7C6-C1BCFE596644}"/>
              </c:ext>
            </c:extLst>
          </c:dPt>
          <c:dPt>
            <c:idx val="5"/>
            <c:bubble3D val="0"/>
            <c:spPr>
              <a:noFill/>
              <a:ln w="12700">
                <a:solidFill>
                  <a:schemeClr val="lt1"/>
                </a:solidFill>
              </a:ln>
              <a:effectLst/>
            </c:spPr>
            <c:extLst>
              <c:ext xmlns:c16="http://schemas.microsoft.com/office/drawing/2014/chart" uri="{C3380CC4-5D6E-409C-BE32-E72D297353CC}">
                <c16:uniqueId val="{0000000B-3C6E-4993-A7C6-C1BCFE596644}"/>
              </c:ext>
            </c:extLst>
          </c:dPt>
          <c:dPt>
            <c:idx val="6"/>
            <c:bubble3D val="0"/>
            <c:spPr>
              <a:noFill/>
              <a:ln w="12700">
                <a:solidFill>
                  <a:schemeClr val="lt1"/>
                </a:solidFill>
              </a:ln>
              <a:effectLst/>
            </c:spPr>
            <c:extLst>
              <c:ext xmlns:c16="http://schemas.microsoft.com/office/drawing/2014/chart" uri="{C3380CC4-5D6E-409C-BE32-E72D297353CC}">
                <c16:uniqueId val="{0000000D-3C6E-4993-A7C6-C1BCFE596644}"/>
              </c:ext>
            </c:extLst>
          </c:dPt>
          <c:dPt>
            <c:idx val="7"/>
            <c:bubble3D val="0"/>
            <c:spPr>
              <a:noFill/>
              <a:ln w="12700">
                <a:solidFill>
                  <a:schemeClr val="lt1"/>
                </a:solidFill>
              </a:ln>
              <a:effectLst/>
            </c:spPr>
            <c:extLst>
              <c:ext xmlns:c16="http://schemas.microsoft.com/office/drawing/2014/chart" uri="{C3380CC4-5D6E-409C-BE32-E72D297353CC}">
                <c16:uniqueId val="{0000000F-3C6E-4993-A7C6-C1BCFE596644}"/>
              </c:ext>
            </c:extLst>
          </c:dPt>
          <c:dPt>
            <c:idx val="8"/>
            <c:bubble3D val="0"/>
            <c:spPr>
              <a:noFill/>
              <a:ln w="12700">
                <a:solidFill>
                  <a:schemeClr val="lt1"/>
                </a:solidFill>
              </a:ln>
              <a:effectLst/>
            </c:spPr>
            <c:extLst>
              <c:ext xmlns:c16="http://schemas.microsoft.com/office/drawing/2014/chart" uri="{C3380CC4-5D6E-409C-BE32-E72D297353CC}">
                <c16:uniqueId val="{00000011-3C6E-4993-A7C6-C1BCFE596644}"/>
              </c:ext>
            </c:extLst>
          </c:dPt>
          <c:dPt>
            <c:idx val="9"/>
            <c:bubble3D val="0"/>
            <c:spPr>
              <a:noFill/>
              <a:ln w="12700">
                <a:solidFill>
                  <a:schemeClr val="lt1"/>
                </a:solidFill>
              </a:ln>
              <a:effectLst/>
            </c:spPr>
            <c:extLst>
              <c:ext xmlns:c16="http://schemas.microsoft.com/office/drawing/2014/chart" uri="{C3380CC4-5D6E-409C-BE32-E72D297353CC}">
                <c16:uniqueId val="{00000013-3C6E-4993-A7C6-C1BCFE596644}"/>
              </c:ext>
            </c:extLst>
          </c:dPt>
          <c:dPt>
            <c:idx val="10"/>
            <c:bubble3D val="0"/>
            <c:spPr>
              <a:noFill/>
              <a:ln w="12700">
                <a:solidFill>
                  <a:schemeClr val="lt1"/>
                </a:solidFill>
              </a:ln>
              <a:effectLst/>
            </c:spPr>
            <c:extLst>
              <c:ext xmlns:c16="http://schemas.microsoft.com/office/drawing/2014/chart" uri="{C3380CC4-5D6E-409C-BE32-E72D297353CC}">
                <c16:uniqueId val="{00000015-3C6E-4993-A7C6-C1BCFE596644}"/>
              </c:ext>
            </c:extLst>
          </c:dPt>
          <c:dPt>
            <c:idx val="11"/>
            <c:bubble3D val="0"/>
            <c:spPr>
              <a:noFill/>
              <a:ln w="12700">
                <a:solidFill>
                  <a:schemeClr val="lt1"/>
                </a:solidFill>
              </a:ln>
              <a:effectLst/>
            </c:spPr>
            <c:extLst>
              <c:ext xmlns:c16="http://schemas.microsoft.com/office/drawing/2014/chart" uri="{C3380CC4-5D6E-409C-BE32-E72D297353CC}">
                <c16:uniqueId val="{00000017-3C6E-4993-A7C6-C1BCFE596644}"/>
              </c:ext>
            </c:extLst>
          </c:dPt>
          <c:dPt>
            <c:idx val="12"/>
            <c:bubble3D val="0"/>
            <c:spPr>
              <a:noFill/>
              <a:ln w="12700">
                <a:solidFill>
                  <a:schemeClr val="lt1"/>
                </a:solidFill>
              </a:ln>
              <a:effectLst/>
            </c:spPr>
            <c:extLst>
              <c:ext xmlns:c16="http://schemas.microsoft.com/office/drawing/2014/chart" uri="{C3380CC4-5D6E-409C-BE32-E72D297353CC}">
                <c16:uniqueId val="{00000019-3C6E-4993-A7C6-C1BCFE596644}"/>
              </c:ext>
            </c:extLst>
          </c:dPt>
          <c:dPt>
            <c:idx val="13"/>
            <c:bubble3D val="0"/>
            <c:spPr>
              <a:noFill/>
              <a:ln w="12700">
                <a:solidFill>
                  <a:schemeClr val="lt1"/>
                </a:solidFill>
              </a:ln>
              <a:effectLst/>
            </c:spPr>
            <c:extLst>
              <c:ext xmlns:c16="http://schemas.microsoft.com/office/drawing/2014/chart" uri="{C3380CC4-5D6E-409C-BE32-E72D297353CC}">
                <c16:uniqueId val="{0000001B-3C6E-4993-A7C6-C1BCFE596644}"/>
              </c:ext>
            </c:extLst>
          </c:dPt>
          <c:dPt>
            <c:idx val="14"/>
            <c:bubble3D val="0"/>
            <c:spPr>
              <a:noFill/>
              <a:ln w="12700">
                <a:solidFill>
                  <a:schemeClr val="lt1"/>
                </a:solidFill>
              </a:ln>
              <a:effectLst/>
            </c:spPr>
            <c:extLst>
              <c:ext xmlns:c16="http://schemas.microsoft.com/office/drawing/2014/chart" uri="{C3380CC4-5D6E-409C-BE32-E72D297353CC}">
                <c16:uniqueId val="{0000001D-3C6E-4993-A7C6-C1BCFE596644}"/>
              </c:ext>
            </c:extLst>
          </c:dPt>
          <c:dPt>
            <c:idx val="15"/>
            <c:bubble3D val="0"/>
            <c:spPr>
              <a:noFill/>
              <a:ln w="12700">
                <a:solidFill>
                  <a:schemeClr val="lt1"/>
                </a:solidFill>
              </a:ln>
              <a:effectLst/>
            </c:spPr>
            <c:extLst>
              <c:ext xmlns:c16="http://schemas.microsoft.com/office/drawing/2014/chart" uri="{C3380CC4-5D6E-409C-BE32-E72D297353CC}">
                <c16:uniqueId val="{0000001F-3C6E-4993-A7C6-C1BCFE596644}"/>
              </c:ext>
            </c:extLst>
          </c:dPt>
          <c:dPt>
            <c:idx val="16"/>
            <c:bubble3D val="0"/>
            <c:spPr>
              <a:noFill/>
              <a:ln w="12700">
                <a:solidFill>
                  <a:schemeClr val="lt1"/>
                </a:solidFill>
              </a:ln>
              <a:effectLst/>
            </c:spPr>
            <c:extLst>
              <c:ext xmlns:c16="http://schemas.microsoft.com/office/drawing/2014/chart" uri="{C3380CC4-5D6E-409C-BE32-E72D297353CC}">
                <c16:uniqueId val="{00000021-3C6E-4993-A7C6-C1BCFE596644}"/>
              </c:ext>
            </c:extLst>
          </c:dPt>
          <c:dPt>
            <c:idx val="17"/>
            <c:bubble3D val="0"/>
            <c:spPr>
              <a:noFill/>
              <a:ln w="12700">
                <a:solidFill>
                  <a:schemeClr val="lt1"/>
                </a:solidFill>
              </a:ln>
              <a:effectLst/>
            </c:spPr>
            <c:extLst>
              <c:ext xmlns:c16="http://schemas.microsoft.com/office/drawing/2014/chart" uri="{C3380CC4-5D6E-409C-BE32-E72D297353CC}">
                <c16:uniqueId val="{00000023-3C6E-4993-A7C6-C1BCFE596644}"/>
              </c:ext>
            </c:extLst>
          </c:dPt>
          <c:dPt>
            <c:idx val="18"/>
            <c:bubble3D val="0"/>
            <c:spPr>
              <a:noFill/>
              <a:ln w="12700">
                <a:solidFill>
                  <a:schemeClr val="lt1"/>
                </a:solidFill>
              </a:ln>
              <a:effectLst/>
            </c:spPr>
            <c:extLst>
              <c:ext xmlns:c16="http://schemas.microsoft.com/office/drawing/2014/chart" uri="{C3380CC4-5D6E-409C-BE32-E72D297353CC}">
                <c16:uniqueId val="{00000025-3C6E-4993-A7C6-C1BCFE596644}"/>
              </c:ext>
            </c:extLst>
          </c:dPt>
          <c:dPt>
            <c:idx val="19"/>
            <c:bubble3D val="0"/>
            <c:spPr>
              <a:noFill/>
              <a:ln w="12700">
                <a:solidFill>
                  <a:schemeClr val="lt1"/>
                </a:solidFill>
              </a:ln>
              <a:effectLst/>
            </c:spPr>
            <c:extLst>
              <c:ext xmlns:c16="http://schemas.microsoft.com/office/drawing/2014/chart" uri="{C3380CC4-5D6E-409C-BE32-E72D297353CC}">
                <c16:uniqueId val="{00000027-3C6E-4993-A7C6-C1BCFE596644}"/>
              </c:ext>
            </c:extLst>
          </c:dPt>
          <c:val>
            <c:numRef>
              <c:f>Seguimiento!$K$30:$K$33</c:f>
              <c:numCache>
                <c:formatCode>0%</c:formatCode>
                <c:ptCount val="4"/>
                <c:pt idx="0">
                  <c:v>0.77777777777777779</c:v>
                </c:pt>
                <c:pt idx="1">
                  <c:v>0.22222222222222221</c:v>
                </c:pt>
              </c:numCache>
            </c:numRef>
          </c:val>
          <c:extLst>
            <c:ext xmlns:c16="http://schemas.microsoft.com/office/drawing/2014/chart" uri="{C3380CC4-5D6E-409C-BE32-E72D297353CC}">
              <c16:uniqueId val="{00000028-3C6E-4993-A7C6-C1BCFE596644}"/>
            </c:ext>
          </c:extLst>
        </c:ser>
        <c:dLbls>
          <c:showLegendKey val="0"/>
          <c:showVal val="0"/>
          <c:showCatName val="0"/>
          <c:showSerName val="0"/>
          <c:showPercent val="0"/>
          <c:showBubbleSize val="0"/>
          <c:showLeaderLines val="1"/>
        </c:dLbls>
        <c:firstSliceAng val="0"/>
        <c:holeSize val="7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28798485553544"/>
          <c:y val="0.15553445023930929"/>
          <c:w val="0.39653656421282413"/>
          <c:h val="0.75460272330398936"/>
        </c:manualLayout>
      </c:layout>
      <c:doughnutChart>
        <c:varyColors val="1"/>
        <c:ser>
          <c:idx val="0"/>
          <c:order val="0"/>
          <c:spPr>
            <a:ln w="12700"/>
          </c:spPr>
          <c:dPt>
            <c:idx val="0"/>
            <c:bubble3D val="0"/>
            <c:spPr>
              <a:solidFill>
                <a:schemeClr val="accent3"/>
              </a:solidFill>
              <a:ln w="12700">
                <a:solidFill>
                  <a:schemeClr val="lt1"/>
                </a:solidFill>
              </a:ln>
              <a:effectLst/>
            </c:spPr>
            <c:extLst>
              <c:ext xmlns:c16="http://schemas.microsoft.com/office/drawing/2014/chart" uri="{C3380CC4-5D6E-409C-BE32-E72D297353CC}">
                <c16:uniqueId val="{00000001-C63A-4338-9166-D3E2DA00E0B6}"/>
              </c:ext>
            </c:extLst>
          </c:dPt>
          <c:dPt>
            <c:idx val="1"/>
            <c:bubble3D val="0"/>
            <c:spPr>
              <a:solidFill>
                <a:srgbClr val="FBBA29"/>
              </a:solidFill>
              <a:ln w="12700">
                <a:solidFill>
                  <a:schemeClr val="lt1"/>
                </a:solidFill>
              </a:ln>
              <a:effectLst/>
            </c:spPr>
            <c:extLst>
              <c:ext xmlns:c16="http://schemas.microsoft.com/office/drawing/2014/chart" uri="{C3380CC4-5D6E-409C-BE32-E72D297353CC}">
                <c16:uniqueId val="{00000003-C63A-4338-9166-D3E2DA00E0B6}"/>
              </c:ext>
            </c:extLst>
          </c:dPt>
          <c:dPt>
            <c:idx val="2"/>
            <c:bubble3D val="0"/>
            <c:spPr>
              <a:solidFill>
                <a:srgbClr val="875EBC"/>
              </a:solidFill>
              <a:ln w="12700">
                <a:solidFill>
                  <a:schemeClr val="lt1"/>
                </a:solidFill>
              </a:ln>
              <a:effectLst/>
            </c:spPr>
            <c:extLst>
              <c:ext xmlns:c16="http://schemas.microsoft.com/office/drawing/2014/chart" uri="{C3380CC4-5D6E-409C-BE32-E72D297353CC}">
                <c16:uniqueId val="{00000005-C63A-4338-9166-D3E2DA00E0B6}"/>
              </c:ext>
            </c:extLst>
          </c:dPt>
          <c:dPt>
            <c:idx val="3"/>
            <c:bubble3D val="0"/>
            <c:spPr>
              <a:solidFill>
                <a:srgbClr val="F9805C"/>
              </a:solidFill>
              <a:ln w="12700">
                <a:solidFill>
                  <a:schemeClr val="lt1"/>
                </a:solidFill>
              </a:ln>
              <a:effectLst/>
            </c:spPr>
            <c:extLst>
              <c:ext xmlns:c16="http://schemas.microsoft.com/office/drawing/2014/chart" uri="{C3380CC4-5D6E-409C-BE32-E72D297353CC}">
                <c16:uniqueId val="{00000007-C63A-4338-9166-D3E2DA00E0B6}"/>
              </c:ext>
            </c:extLst>
          </c:dPt>
          <c:dPt>
            <c:idx val="4"/>
            <c:bubble3D val="0"/>
            <c:spPr>
              <a:solidFill>
                <a:schemeClr val="accent5"/>
              </a:solidFill>
              <a:ln w="12700">
                <a:solidFill>
                  <a:schemeClr val="lt1"/>
                </a:solidFill>
              </a:ln>
              <a:effectLst/>
            </c:spPr>
            <c:extLst>
              <c:ext xmlns:c16="http://schemas.microsoft.com/office/drawing/2014/chart" uri="{C3380CC4-5D6E-409C-BE32-E72D297353CC}">
                <c16:uniqueId val="{00000008-201E-4631-A027-C5BE0EC9A335}"/>
              </c:ext>
            </c:extLst>
          </c:dPt>
          <c:dLbls>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Seguimiento!$F$29:$J$29</c:f>
              <c:strCache>
                <c:ptCount val="5"/>
                <c:pt idx="0">
                  <c:v>Ejecutados Ok</c:v>
                </c:pt>
                <c:pt idx="1">
                  <c:v>Fallidos</c:v>
                </c:pt>
                <c:pt idx="2">
                  <c:v>Sin ejecutar</c:v>
                </c:pt>
                <c:pt idx="3">
                  <c:v>Bloqueados</c:v>
                </c:pt>
                <c:pt idx="4">
                  <c:v>No aplica</c:v>
                </c:pt>
              </c:strCache>
            </c:strRef>
          </c:cat>
          <c:val>
            <c:numRef>
              <c:f>Seguimiento!$F$30:$J$30</c:f>
              <c:numCache>
                <c:formatCode>General</c:formatCode>
                <c:ptCount val="5"/>
                <c:pt idx="0">
                  <c:v>14</c:v>
                </c:pt>
                <c:pt idx="1">
                  <c:v>4</c:v>
                </c:pt>
                <c:pt idx="2">
                  <c:v>0</c:v>
                </c:pt>
              </c:numCache>
            </c:numRef>
          </c:val>
          <c:extLst>
            <c:ext xmlns:c16="http://schemas.microsoft.com/office/drawing/2014/chart" uri="{C3380CC4-5D6E-409C-BE32-E72D297353CC}">
              <c16:uniqueId val="{00000008-C63A-4338-9166-D3E2DA00E0B6}"/>
            </c:ext>
          </c:extLst>
        </c:ser>
        <c:dLbls>
          <c:showLegendKey val="0"/>
          <c:showVal val="1"/>
          <c:showCatName val="0"/>
          <c:showSerName val="0"/>
          <c:showPercent val="0"/>
          <c:showBubbleSize val="0"/>
          <c:showLeaderLines val="1"/>
        </c:dLbls>
        <c:firstSliceAng val="0"/>
        <c:holeSize val="64"/>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1600" b="1"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tx>
            <c:strRef>
              <c:f>Gráficas!$C$85</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Gráficas!$B$86:$B$98</c:f>
              <c:strCache>
                <c:ptCount val="2"/>
                <c:pt idx="0">
                  <c:v>Assigned</c:v>
                </c:pt>
                <c:pt idx="1">
                  <c:v>Closed by tester</c:v>
                </c:pt>
              </c:strCache>
            </c:strRef>
          </c:cat>
          <c:val>
            <c:numRef>
              <c:f>Gráficas!$C$86:$C$98</c:f>
              <c:numCache>
                <c:formatCode>General</c:formatCode>
                <c:ptCount val="2"/>
                <c:pt idx="0">
                  <c:v>0</c:v>
                </c:pt>
                <c:pt idx="1">
                  <c:v>0</c:v>
                </c:pt>
              </c:numCache>
            </c:numRef>
          </c:val>
          <c:extLst>
            <c:ext xmlns:c16="http://schemas.microsoft.com/office/drawing/2014/chart" uri="{C3380CC4-5D6E-409C-BE32-E72D297353CC}">
              <c16:uniqueId val="{00000000-138B-482C-BA27-6E5BF05914BF}"/>
            </c:ext>
          </c:extLst>
        </c:ser>
        <c:dLbls>
          <c:dLblPos val="outEnd"/>
          <c:showLegendKey val="0"/>
          <c:showVal val="1"/>
          <c:showCatName val="0"/>
          <c:showSerName val="0"/>
          <c:showPercent val="0"/>
          <c:showBubbleSize val="0"/>
        </c:dLbls>
        <c:gapWidth val="60"/>
        <c:axId val="215991808"/>
        <c:axId val="258454016"/>
      </c:barChart>
      <c:catAx>
        <c:axId val="215991808"/>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1" i="0" u="none" strike="noStrike" kern="1200" baseline="0">
                <a:solidFill>
                  <a:schemeClr val="tx1"/>
                </a:solidFill>
                <a:latin typeface="+mn-lt"/>
                <a:ea typeface="+mn-ea"/>
                <a:cs typeface="+mn-cs"/>
              </a:defRPr>
            </a:pPr>
            <a:endParaRPr lang="en-US"/>
          </a:p>
        </c:txPr>
        <c:crossAx val="258454016"/>
        <c:crosses val="autoZero"/>
        <c:auto val="1"/>
        <c:lblAlgn val="ctr"/>
        <c:lblOffset val="100"/>
        <c:noMultiLvlLbl val="0"/>
      </c:catAx>
      <c:valAx>
        <c:axId val="258454016"/>
        <c:scaling>
          <c:orientation val="minMax"/>
        </c:scaling>
        <c:delete val="1"/>
        <c:axPos val="t"/>
        <c:numFmt formatCode="General" sourceLinked="1"/>
        <c:majorTickMark val="none"/>
        <c:minorTickMark val="none"/>
        <c:tickLblPos val="nextTo"/>
        <c:crossAx val="21599180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8033746556473831E-2"/>
          <c:y val="6.0632373113854596E-2"/>
          <c:w val="0.87624365079365074"/>
          <c:h val="0.79926373236636805"/>
        </c:manualLayout>
      </c:layout>
      <c:barChart>
        <c:barDir val="col"/>
        <c:grouping val="clustered"/>
        <c:varyColors val="0"/>
        <c:ser>
          <c:idx val="0"/>
          <c:order val="0"/>
          <c:tx>
            <c:strRef>
              <c:f>TD!$C$127</c:f>
              <c:strCache>
                <c:ptCount val="1"/>
                <c:pt idx="0">
                  <c:v>Total por Tipo</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TD!$B$128:$B$131</c:f>
              <c:strCache>
                <c:ptCount val="4"/>
                <c:pt idx="0">
                  <c:v>Error</c:v>
                </c:pt>
                <c:pt idx="1">
                  <c:v>Hallazgo</c:v>
                </c:pt>
                <c:pt idx="2">
                  <c:v>Sugerencia</c:v>
                </c:pt>
                <c:pt idx="3">
                  <c:v>Consideración</c:v>
                </c:pt>
              </c:strCache>
            </c:strRef>
          </c:cat>
          <c:val>
            <c:numRef>
              <c:f>TD!$C$128:$C$131</c:f>
              <c:numCache>
                <c:formatCode>General</c:formatCode>
                <c:ptCount val="4"/>
                <c:pt idx="0">
                  <c:v>4</c:v>
                </c:pt>
                <c:pt idx="1">
                  <c:v>0</c:v>
                </c:pt>
                <c:pt idx="2">
                  <c:v>2</c:v>
                </c:pt>
                <c:pt idx="3">
                  <c:v>0</c:v>
                </c:pt>
              </c:numCache>
            </c:numRef>
          </c:val>
          <c:extLst>
            <c:ext xmlns:c16="http://schemas.microsoft.com/office/drawing/2014/chart" uri="{C3380CC4-5D6E-409C-BE32-E72D297353CC}">
              <c16:uniqueId val="{00000000-D399-4F8D-A5A8-61F1B28F7F89}"/>
            </c:ext>
          </c:extLst>
        </c:ser>
        <c:ser>
          <c:idx val="1"/>
          <c:order val="1"/>
          <c:tx>
            <c:strRef>
              <c:f>TD!$D$127</c:f>
              <c:strCache>
                <c:ptCount val="1"/>
                <c:pt idx="0">
                  <c:v>Total Reabiertos</c:v>
                </c:pt>
              </c:strCache>
            </c:strRef>
          </c:tx>
          <c:spPr>
            <a:solidFill>
              <a:schemeClr val="accent2"/>
            </a:solidFill>
            <a:ln w="12700">
              <a:solidFill>
                <a:schemeClr val="bg1"/>
              </a:solidFill>
            </a:ln>
            <a:effectLst/>
          </c:spPr>
          <c:invertIfNegative val="0"/>
          <c:dPt>
            <c:idx val="0"/>
            <c:invertIfNegative val="0"/>
            <c:bubble3D val="0"/>
            <c:spPr>
              <a:solidFill>
                <a:srgbClr val="FF5D5D"/>
              </a:solidFill>
              <a:ln w="12700">
                <a:solidFill>
                  <a:schemeClr val="bg1"/>
                </a:solidFill>
              </a:ln>
              <a:effectLst/>
            </c:spPr>
            <c:extLst>
              <c:ext xmlns:c16="http://schemas.microsoft.com/office/drawing/2014/chart" uri="{C3380CC4-5D6E-409C-BE32-E72D297353CC}">
                <c16:uniqueId val="{00000002-D399-4F8D-A5A8-61F1B28F7F89}"/>
              </c:ext>
            </c:extLst>
          </c:dPt>
          <c:dPt>
            <c:idx val="1"/>
            <c:invertIfNegative val="0"/>
            <c:bubble3D val="0"/>
            <c:spPr>
              <a:solidFill>
                <a:schemeClr val="accent3"/>
              </a:solidFill>
              <a:ln w="12700">
                <a:solidFill>
                  <a:schemeClr val="bg1"/>
                </a:solidFill>
              </a:ln>
              <a:effectLst/>
            </c:spPr>
            <c:extLst>
              <c:ext xmlns:c16="http://schemas.microsoft.com/office/drawing/2014/chart" uri="{C3380CC4-5D6E-409C-BE32-E72D297353CC}">
                <c16:uniqueId val="{00000004-D399-4F8D-A5A8-61F1B28F7F89}"/>
              </c:ext>
            </c:extLst>
          </c:dPt>
          <c:dPt>
            <c:idx val="2"/>
            <c:invertIfNegative val="0"/>
            <c:bubble3D val="0"/>
            <c:spPr>
              <a:solidFill>
                <a:srgbClr val="875EBC"/>
              </a:solidFill>
              <a:ln w="12700">
                <a:solidFill>
                  <a:schemeClr val="bg1"/>
                </a:solidFill>
              </a:ln>
              <a:effectLst/>
            </c:spPr>
            <c:extLst>
              <c:ext xmlns:c16="http://schemas.microsoft.com/office/drawing/2014/chart" uri="{C3380CC4-5D6E-409C-BE32-E72D297353CC}">
                <c16:uniqueId val="{00000006-D399-4F8D-A5A8-61F1B28F7F89}"/>
              </c:ext>
            </c:extLst>
          </c:dPt>
          <c:dPt>
            <c:idx val="3"/>
            <c:invertIfNegative val="0"/>
            <c:bubble3D val="0"/>
            <c:spPr>
              <a:solidFill>
                <a:srgbClr val="FBBA29"/>
              </a:solidFill>
              <a:ln w="12700">
                <a:solidFill>
                  <a:schemeClr val="bg1"/>
                </a:solidFill>
              </a:ln>
              <a:effectLst/>
            </c:spPr>
            <c:extLst>
              <c:ext xmlns:c16="http://schemas.microsoft.com/office/drawing/2014/chart" uri="{C3380CC4-5D6E-409C-BE32-E72D297353CC}">
                <c16:uniqueId val="{00000008-D399-4F8D-A5A8-61F1B28F7F89}"/>
              </c:ext>
            </c:extLst>
          </c:dPt>
          <c:dLbls>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TD!$B$128:$B$131</c:f>
              <c:strCache>
                <c:ptCount val="4"/>
                <c:pt idx="0">
                  <c:v>Error</c:v>
                </c:pt>
                <c:pt idx="1">
                  <c:v>Hallazgo</c:v>
                </c:pt>
                <c:pt idx="2">
                  <c:v>Sugerencia</c:v>
                </c:pt>
                <c:pt idx="3">
                  <c:v>Consideración</c:v>
                </c:pt>
              </c:strCache>
            </c:strRef>
          </c:cat>
          <c:val>
            <c:numRef>
              <c:f>TD!$D$128:$D$131</c:f>
              <c:numCache>
                <c:formatCode>General</c:formatCode>
                <c:ptCount val="4"/>
                <c:pt idx="0">
                  <c:v>0</c:v>
                </c:pt>
                <c:pt idx="1">
                  <c:v>0</c:v>
                </c:pt>
                <c:pt idx="2">
                  <c:v>0</c:v>
                </c:pt>
                <c:pt idx="3">
                  <c:v>0</c:v>
                </c:pt>
              </c:numCache>
            </c:numRef>
          </c:val>
          <c:extLst>
            <c:ext xmlns:c16="http://schemas.microsoft.com/office/drawing/2014/chart" uri="{C3380CC4-5D6E-409C-BE32-E72D297353CC}">
              <c16:uniqueId val="{00000009-D399-4F8D-A5A8-61F1B28F7F89}"/>
            </c:ext>
          </c:extLst>
        </c:ser>
        <c:dLbls>
          <c:dLblPos val="outEnd"/>
          <c:showLegendKey val="0"/>
          <c:showVal val="1"/>
          <c:showCatName val="0"/>
          <c:showSerName val="0"/>
          <c:showPercent val="0"/>
          <c:showBubbleSize val="0"/>
        </c:dLbls>
        <c:gapWidth val="100"/>
        <c:axId val="215993856"/>
        <c:axId val="258455744"/>
      </c:barChart>
      <c:catAx>
        <c:axId val="215993856"/>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1" i="0" u="none" strike="noStrike" kern="1200" baseline="0">
                <a:solidFill>
                  <a:schemeClr val="tx1"/>
                </a:solidFill>
                <a:latin typeface="+mn-lt"/>
                <a:ea typeface="+mn-ea"/>
                <a:cs typeface="+mn-cs"/>
              </a:defRPr>
            </a:pPr>
            <a:endParaRPr lang="en-US"/>
          </a:p>
        </c:txPr>
        <c:crossAx val="258455744"/>
        <c:crosses val="autoZero"/>
        <c:auto val="1"/>
        <c:lblAlgn val="ctr"/>
        <c:lblOffset val="100"/>
        <c:noMultiLvlLbl val="0"/>
      </c:catAx>
      <c:valAx>
        <c:axId val="258455744"/>
        <c:scaling>
          <c:orientation val="minMax"/>
        </c:scaling>
        <c:delete val="1"/>
        <c:axPos val="l"/>
        <c:numFmt formatCode="General" sourceLinked="1"/>
        <c:majorTickMark val="out"/>
        <c:minorTickMark val="none"/>
        <c:tickLblPos val="nextTo"/>
        <c:crossAx val="215993856"/>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Gráficas!$C$161</c:f>
              <c:strCache>
                <c:ptCount val="1"/>
                <c:pt idx="0">
                  <c:v>Total Bug Reportados HU</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Gráficas!$B$162:$B$201</c:f>
              <c:numCache>
                <c:formatCode>General</c:formatCode>
                <c:ptCount val="1"/>
                <c:pt idx="0">
                  <c:v>0</c:v>
                </c:pt>
              </c:numCache>
            </c:numRef>
          </c:cat>
          <c:val>
            <c:numRef>
              <c:f>Gráficas!$C$162:$C$201</c:f>
              <c:numCache>
                <c:formatCode>General</c:formatCode>
                <c:ptCount val="1"/>
                <c:pt idx="0">
                  <c:v>0</c:v>
                </c:pt>
              </c:numCache>
            </c:numRef>
          </c:val>
          <c:extLst>
            <c:ext xmlns:c16="http://schemas.microsoft.com/office/drawing/2014/chart" uri="{C3380CC4-5D6E-409C-BE32-E72D297353CC}">
              <c16:uniqueId val="{00000000-1E0B-4BAA-8046-CF453943BC82}"/>
            </c:ext>
          </c:extLst>
        </c:ser>
        <c:ser>
          <c:idx val="2"/>
          <c:order val="1"/>
          <c:tx>
            <c:strRef>
              <c:f>Gráficas!$D$161</c:f>
              <c:strCache>
                <c:ptCount val="1"/>
                <c:pt idx="0">
                  <c:v>Total Bug Abiertos HU</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Gráficas!$B$162:$B$201</c:f>
              <c:numCache>
                <c:formatCode>General</c:formatCode>
                <c:ptCount val="1"/>
                <c:pt idx="0">
                  <c:v>0</c:v>
                </c:pt>
              </c:numCache>
            </c:numRef>
          </c:cat>
          <c:val>
            <c:numRef>
              <c:f>Gráficas!$D$162:$D$201</c:f>
              <c:numCache>
                <c:formatCode>General</c:formatCode>
                <c:ptCount val="1"/>
                <c:pt idx="0">
                  <c:v>0</c:v>
                </c:pt>
              </c:numCache>
            </c:numRef>
          </c:val>
          <c:extLst>
            <c:ext xmlns:c16="http://schemas.microsoft.com/office/drawing/2014/chart" uri="{C3380CC4-5D6E-409C-BE32-E72D297353CC}">
              <c16:uniqueId val="{00000001-1E0B-4BAA-8046-CF453943BC82}"/>
            </c:ext>
          </c:extLst>
        </c:ser>
        <c:dLbls>
          <c:dLblPos val="outEnd"/>
          <c:showLegendKey val="0"/>
          <c:showVal val="1"/>
          <c:showCatName val="0"/>
          <c:showSerName val="0"/>
          <c:showPercent val="0"/>
          <c:showBubbleSize val="0"/>
        </c:dLbls>
        <c:gapWidth val="60"/>
        <c:axId val="216820224"/>
        <c:axId val="338502208"/>
      </c:barChart>
      <c:catAx>
        <c:axId val="2168202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1" i="0" u="none" strike="noStrike" kern="1200" baseline="0">
                <a:solidFill>
                  <a:sysClr val="windowText" lastClr="000000"/>
                </a:solidFill>
                <a:latin typeface="+mn-lt"/>
                <a:ea typeface="+mn-ea"/>
                <a:cs typeface="+mn-cs"/>
              </a:defRPr>
            </a:pPr>
            <a:endParaRPr lang="en-US"/>
          </a:p>
        </c:txPr>
        <c:crossAx val="338502208"/>
        <c:crosses val="autoZero"/>
        <c:auto val="1"/>
        <c:lblAlgn val="ctr"/>
        <c:lblOffset val="100"/>
        <c:noMultiLvlLbl val="0"/>
      </c:catAx>
      <c:valAx>
        <c:axId val="338502208"/>
        <c:scaling>
          <c:orientation val="minMax"/>
        </c:scaling>
        <c:delete val="1"/>
        <c:axPos val="l"/>
        <c:numFmt formatCode="General" sourceLinked="1"/>
        <c:majorTickMark val="none"/>
        <c:minorTickMark val="none"/>
        <c:tickLblPos val="nextTo"/>
        <c:crossAx val="216820224"/>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9856084656084654E-2"/>
          <c:y val="0.10422016460905349"/>
          <c:w val="0.56359470899470898"/>
          <c:h val="0.73058573388203019"/>
        </c:manualLayout>
      </c:layout>
      <c:doughnutChart>
        <c:varyColors val="1"/>
        <c:ser>
          <c:idx val="0"/>
          <c:order val="0"/>
          <c:tx>
            <c:strRef>
              <c:f>TD!$C$85</c:f>
              <c:strCache>
                <c:ptCount val="1"/>
                <c:pt idx="0">
                  <c:v>Total</c:v>
                </c:pt>
              </c:strCache>
            </c:strRef>
          </c:tx>
          <c:spPr>
            <a:ln w="12700">
              <a:solidFill>
                <a:schemeClr val="bg1"/>
              </a:solidFill>
            </a:ln>
          </c:spPr>
          <c:dPt>
            <c:idx val="0"/>
            <c:bubble3D val="0"/>
            <c:spPr>
              <a:solidFill>
                <a:srgbClr val="FF5D5D"/>
              </a:solidFill>
              <a:ln w="12700">
                <a:solidFill>
                  <a:schemeClr val="bg1"/>
                </a:solidFill>
              </a:ln>
              <a:effectLst/>
            </c:spPr>
            <c:extLst>
              <c:ext xmlns:c16="http://schemas.microsoft.com/office/drawing/2014/chart" uri="{C3380CC4-5D6E-409C-BE32-E72D297353CC}">
                <c16:uniqueId val="{00000001-B793-4323-AECB-0736D4A46B38}"/>
              </c:ext>
            </c:extLst>
          </c:dPt>
          <c:dPt>
            <c:idx val="1"/>
            <c:bubble3D val="0"/>
            <c:spPr>
              <a:solidFill>
                <a:srgbClr val="FBBA29"/>
              </a:solidFill>
              <a:ln w="12700">
                <a:solidFill>
                  <a:schemeClr val="bg1"/>
                </a:solidFill>
              </a:ln>
              <a:effectLst/>
            </c:spPr>
            <c:extLst>
              <c:ext xmlns:c16="http://schemas.microsoft.com/office/drawing/2014/chart" uri="{C3380CC4-5D6E-409C-BE32-E72D297353CC}">
                <c16:uniqueId val="{00000003-B793-4323-AECB-0736D4A46B38}"/>
              </c:ext>
            </c:extLst>
          </c:dPt>
          <c:dPt>
            <c:idx val="2"/>
            <c:bubble3D val="0"/>
            <c:spPr>
              <a:solidFill>
                <a:srgbClr val="875EBC"/>
              </a:solidFill>
              <a:ln w="12700">
                <a:solidFill>
                  <a:schemeClr val="bg1"/>
                </a:solidFill>
              </a:ln>
              <a:effectLst/>
            </c:spPr>
            <c:extLst>
              <c:ext xmlns:c16="http://schemas.microsoft.com/office/drawing/2014/chart" uri="{C3380CC4-5D6E-409C-BE32-E72D297353CC}">
                <c16:uniqueId val="{00000005-B793-4323-AECB-0736D4A46B38}"/>
              </c:ext>
            </c:extLst>
          </c:dPt>
          <c:dPt>
            <c:idx val="3"/>
            <c:bubble3D val="0"/>
            <c:spPr>
              <a:solidFill>
                <a:schemeClr val="accent3"/>
              </a:solidFill>
              <a:ln w="12700">
                <a:solidFill>
                  <a:schemeClr val="bg1"/>
                </a:solidFill>
              </a:ln>
              <a:effectLst/>
            </c:spPr>
            <c:extLst>
              <c:ext xmlns:c16="http://schemas.microsoft.com/office/drawing/2014/chart" uri="{C3380CC4-5D6E-409C-BE32-E72D297353CC}">
                <c16:uniqueId val="{00000007-B793-4323-AECB-0736D4A46B38}"/>
              </c:ext>
            </c:extLst>
          </c:dPt>
          <c:dLbls>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TD!$B$86:$B$89</c:f>
              <c:strCache>
                <c:ptCount val="4"/>
                <c:pt idx="0">
                  <c:v>Error</c:v>
                </c:pt>
                <c:pt idx="1">
                  <c:v>Hallazgo</c:v>
                </c:pt>
                <c:pt idx="2">
                  <c:v>Sugerencia</c:v>
                </c:pt>
                <c:pt idx="3">
                  <c:v>Consideración</c:v>
                </c:pt>
              </c:strCache>
            </c:strRef>
          </c:cat>
          <c:val>
            <c:numRef>
              <c:f>TD!$C$86:$C$89</c:f>
              <c:numCache>
                <c:formatCode>General</c:formatCode>
                <c:ptCount val="4"/>
                <c:pt idx="0">
                  <c:v>4</c:v>
                </c:pt>
                <c:pt idx="1">
                  <c:v>0</c:v>
                </c:pt>
                <c:pt idx="2">
                  <c:v>2</c:v>
                </c:pt>
                <c:pt idx="3">
                  <c:v>0</c:v>
                </c:pt>
              </c:numCache>
            </c:numRef>
          </c:val>
          <c:extLst>
            <c:ext xmlns:c16="http://schemas.microsoft.com/office/drawing/2014/chart" uri="{C3380CC4-5D6E-409C-BE32-E72D297353CC}">
              <c16:uniqueId val="{00000008-B793-4323-AECB-0736D4A46B38}"/>
            </c:ext>
          </c:extLst>
        </c:ser>
        <c:dLbls>
          <c:showLegendKey val="0"/>
          <c:showVal val="0"/>
          <c:showCatName val="0"/>
          <c:showSerName val="0"/>
          <c:showPercent val="0"/>
          <c:showBubbleSize val="0"/>
          <c:showLeaderLines val="1"/>
        </c:dLbls>
        <c:firstSliceAng val="0"/>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1400" b="1"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TD!$C$104</c:f>
              <c:strCache>
                <c:ptCount val="1"/>
                <c:pt idx="0">
                  <c:v>Total</c:v>
                </c:pt>
              </c:strCache>
            </c:strRef>
          </c:tx>
          <c:spPr>
            <a:solidFill>
              <a:schemeClr val="accent1"/>
            </a:solidFill>
            <a:ln>
              <a:noFill/>
            </a:ln>
            <a:effectLst/>
          </c:spPr>
          <c:invertIfNegative val="0"/>
          <c:dPt>
            <c:idx val="0"/>
            <c:invertIfNegative val="0"/>
            <c:bubble3D val="0"/>
            <c:spPr>
              <a:solidFill>
                <a:srgbClr val="FF0000"/>
              </a:solidFill>
              <a:ln>
                <a:noFill/>
              </a:ln>
              <a:effectLst/>
            </c:spPr>
            <c:extLst>
              <c:ext xmlns:c16="http://schemas.microsoft.com/office/drawing/2014/chart" uri="{C3380CC4-5D6E-409C-BE32-E72D297353CC}">
                <c16:uniqueId val="{00000001-FC8F-427E-8265-884ABCD98331}"/>
              </c:ext>
            </c:extLst>
          </c:dPt>
          <c:dPt>
            <c:idx val="1"/>
            <c:invertIfNegative val="0"/>
            <c:bubble3D val="0"/>
            <c:spPr>
              <a:solidFill>
                <a:schemeClr val="accent6"/>
              </a:solidFill>
              <a:ln>
                <a:noFill/>
              </a:ln>
              <a:effectLst/>
            </c:spPr>
            <c:extLst>
              <c:ext xmlns:c16="http://schemas.microsoft.com/office/drawing/2014/chart" uri="{C3380CC4-5D6E-409C-BE32-E72D297353CC}">
                <c16:uniqueId val="{00000003-FC8F-427E-8265-884ABCD98331}"/>
              </c:ext>
            </c:extLst>
          </c:dPt>
          <c:dPt>
            <c:idx val="2"/>
            <c:invertIfNegative val="0"/>
            <c:bubble3D val="0"/>
            <c:spPr>
              <a:solidFill>
                <a:srgbClr val="FBBA29"/>
              </a:solidFill>
              <a:ln>
                <a:noFill/>
              </a:ln>
              <a:effectLst/>
            </c:spPr>
            <c:extLst>
              <c:ext xmlns:c16="http://schemas.microsoft.com/office/drawing/2014/chart" uri="{C3380CC4-5D6E-409C-BE32-E72D297353CC}">
                <c16:uniqueId val="{00000005-FC8F-427E-8265-884ABCD98331}"/>
              </c:ext>
            </c:extLst>
          </c:dPt>
          <c:dPt>
            <c:idx val="3"/>
            <c:invertIfNegative val="0"/>
            <c:bubble3D val="0"/>
            <c:spPr>
              <a:solidFill>
                <a:schemeClr val="accent3"/>
              </a:solidFill>
              <a:ln>
                <a:noFill/>
              </a:ln>
              <a:effectLst/>
            </c:spPr>
            <c:extLst>
              <c:ext xmlns:c16="http://schemas.microsoft.com/office/drawing/2014/chart" uri="{C3380CC4-5D6E-409C-BE32-E72D297353CC}">
                <c16:uniqueId val="{00000007-FC8F-427E-8265-884ABCD98331}"/>
              </c:ext>
            </c:extLst>
          </c:dPt>
          <c:dLbls>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TD!$B$105:$B$108</c:f>
              <c:strCache>
                <c:ptCount val="4"/>
                <c:pt idx="0">
                  <c:v>Severo</c:v>
                </c:pt>
                <c:pt idx="1">
                  <c:v>Alto</c:v>
                </c:pt>
                <c:pt idx="2">
                  <c:v>Medio</c:v>
                </c:pt>
                <c:pt idx="3">
                  <c:v>Bajo</c:v>
                </c:pt>
              </c:strCache>
            </c:strRef>
          </c:cat>
          <c:val>
            <c:numRef>
              <c:f>TD!$C$105:$C$108</c:f>
              <c:numCache>
                <c:formatCode>General</c:formatCode>
                <c:ptCount val="4"/>
                <c:pt idx="0">
                  <c:v>0</c:v>
                </c:pt>
                <c:pt idx="1">
                  <c:v>6</c:v>
                </c:pt>
                <c:pt idx="2">
                  <c:v>0</c:v>
                </c:pt>
                <c:pt idx="3">
                  <c:v>0</c:v>
                </c:pt>
              </c:numCache>
            </c:numRef>
          </c:val>
          <c:extLst>
            <c:ext xmlns:c16="http://schemas.microsoft.com/office/drawing/2014/chart" uri="{C3380CC4-5D6E-409C-BE32-E72D297353CC}">
              <c16:uniqueId val="{00000008-FC8F-427E-8265-884ABCD98331}"/>
            </c:ext>
          </c:extLst>
        </c:ser>
        <c:dLbls>
          <c:dLblPos val="outEnd"/>
          <c:showLegendKey val="0"/>
          <c:showVal val="1"/>
          <c:showCatName val="0"/>
          <c:showSerName val="0"/>
          <c:showPercent val="0"/>
          <c:showBubbleSize val="0"/>
        </c:dLbls>
        <c:gapWidth val="60"/>
        <c:overlap val="-27"/>
        <c:axId val="217242624"/>
        <c:axId val="338505664"/>
      </c:barChart>
      <c:catAx>
        <c:axId val="2172426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1" i="0" u="none" strike="noStrike" kern="1200" baseline="0">
                <a:solidFill>
                  <a:schemeClr val="tx1"/>
                </a:solidFill>
                <a:latin typeface="+mn-lt"/>
                <a:ea typeface="+mn-ea"/>
                <a:cs typeface="+mn-cs"/>
              </a:defRPr>
            </a:pPr>
            <a:endParaRPr lang="en-US"/>
          </a:p>
        </c:txPr>
        <c:crossAx val="338505664"/>
        <c:crosses val="autoZero"/>
        <c:auto val="1"/>
        <c:lblAlgn val="ctr"/>
        <c:lblOffset val="100"/>
        <c:noMultiLvlLbl val="0"/>
      </c:catAx>
      <c:valAx>
        <c:axId val="338505664"/>
        <c:scaling>
          <c:orientation val="minMax"/>
        </c:scaling>
        <c:delete val="1"/>
        <c:axPos val="l"/>
        <c:numFmt formatCode="General" sourceLinked="1"/>
        <c:majorTickMark val="none"/>
        <c:minorTickMark val="none"/>
        <c:tickLblPos val="nextTo"/>
        <c:crossAx val="21724262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tx>
            <c:strRef>
              <c:f>Gráficas!$C$116</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Gráficas!$B$117:$B$125</c:f>
              <c:strCache>
                <c:ptCount val="5"/>
                <c:pt idx="0">
                  <c:v>Functional</c:v>
                </c:pt>
                <c:pt idx="1">
                  <c:v>Security</c:v>
                </c:pt>
                <c:pt idx="2">
                  <c:v>Usability</c:v>
                </c:pt>
                <c:pt idx="3">
                  <c:v>Hardware/Software</c:v>
                </c:pt>
                <c:pt idx="4">
                  <c:v>Data</c:v>
                </c:pt>
              </c:strCache>
            </c:strRef>
          </c:cat>
          <c:val>
            <c:numRef>
              <c:f>Gráficas!$C$117:$C$125</c:f>
              <c:numCache>
                <c:formatCode>General</c:formatCode>
                <c:ptCount val="5"/>
                <c:pt idx="0">
                  <c:v>2</c:v>
                </c:pt>
                <c:pt idx="1">
                  <c:v>4</c:v>
                </c:pt>
                <c:pt idx="2">
                  <c:v>0</c:v>
                </c:pt>
                <c:pt idx="3">
                  <c:v>0</c:v>
                </c:pt>
                <c:pt idx="4">
                  <c:v>0</c:v>
                </c:pt>
              </c:numCache>
            </c:numRef>
          </c:val>
          <c:extLst>
            <c:ext xmlns:c16="http://schemas.microsoft.com/office/drawing/2014/chart" uri="{C3380CC4-5D6E-409C-BE32-E72D297353CC}">
              <c16:uniqueId val="{00000000-3306-43F1-A655-615C6B4E1E75}"/>
            </c:ext>
          </c:extLst>
        </c:ser>
        <c:dLbls>
          <c:showLegendKey val="0"/>
          <c:showVal val="0"/>
          <c:showCatName val="0"/>
          <c:showSerName val="0"/>
          <c:showPercent val="0"/>
          <c:showBubbleSize val="0"/>
        </c:dLbls>
        <c:gapWidth val="60"/>
        <c:axId val="221848064"/>
        <c:axId val="338508544"/>
      </c:barChart>
      <c:catAx>
        <c:axId val="221848064"/>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1" i="0" u="none" strike="noStrike" kern="1200" baseline="0">
                <a:solidFill>
                  <a:schemeClr val="tx1"/>
                </a:solidFill>
                <a:latin typeface="+mn-lt"/>
                <a:ea typeface="+mn-ea"/>
                <a:cs typeface="+mn-cs"/>
              </a:defRPr>
            </a:pPr>
            <a:endParaRPr lang="en-US"/>
          </a:p>
        </c:txPr>
        <c:crossAx val="338508544"/>
        <c:crosses val="autoZero"/>
        <c:auto val="1"/>
        <c:lblAlgn val="ctr"/>
        <c:lblOffset val="100"/>
        <c:noMultiLvlLbl val="0"/>
      </c:catAx>
      <c:valAx>
        <c:axId val="338508544"/>
        <c:scaling>
          <c:orientation val="minMax"/>
        </c:scaling>
        <c:delete val="1"/>
        <c:axPos val="t"/>
        <c:numFmt formatCode="General" sourceLinked="1"/>
        <c:majorTickMark val="none"/>
        <c:minorTickMark val="none"/>
        <c:tickLblPos val="nextTo"/>
        <c:crossAx val="22184806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1"/>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3518518518518518E-2"/>
          <c:y val="0.16769375857338822"/>
          <c:w val="0.92608465608465607"/>
          <c:h val="0.61439609053497946"/>
        </c:manualLayout>
      </c:layout>
      <c:barChart>
        <c:barDir val="col"/>
        <c:grouping val="clustered"/>
        <c:varyColors val="0"/>
        <c:ser>
          <c:idx val="0"/>
          <c:order val="0"/>
          <c:tx>
            <c:strRef>
              <c:f>TD!$D$145</c:f>
              <c:strCache>
                <c:ptCount val="1"/>
                <c:pt idx="0">
                  <c:v>Severo</c:v>
                </c:pt>
              </c:strCache>
            </c:strRef>
          </c:tx>
          <c:spPr>
            <a:solidFill>
              <a:srgbClr val="FF00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TD!$B$146:$C$149</c:f>
              <c:multiLvlStrCache>
                <c:ptCount val="4"/>
                <c:lvl>
                  <c:pt idx="0">
                    <c:v>4</c:v>
                  </c:pt>
                  <c:pt idx="1">
                    <c:v>0</c:v>
                  </c:pt>
                  <c:pt idx="2">
                    <c:v>2</c:v>
                  </c:pt>
                  <c:pt idx="3">
                    <c:v>0</c:v>
                  </c:pt>
                </c:lvl>
                <c:lvl>
                  <c:pt idx="0">
                    <c:v>Error</c:v>
                  </c:pt>
                  <c:pt idx="1">
                    <c:v>Hallazgo</c:v>
                  </c:pt>
                  <c:pt idx="2">
                    <c:v>Sugerencia</c:v>
                  </c:pt>
                  <c:pt idx="3">
                    <c:v>Consideración</c:v>
                  </c:pt>
                </c:lvl>
              </c:multiLvlStrCache>
            </c:multiLvlStrRef>
          </c:cat>
          <c:val>
            <c:numRef>
              <c:f>TD!$D$146:$D$149</c:f>
              <c:numCache>
                <c:formatCode>General</c:formatCode>
                <c:ptCount val="4"/>
                <c:pt idx="0">
                  <c:v>0</c:v>
                </c:pt>
                <c:pt idx="1">
                  <c:v>0</c:v>
                </c:pt>
                <c:pt idx="2">
                  <c:v>0</c:v>
                </c:pt>
                <c:pt idx="3">
                  <c:v>0</c:v>
                </c:pt>
              </c:numCache>
            </c:numRef>
          </c:val>
          <c:extLst>
            <c:ext xmlns:c16="http://schemas.microsoft.com/office/drawing/2014/chart" uri="{C3380CC4-5D6E-409C-BE32-E72D297353CC}">
              <c16:uniqueId val="{00000000-B3DC-4B4A-AA34-DD0780AB7DC1}"/>
            </c:ext>
          </c:extLst>
        </c:ser>
        <c:ser>
          <c:idx val="1"/>
          <c:order val="1"/>
          <c:tx>
            <c:strRef>
              <c:f>TD!$E$145</c:f>
              <c:strCache>
                <c:ptCount val="1"/>
                <c:pt idx="0">
                  <c:v>Alto</c:v>
                </c:pt>
              </c:strCache>
            </c:strRef>
          </c:tx>
          <c:spPr>
            <a:solidFill>
              <a:schemeClr val="accent6"/>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TD!$B$146:$C$149</c:f>
              <c:multiLvlStrCache>
                <c:ptCount val="4"/>
                <c:lvl>
                  <c:pt idx="0">
                    <c:v>4</c:v>
                  </c:pt>
                  <c:pt idx="1">
                    <c:v>0</c:v>
                  </c:pt>
                  <c:pt idx="2">
                    <c:v>2</c:v>
                  </c:pt>
                  <c:pt idx="3">
                    <c:v>0</c:v>
                  </c:pt>
                </c:lvl>
                <c:lvl>
                  <c:pt idx="0">
                    <c:v>Error</c:v>
                  </c:pt>
                  <c:pt idx="1">
                    <c:v>Hallazgo</c:v>
                  </c:pt>
                  <c:pt idx="2">
                    <c:v>Sugerencia</c:v>
                  </c:pt>
                  <c:pt idx="3">
                    <c:v>Consideración</c:v>
                  </c:pt>
                </c:lvl>
              </c:multiLvlStrCache>
            </c:multiLvlStrRef>
          </c:cat>
          <c:val>
            <c:numRef>
              <c:f>TD!$E$146:$E$149</c:f>
              <c:numCache>
                <c:formatCode>General</c:formatCode>
                <c:ptCount val="4"/>
                <c:pt idx="0">
                  <c:v>4</c:v>
                </c:pt>
                <c:pt idx="1">
                  <c:v>0</c:v>
                </c:pt>
                <c:pt idx="2">
                  <c:v>2</c:v>
                </c:pt>
                <c:pt idx="3">
                  <c:v>0</c:v>
                </c:pt>
              </c:numCache>
            </c:numRef>
          </c:val>
          <c:extLst>
            <c:ext xmlns:c16="http://schemas.microsoft.com/office/drawing/2014/chart" uri="{C3380CC4-5D6E-409C-BE32-E72D297353CC}">
              <c16:uniqueId val="{00000001-B3DC-4B4A-AA34-DD0780AB7DC1}"/>
            </c:ext>
          </c:extLst>
        </c:ser>
        <c:ser>
          <c:idx val="2"/>
          <c:order val="2"/>
          <c:tx>
            <c:strRef>
              <c:f>TD!$F$145</c:f>
              <c:strCache>
                <c:ptCount val="1"/>
                <c:pt idx="0">
                  <c:v>Medio</c:v>
                </c:pt>
              </c:strCache>
            </c:strRef>
          </c:tx>
          <c:spPr>
            <a:solidFill>
              <a:srgbClr val="FBBA29"/>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TD!$B$146:$C$149</c:f>
              <c:multiLvlStrCache>
                <c:ptCount val="4"/>
                <c:lvl>
                  <c:pt idx="0">
                    <c:v>4</c:v>
                  </c:pt>
                  <c:pt idx="1">
                    <c:v>0</c:v>
                  </c:pt>
                  <c:pt idx="2">
                    <c:v>2</c:v>
                  </c:pt>
                  <c:pt idx="3">
                    <c:v>0</c:v>
                  </c:pt>
                </c:lvl>
                <c:lvl>
                  <c:pt idx="0">
                    <c:v>Error</c:v>
                  </c:pt>
                  <c:pt idx="1">
                    <c:v>Hallazgo</c:v>
                  </c:pt>
                  <c:pt idx="2">
                    <c:v>Sugerencia</c:v>
                  </c:pt>
                  <c:pt idx="3">
                    <c:v>Consideración</c:v>
                  </c:pt>
                </c:lvl>
              </c:multiLvlStrCache>
            </c:multiLvlStrRef>
          </c:cat>
          <c:val>
            <c:numRef>
              <c:f>TD!$F$146:$F$149</c:f>
              <c:numCache>
                <c:formatCode>General</c:formatCode>
                <c:ptCount val="4"/>
                <c:pt idx="0">
                  <c:v>0</c:v>
                </c:pt>
                <c:pt idx="1">
                  <c:v>0</c:v>
                </c:pt>
                <c:pt idx="2">
                  <c:v>0</c:v>
                </c:pt>
                <c:pt idx="3">
                  <c:v>0</c:v>
                </c:pt>
              </c:numCache>
            </c:numRef>
          </c:val>
          <c:extLst>
            <c:ext xmlns:c16="http://schemas.microsoft.com/office/drawing/2014/chart" uri="{C3380CC4-5D6E-409C-BE32-E72D297353CC}">
              <c16:uniqueId val="{00000002-B3DC-4B4A-AA34-DD0780AB7DC1}"/>
            </c:ext>
          </c:extLst>
        </c:ser>
        <c:ser>
          <c:idx val="3"/>
          <c:order val="3"/>
          <c:tx>
            <c:strRef>
              <c:f>TD!$G$145</c:f>
              <c:strCache>
                <c:ptCount val="1"/>
                <c:pt idx="0">
                  <c:v>Bajo</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8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TD!$B$146:$C$149</c:f>
              <c:multiLvlStrCache>
                <c:ptCount val="4"/>
                <c:lvl>
                  <c:pt idx="0">
                    <c:v>4</c:v>
                  </c:pt>
                  <c:pt idx="1">
                    <c:v>0</c:v>
                  </c:pt>
                  <c:pt idx="2">
                    <c:v>2</c:v>
                  </c:pt>
                  <c:pt idx="3">
                    <c:v>0</c:v>
                  </c:pt>
                </c:lvl>
                <c:lvl>
                  <c:pt idx="0">
                    <c:v>Error</c:v>
                  </c:pt>
                  <c:pt idx="1">
                    <c:v>Hallazgo</c:v>
                  </c:pt>
                  <c:pt idx="2">
                    <c:v>Sugerencia</c:v>
                  </c:pt>
                  <c:pt idx="3">
                    <c:v>Consideración</c:v>
                  </c:pt>
                </c:lvl>
              </c:multiLvlStrCache>
            </c:multiLvlStrRef>
          </c:cat>
          <c:val>
            <c:numRef>
              <c:f>TD!$G$146:$G$149</c:f>
              <c:numCache>
                <c:formatCode>General</c:formatCode>
                <c:ptCount val="4"/>
                <c:pt idx="0">
                  <c:v>0</c:v>
                </c:pt>
                <c:pt idx="1">
                  <c:v>0</c:v>
                </c:pt>
                <c:pt idx="2">
                  <c:v>0</c:v>
                </c:pt>
                <c:pt idx="3">
                  <c:v>0</c:v>
                </c:pt>
              </c:numCache>
            </c:numRef>
          </c:val>
          <c:extLst>
            <c:ext xmlns:c16="http://schemas.microsoft.com/office/drawing/2014/chart" uri="{C3380CC4-5D6E-409C-BE32-E72D297353CC}">
              <c16:uniqueId val="{00000003-B3DC-4B4A-AA34-DD0780AB7DC1}"/>
            </c:ext>
          </c:extLst>
        </c:ser>
        <c:dLbls>
          <c:dLblPos val="outEnd"/>
          <c:showLegendKey val="0"/>
          <c:showVal val="1"/>
          <c:showCatName val="0"/>
          <c:showSerName val="0"/>
          <c:showPercent val="0"/>
          <c:showBubbleSize val="0"/>
        </c:dLbls>
        <c:gapWidth val="60"/>
        <c:overlap val="-27"/>
        <c:axId val="221851136"/>
        <c:axId val="378585664"/>
      </c:barChart>
      <c:catAx>
        <c:axId val="2218511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1" i="0" u="none" strike="noStrike" kern="1200" baseline="0">
                <a:solidFill>
                  <a:schemeClr val="tx1"/>
                </a:solidFill>
                <a:latin typeface="+mn-lt"/>
                <a:ea typeface="+mn-ea"/>
                <a:cs typeface="+mn-cs"/>
              </a:defRPr>
            </a:pPr>
            <a:endParaRPr lang="en-US"/>
          </a:p>
        </c:txPr>
        <c:crossAx val="378585664"/>
        <c:crosses val="autoZero"/>
        <c:auto val="1"/>
        <c:lblAlgn val="ctr"/>
        <c:lblOffset val="100"/>
        <c:noMultiLvlLbl val="0"/>
      </c:catAx>
      <c:valAx>
        <c:axId val="378585664"/>
        <c:scaling>
          <c:orientation val="minMax"/>
        </c:scaling>
        <c:delete val="1"/>
        <c:axPos val="l"/>
        <c:numFmt formatCode="General" sourceLinked="1"/>
        <c:majorTickMark val="none"/>
        <c:minorTickMark val="none"/>
        <c:tickLblPos val="nextTo"/>
        <c:crossAx val="221851136"/>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1200" b="0"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dLbls>
          <c:showLegendKey val="0"/>
          <c:showVal val="0"/>
          <c:showCatName val="0"/>
          <c:showSerName val="0"/>
          <c:showPercent val="0"/>
          <c:showBubbleSize val="0"/>
          <c:showLeaderLines val="0"/>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TD!$C$15</c:f>
              <c:strCache>
                <c:ptCount val="1"/>
                <c:pt idx="0">
                  <c:v>Tiempo Estimado (hr)</c:v>
                </c:pt>
              </c:strCache>
            </c:strRef>
          </c:tx>
          <c:spPr>
            <a:solidFill>
              <a:srgbClr val="875EBC"/>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TD!$B$16:$B$19</c:f>
              <c:strCache>
                <c:ptCount val="4"/>
                <c:pt idx="0">
                  <c:v>Planeación</c:v>
                </c:pt>
                <c:pt idx="1">
                  <c:v>Diseño</c:v>
                </c:pt>
                <c:pt idx="2">
                  <c:v>Ejecución</c:v>
                </c:pt>
                <c:pt idx="3">
                  <c:v>Entrega y Seguimiento</c:v>
                </c:pt>
              </c:strCache>
            </c:strRef>
          </c:cat>
          <c:val>
            <c:numRef>
              <c:f>TD!$C$16:$C$19</c:f>
              <c:numCache>
                <c:formatCode>0.0</c:formatCode>
                <c:ptCount val="4"/>
                <c:pt idx="0">
                  <c:v>15</c:v>
                </c:pt>
                <c:pt idx="1">
                  <c:v>29</c:v>
                </c:pt>
                <c:pt idx="2">
                  <c:v>23</c:v>
                </c:pt>
                <c:pt idx="3">
                  <c:v>9</c:v>
                </c:pt>
              </c:numCache>
            </c:numRef>
          </c:val>
          <c:extLst>
            <c:ext xmlns:c16="http://schemas.microsoft.com/office/drawing/2014/chart" uri="{C3380CC4-5D6E-409C-BE32-E72D297353CC}">
              <c16:uniqueId val="{00000000-F33A-47B8-AC48-B2713ADE407D}"/>
            </c:ext>
          </c:extLst>
        </c:ser>
        <c:ser>
          <c:idx val="1"/>
          <c:order val="1"/>
          <c:tx>
            <c:strRef>
              <c:f>TD!$D$15</c:f>
              <c:strCache>
                <c:ptCount val="1"/>
                <c:pt idx="0">
                  <c:v>Tiempo Real Invertido (hr)</c:v>
                </c:pt>
              </c:strCache>
            </c:strRef>
          </c:tx>
          <c:spPr>
            <a:solidFill>
              <a:schemeClr val="accent6"/>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TD!$B$16:$B$19</c:f>
              <c:strCache>
                <c:ptCount val="4"/>
                <c:pt idx="0">
                  <c:v>Planeación</c:v>
                </c:pt>
                <c:pt idx="1">
                  <c:v>Diseño</c:v>
                </c:pt>
                <c:pt idx="2">
                  <c:v>Ejecución</c:v>
                </c:pt>
                <c:pt idx="3">
                  <c:v>Entrega y Seguimiento</c:v>
                </c:pt>
              </c:strCache>
            </c:strRef>
          </c:cat>
          <c:val>
            <c:numRef>
              <c:f>TD!$D$16:$D$19</c:f>
              <c:numCache>
                <c:formatCode>0.0</c:formatCode>
                <c:ptCount val="4"/>
                <c:pt idx="0">
                  <c:v>0</c:v>
                </c:pt>
                <c:pt idx="1">
                  <c:v>0</c:v>
                </c:pt>
                <c:pt idx="2">
                  <c:v>0</c:v>
                </c:pt>
                <c:pt idx="3">
                  <c:v>0</c:v>
                </c:pt>
              </c:numCache>
            </c:numRef>
          </c:val>
          <c:extLst>
            <c:ext xmlns:c16="http://schemas.microsoft.com/office/drawing/2014/chart" uri="{C3380CC4-5D6E-409C-BE32-E72D297353CC}">
              <c16:uniqueId val="{00000001-F33A-47B8-AC48-B2713ADE407D}"/>
            </c:ext>
          </c:extLst>
        </c:ser>
        <c:ser>
          <c:idx val="2"/>
          <c:order val="2"/>
          <c:tx>
            <c:strRef>
              <c:f>TD!$E$15</c:f>
              <c:strCache>
                <c:ptCount val="1"/>
                <c:pt idx="0">
                  <c:v>Total Horas Desfase (hr)</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TD!$B$16:$B$19</c:f>
              <c:strCache>
                <c:ptCount val="4"/>
                <c:pt idx="0">
                  <c:v>Planeación</c:v>
                </c:pt>
                <c:pt idx="1">
                  <c:v>Diseño</c:v>
                </c:pt>
                <c:pt idx="2">
                  <c:v>Ejecución</c:v>
                </c:pt>
                <c:pt idx="3">
                  <c:v>Entrega y Seguimiento</c:v>
                </c:pt>
              </c:strCache>
            </c:strRef>
          </c:cat>
          <c:val>
            <c:numRef>
              <c:f>TD!$E$16:$E$19</c:f>
              <c:numCache>
                <c:formatCode>0.0</c:formatCode>
                <c:ptCount val="4"/>
                <c:pt idx="0">
                  <c:v>0</c:v>
                </c:pt>
                <c:pt idx="1">
                  <c:v>0</c:v>
                </c:pt>
                <c:pt idx="2">
                  <c:v>0</c:v>
                </c:pt>
                <c:pt idx="3">
                  <c:v>0</c:v>
                </c:pt>
              </c:numCache>
            </c:numRef>
          </c:val>
          <c:extLst>
            <c:ext xmlns:c16="http://schemas.microsoft.com/office/drawing/2014/chart" uri="{C3380CC4-5D6E-409C-BE32-E72D297353CC}">
              <c16:uniqueId val="{00000002-F33A-47B8-AC48-B2713ADE407D}"/>
            </c:ext>
          </c:extLst>
        </c:ser>
        <c:dLbls>
          <c:dLblPos val="outEnd"/>
          <c:showLegendKey val="0"/>
          <c:showVal val="1"/>
          <c:showCatName val="0"/>
          <c:showSerName val="0"/>
          <c:showPercent val="0"/>
          <c:showBubbleSize val="0"/>
        </c:dLbls>
        <c:gapWidth val="60"/>
        <c:overlap val="-27"/>
        <c:axId val="247703040"/>
        <c:axId val="231858752"/>
      </c:barChart>
      <c:catAx>
        <c:axId val="2477030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1" i="0" u="none" strike="noStrike" kern="1200" baseline="0">
                <a:solidFill>
                  <a:sysClr val="windowText" lastClr="000000"/>
                </a:solidFill>
                <a:latin typeface="+mn-lt"/>
                <a:ea typeface="+mn-ea"/>
                <a:cs typeface="+mn-cs"/>
              </a:defRPr>
            </a:pPr>
            <a:endParaRPr lang="en-US"/>
          </a:p>
        </c:txPr>
        <c:crossAx val="231858752"/>
        <c:crosses val="autoZero"/>
        <c:auto val="1"/>
        <c:lblAlgn val="ctr"/>
        <c:lblOffset val="100"/>
        <c:noMultiLvlLbl val="0"/>
      </c:catAx>
      <c:valAx>
        <c:axId val="231858752"/>
        <c:scaling>
          <c:orientation val="minMax"/>
        </c:scaling>
        <c:delete val="1"/>
        <c:axPos val="l"/>
        <c:numFmt formatCode="0.0" sourceLinked="1"/>
        <c:majorTickMark val="none"/>
        <c:minorTickMark val="none"/>
        <c:tickLblPos val="nextTo"/>
        <c:crossAx val="247703040"/>
        <c:crosses val="autoZero"/>
        <c:crossBetween val="between"/>
      </c:valAx>
      <c:spPr>
        <a:noFill/>
        <a:ln>
          <a:noFill/>
        </a:ln>
        <a:effectLst/>
      </c:spPr>
    </c:plotArea>
    <c:legend>
      <c:legendPos val="t"/>
      <c:layout>
        <c:manualLayout>
          <c:xMode val="edge"/>
          <c:yMode val="edge"/>
          <c:x val="7.8655183567847287E-3"/>
          <c:y val="5.3225782792705137E-2"/>
          <c:w val="0.96875599762790454"/>
          <c:h val="4.4403674711893881E-2"/>
        </c:manualLayout>
      </c:layout>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1"/>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strRef>
              <c:f>TD!$C$104</c:f>
              <c:strCache>
                <c:ptCount val="1"/>
                <c:pt idx="0">
                  <c:v>Total</c:v>
                </c:pt>
              </c:strCache>
            </c:strRef>
          </c:tx>
          <c:dPt>
            <c:idx val="0"/>
            <c:bubble3D val="0"/>
            <c:spPr>
              <a:solidFill>
                <a:srgbClr val="EE2D00"/>
              </a:solidFill>
              <a:ln>
                <a:noFill/>
              </a:ln>
              <a:effectLst/>
            </c:spPr>
            <c:extLst>
              <c:ext xmlns:c16="http://schemas.microsoft.com/office/drawing/2014/chart" uri="{C3380CC4-5D6E-409C-BE32-E72D297353CC}">
                <c16:uniqueId val="{00000001-CB15-453B-BB41-B3003918D7F0}"/>
              </c:ext>
            </c:extLst>
          </c:dPt>
          <c:dPt>
            <c:idx val="1"/>
            <c:bubble3D val="0"/>
            <c:spPr>
              <a:solidFill>
                <a:schemeClr val="accent6"/>
              </a:solidFill>
              <a:ln>
                <a:noFill/>
              </a:ln>
              <a:effectLst/>
            </c:spPr>
            <c:extLst>
              <c:ext xmlns:c16="http://schemas.microsoft.com/office/drawing/2014/chart" uri="{C3380CC4-5D6E-409C-BE32-E72D297353CC}">
                <c16:uniqueId val="{00000003-CB15-453B-BB41-B3003918D7F0}"/>
              </c:ext>
            </c:extLst>
          </c:dPt>
          <c:dPt>
            <c:idx val="2"/>
            <c:bubble3D val="0"/>
            <c:spPr>
              <a:solidFill>
                <a:srgbClr val="FBBA29"/>
              </a:solidFill>
              <a:ln>
                <a:noFill/>
              </a:ln>
              <a:effectLst/>
            </c:spPr>
            <c:extLst>
              <c:ext xmlns:c16="http://schemas.microsoft.com/office/drawing/2014/chart" uri="{C3380CC4-5D6E-409C-BE32-E72D297353CC}">
                <c16:uniqueId val="{00000005-CB15-453B-BB41-B3003918D7F0}"/>
              </c:ext>
            </c:extLst>
          </c:dPt>
          <c:dPt>
            <c:idx val="3"/>
            <c:bubble3D val="0"/>
            <c:spPr>
              <a:solidFill>
                <a:schemeClr val="accent3"/>
              </a:solidFill>
              <a:ln>
                <a:noFill/>
              </a:ln>
              <a:effectLst/>
            </c:spPr>
            <c:extLst>
              <c:ext xmlns:c16="http://schemas.microsoft.com/office/drawing/2014/chart" uri="{C3380CC4-5D6E-409C-BE32-E72D297353CC}">
                <c16:uniqueId val="{00000007-CB15-453B-BB41-B3003918D7F0}"/>
              </c:ext>
            </c:extLst>
          </c:dPt>
          <c:dLbls>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TD!$B$105:$B$108</c:f>
              <c:strCache>
                <c:ptCount val="4"/>
                <c:pt idx="0">
                  <c:v>Severo</c:v>
                </c:pt>
                <c:pt idx="1">
                  <c:v>Alto</c:v>
                </c:pt>
                <c:pt idx="2">
                  <c:v>Medio</c:v>
                </c:pt>
                <c:pt idx="3">
                  <c:v>Bajo</c:v>
                </c:pt>
              </c:strCache>
            </c:strRef>
          </c:cat>
          <c:val>
            <c:numRef>
              <c:f>TD!$C$105:$C$108</c:f>
              <c:numCache>
                <c:formatCode>General</c:formatCode>
                <c:ptCount val="4"/>
                <c:pt idx="0">
                  <c:v>0</c:v>
                </c:pt>
                <c:pt idx="1">
                  <c:v>6</c:v>
                </c:pt>
                <c:pt idx="2">
                  <c:v>0</c:v>
                </c:pt>
                <c:pt idx="3">
                  <c:v>0</c:v>
                </c:pt>
              </c:numCache>
            </c:numRef>
          </c:val>
          <c:extLst>
            <c:ext xmlns:c16="http://schemas.microsoft.com/office/drawing/2014/chart" uri="{C3380CC4-5D6E-409C-BE32-E72D297353CC}">
              <c16:uniqueId val="{00000008-CB15-453B-BB41-B3003918D7F0}"/>
            </c:ext>
          </c:extLst>
        </c:ser>
        <c:dLbls>
          <c:showLegendKey val="0"/>
          <c:showVal val="0"/>
          <c:showCatName val="0"/>
          <c:showSerName val="0"/>
          <c:showPercent val="1"/>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1100" b="1"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TD!$C$104</c:f>
              <c:strCache>
                <c:ptCount val="1"/>
                <c:pt idx="0">
                  <c:v>Total</c:v>
                </c:pt>
              </c:strCache>
            </c:strRef>
          </c:tx>
          <c:spPr>
            <a:solidFill>
              <a:schemeClr val="accent1"/>
            </a:solidFill>
            <a:ln>
              <a:noFill/>
            </a:ln>
            <a:effectLst/>
          </c:spPr>
          <c:invertIfNegative val="0"/>
          <c:dPt>
            <c:idx val="0"/>
            <c:invertIfNegative val="0"/>
            <c:bubble3D val="0"/>
            <c:spPr>
              <a:solidFill>
                <a:srgbClr val="EE2D00"/>
              </a:solidFill>
              <a:ln>
                <a:noFill/>
              </a:ln>
              <a:effectLst/>
            </c:spPr>
            <c:extLst>
              <c:ext xmlns:c16="http://schemas.microsoft.com/office/drawing/2014/chart" uri="{C3380CC4-5D6E-409C-BE32-E72D297353CC}">
                <c16:uniqueId val="{00000001-BAD3-4688-A353-CAC95D0C8BCC}"/>
              </c:ext>
            </c:extLst>
          </c:dPt>
          <c:dPt>
            <c:idx val="1"/>
            <c:invertIfNegative val="0"/>
            <c:bubble3D val="0"/>
            <c:spPr>
              <a:solidFill>
                <a:schemeClr val="accent6"/>
              </a:solidFill>
              <a:ln>
                <a:noFill/>
              </a:ln>
              <a:effectLst/>
            </c:spPr>
            <c:extLst>
              <c:ext xmlns:c16="http://schemas.microsoft.com/office/drawing/2014/chart" uri="{C3380CC4-5D6E-409C-BE32-E72D297353CC}">
                <c16:uniqueId val="{00000003-BAD3-4688-A353-CAC95D0C8BCC}"/>
              </c:ext>
            </c:extLst>
          </c:dPt>
          <c:dPt>
            <c:idx val="2"/>
            <c:invertIfNegative val="0"/>
            <c:bubble3D val="0"/>
            <c:spPr>
              <a:solidFill>
                <a:srgbClr val="FBBA29"/>
              </a:solidFill>
              <a:ln>
                <a:noFill/>
              </a:ln>
              <a:effectLst/>
            </c:spPr>
            <c:extLst>
              <c:ext xmlns:c16="http://schemas.microsoft.com/office/drawing/2014/chart" uri="{C3380CC4-5D6E-409C-BE32-E72D297353CC}">
                <c16:uniqueId val="{00000005-BAD3-4688-A353-CAC95D0C8BCC}"/>
              </c:ext>
            </c:extLst>
          </c:dPt>
          <c:dPt>
            <c:idx val="3"/>
            <c:invertIfNegative val="0"/>
            <c:bubble3D val="0"/>
            <c:spPr>
              <a:solidFill>
                <a:schemeClr val="accent3"/>
              </a:solidFill>
              <a:ln>
                <a:noFill/>
              </a:ln>
              <a:effectLst/>
            </c:spPr>
            <c:extLst>
              <c:ext xmlns:c16="http://schemas.microsoft.com/office/drawing/2014/chart" uri="{C3380CC4-5D6E-409C-BE32-E72D297353CC}">
                <c16:uniqueId val="{00000007-BAD3-4688-A353-CAC95D0C8BCC}"/>
              </c:ext>
            </c:extLst>
          </c:dPt>
          <c:dLbls>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TD!$B$105:$B$108</c:f>
              <c:strCache>
                <c:ptCount val="4"/>
                <c:pt idx="0">
                  <c:v>Severo</c:v>
                </c:pt>
                <c:pt idx="1">
                  <c:v>Alto</c:v>
                </c:pt>
                <c:pt idx="2">
                  <c:v>Medio</c:v>
                </c:pt>
                <c:pt idx="3">
                  <c:v>Bajo</c:v>
                </c:pt>
              </c:strCache>
            </c:strRef>
          </c:cat>
          <c:val>
            <c:numRef>
              <c:f>TD!$C$105:$C$108</c:f>
              <c:numCache>
                <c:formatCode>General</c:formatCode>
                <c:ptCount val="4"/>
                <c:pt idx="0">
                  <c:v>0</c:v>
                </c:pt>
                <c:pt idx="1">
                  <c:v>6</c:v>
                </c:pt>
                <c:pt idx="2">
                  <c:v>0</c:v>
                </c:pt>
                <c:pt idx="3">
                  <c:v>0</c:v>
                </c:pt>
              </c:numCache>
            </c:numRef>
          </c:val>
          <c:extLst>
            <c:ext xmlns:c16="http://schemas.microsoft.com/office/drawing/2014/chart" uri="{C3380CC4-5D6E-409C-BE32-E72D297353CC}">
              <c16:uniqueId val="{00000008-BAD3-4688-A353-CAC95D0C8BCC}"/>
            </c:ext>
          </c:extLst>
        </c:ser>
        <c:dLbls>
          <c:dLblPos val="outEnd"/>
          <c:showLegendKey val="0"/>
          <c:showVal val="1"/>
          <c:showCatName val="0"/>
          <c:showSerName val="0"/>
          <c:showPercent val="0"/>
          <c:showBubbleSize val="0"/>
        </c:dLbls>
        <c:gapWidth val="60"/>
        <c:overlap val="-27"/>
        <c:axId val="253531648"/>
        <c:axId val="231862208"/>
      </c:barChart>
      <c:catAx>
        <c:axId val="2535316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1" i="0" u="none" strike="noStrike" kern="1200" baseline="0">
                <a:solidFill>
                  <a:schemeClr val="tx1"/>
                </a:solidFill>
                <a:latin typeface="+mn-lt"/>
                <a:ea typeface="+mn-ea"/>
                <a:cs typeface="+mn-cs"/>
              </a:defRPr>
            </a:pPr>
            <a:endParaRPr lang="en-US"/>
          </a:p>
        </c:txPr>
        <c:crossAx val="231862208"/>
        <c:crosses val="autoZero"/>
        <c:auto val="1"/>
        <c:lblAlgn val="ctr"/>
        <c:lblOffset val="100"/>
        <c:noMultiLvlLbl val="0"/>
      </c:catAx>
      <c:valAx>
        <c:axId val="231862208"/>
        <c:scaling>
          <c:orientation val="minMax"/>
        </c:scaling>
        <c:delete val="1"/>
        <c:axPos val="l"/>
        <c:numFmt formatCode="General" sourceLinked="1"/>
        <c:majorTickMark val="none"/>
        <c:minorTickMark val="none"/>
        <c:tickLblPos val="nextTo"/>
        <c:crossAx val="25353164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strRef>
              <c:f>TD!$C$85</c:f>
              <c:strCache>
                <c:ptCount val="1"/>
                <c:pt idx="0">
                  <c:v>Total</c:v>
                </c:pt>
              </c:strCache>
            </c:strRef>
          </c:tx>
          <c:dPt>
            <c:idx val="0"/>
            <c:bubble3D val="0"/>
            <c:spPr>
              <a:solidFill>
                <a:srgbClr val="FF5D5D"/>
              </a:solidFill>
              <a:ln w="19050">
                <a:solidFill>
                  <a:schemeClr val="lt1"/>
                </a:solidFill>
              </a:ln>
              <a:effectLst/>
            </c:spPr>
            <c:extLst>
              <c:ext xmlns:c16="http://schemas.microsoft.com/office/drawing/2014/chart" uri="{C3380CC4-5D6E-409C-BE32-E72D297353CC}">
                <c16:uniqueId val="{00000001-E149-43E1-B98A-759B21EF6425}"/>
              </c:ext>
            </c:extLst>
          </c:dPt>
          <c:dPt>
            <c:idx val="1"/>
            <c:bubble3D val="0"/>
            <c:spPr>
              <a:solidFill>
                <a:srgbClr val="00B0F0"/>
              </a:solidFill>
              <a:ln w="19050">
                <a:solidFill>
                  <a:schemeClr val="lt1"/>
                </a:solidFill>
              </a:ln>
              <a:effectLst/>
            </c:spPr>
            <c:extLst>
              <c:ext xmlns:c16="http://schemas.microsoft.com/office/drawing/2014/chart" uri="{C3380CC4-5D6E-409C-BE32-E72D297353CC}">
                <c16:uniqueId val="{00000003-E149-43E1-B98A-759B21EF6425}"/>
              </c:ext>
            </c:extLst>
          </c:dPt>
          <c:dPt>
            <c:idx val="2"/>
            <c:bubble3D val="0"/>
            <c:spPr>
              <a:solidFill>
                <a:srgbClr val="FBBA29"/>
              </a:solidFill>
              <a:ln w="19050">
                <a:solidFill>
                  <a:schemeClr val="lt1"/>
                </a:solidFill>
              </a:ln>
              <a:effectLst/>
            </c:spPr>
            <c:extLst>
              <c:ext xmlns:c16="http://schemas.microsoft.com/office/drawing/2014/chart" uri="{C3380CC4-5D6E-409C-BE32-E72D297353CC}">
                <c16:uniqueId val="{00000005-E149-43E1-B98A-759B21EF6425}"/>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E149-43E1-B98A-759B21EF6425}"/>
              </c:ext>
            </c:extLst>
          </c:dPt>
          <c:dLbls>
            <c:dLbl>
              <c:idx val="0"/>
              <c:layout>
                <c:manualLayout>
                  <c:x val="-0.16034232804232804"/>
                  <c:y val="-8.5378257887517142E-2"/>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E149-43E1-B98A-759B21EF6425}"/>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TD!$B$86:$B$89</c:f>
              <c:strCache>
                <c:ptCount val="4"/>
                <c:pt idx="0">
                  <c:v>Error</c:v>
                </c:pt>
                <c:pt idx="1">
                  <c:v>Hallazgo</c:v>
                </c:pt>
                <c:pt idx="2">
                  <c:v>Sugerencia</c:v>
                </c:pt>
                <c:pt idx="3">
                  <c:v>Consideración</c:v>
                </c:pt>
              </c:strCache>
            </c:strRef>
          </c:cat>
          <c:val>
            <c:numRef>
              <c:f>TD!$C$86:$C$89</c:f>
              <c:numCache>
                <c:formatCode>General</c:formatCode>
                <c:ptCount val="4"/>
                <c:pt idx="0">
                  <c:v>4</c:v>
                </c:pt>
                <c:pt idx="1">
                  <c:v>0</c:v>
                </c:pt>
                <c:pt idx="2">
                  <c:v>2</c:v>
                </c:pt>
                <c:pt idx="3">
                  <c:v>0</c:v>
                </c:pt>
              </c:numCache>
            </c:numRef>
          </c:val>
          <c:extLst>
            <c:ext xmlns:c16="http://schemas.microsoft.com/office/drawing/2014/chart" uri="{C3380CC4-5D6E-409C-BE32-E72D297353CC}">
              <c16:uniqueId val="{00000008-E149-43E1-B98A-759B21EF6425}"/>
            </c:ext>
          </c:extLst>
        </c:ser>
        <c:dLbls>
          <c:showLegendKey val="0"/>
          <c:showVal val="0"/>
          <c:showCatName val="0"/>
          <c:showSerName val="0"/>
          <c:showPercent val="1"/>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1100" b="1"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TD!$C$85</c:f>
              <c:strCache>
                <c:ptCount val="1"/>
                <c:pt idx="0">
                  <c:v>Total</c:v>
                </c:pt>
              </c:strCache>
            </c:strRef>
          </c:tx>
          <c:spPr>
            <a:solidFill>
              <a:schemeClr val="accent1"/>
            </a:solidFill>
            <a:ln>
              <a:noFill/>
            </a:ln>
            <a:effectLst/>
          </c:spPr>
          <c:invertIfNegative val="0"/>
          <c:dPt>
            <c:idx val="0"/>
            <c:invertIfNegative val="0"/>
            <c:bubble3D val="0"/>
            <c:spPr>
              <a:solidFill>
                <a:srgbClr val="FF5D5D"/>
              </a:solidFill>
              <a:ln>
                <a:noFill/>
              </a:ln>
              <a:effectLst/>
            </c:spPr>
            <c:extLst>
              <c:ext xmlns:c16="http://schemas.microsoft.com/office/drawing/2014/chart" uri="{C3380CC4-5D6E-409C-BE32-E72D297353CC}">
                <c16:uniqueId val="{00000001-7943-4778-8ED1-B5C259470C9B}"/>
              </c:ext>
            </c:extLst>
          </c:dPt>
          <c:dPt>
            <c:idx val="1"/>
            <c:invertIfNegative val="0"/>
            <c:bubble3D val="0"/>
            <c:spPr>
              <a:solidFill>
                <a:srgbClr val="00B0F0"/>
              </a:solidFill>
              <a:ln>
                <a:noFill/>
              </a:ln>
              <a:effectLst/>
            </c:spPr>
            <c:extLst>
              <c:ext xmlns:c16="http://schemas.microsoft.com/office/drawing/2014/chart" uri="{C3380CC4-5D6E-409C-BE32-E72D297353CC}">
                <c16:uniqueId val="{00000003-7943-4778-8ED1-B5C259470C9B}"/>
              </c:ext>
            </c:extLst>
          </c:dPt>
          <c:dPt>
            <c:idx val="2"/>
            <c:invertIfNegative val="0"/>
            <c:bubble3D val="0"/>
            <c:spPr>
              <a:solidFill>
                <a:srgbClr val="875EBC"/>
              </a:solidFill>
              <a:ln>
                <a:noFill/>
              </a:ln>
              <a:effectLst/>
            </c:spPr>
            <c:extLst>
              <c:ext xmlns:c16="http://schemas.microsoft.com/office/drawing/2014/chart" uri="{C3380CC4-5D6E-409C-BE32-E72D297353CC}">
                <c16:uniqueId val="{00000005-7943-4778-8ED1-B5C259470C9B}"/>
              </c:ext>
            </c:extLst>
          </c:dPt>
          <c:dPt>
            <c:idx val="3"/>
            <c:invertIfNegative val="0"/>
            <c:bubble3D val="0"/>
            <c:spPr>
              <a:solidFill>
                <a:srgbClr val="FBBA29"/>
              </a:solidFill>
              <a:ln>
                <a:noFill/>
              </a:ln>
              <a:effectLst/>
            </c:spPr>
            <c:extLst>
              <c:ext xmlns:c16="http://schemas.microsoft.com/office/drawing/2014/chart" uri="{C3380CC4-5D6E-409C-BE32-E72D297353CC}">
                <c16:uniqueId val="{00000007-7943-4778-8ED1-B5C259470C9B}"/>
              </c:ext>
            </c:extLst>
          </c:dPt>
          <c:dLbls>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TD!$B$86:$B$89</c:f>
              <c:strCache>
                <c:ptCount val="4"/>
                <c:pt idx="0">
                  <c:v>Error</c:v>
                </c:pt>
                <c:pt idx="1">
                  <c:v>Hallazgo</c:v>
                </c:pt>
                <c:pt idx="2">
                  <c:v>Sugerencia</c:v>
                </c:pt>
                <c:pt idx="3">
                  <c:v>Consideración</c:v>
                </c:pt>
              </c:strCache>
            </c:strRef>
          </c:cat>
          <c:val>
            <c:numRef>
              <c:f>TD!$C$86:$C$89</c:f>
              <c:numCache>
                <c:formatCode>General</c:formatCode>
                <c:ptCount val="4"/>
                <c:pt idx="0">
                  <c:v>4</c:v>
                </c:pt>
                <c:pt idx="1">
                  <c:v>0</c:v>
                </c:pt>
                <c:pt idx="2">
                  <c:v>2</c:v>
                </c:pt>
                <c:pt idx="3">
                  <c:v>0</c:v>
                </c:pt>
              </c:numCache>
            </c:numRef>
          </c:val>
          <c:extLst>
            <c:ext xmlns:c16="http://schemas.microsoft.com/office/drawing/2014/chart" uri="{C3380CC4-5D6E-409C-BE32-E72D297353CC}">
              <c16:uniqueId val="{00000008-7943-4778-8ED1-B5C259470C9B}"/>
            </c:ext>
          </c:extLst>
        </c:ser>
        <c:dLbls>
          <c:dLblPos val="outEnd"/>
          <c:showLegendKey val="0"/>
          <c:showVal val="1"/>
          <c:showCatName val="0"/>
          <c:showSerName val="0"/>
          <c:showPercent val="0"/>
          <c:showBubbleSize val="0"/>
        </c:dLbls>
        <c:gapWidth val="60"/>
        <c:overlap val="-27"/>
        <c:axId val="253775872"/>
        <c:axId val="231865088"/>
      </c:barChart>
      <c:catAx>
        <c:axId val="2537758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1" i="0" u="none" strike="noStrike" kern="1200" baseline="0">
                <a:solidFill>
                  <a:schemeClr val="tx1"/>
                </a:solidFill>
                <a:latin typeface="+mn-lt"/>
                <a:ea typeface="+mn-ea"/>
                <a:cs typeface="+mn-cs"/>
              </a:defRPr>
            </a:pPr>
            <a:endParaRPr lang="en-US"/>
          </a:p>
        </c:txPr>
        <c:crossAx val="231865088"/>
        <c:crosses val="autoZero"/>
        <c:auto val="1"/>
        <c:lblAlgn val="ctr"/>
        <c:lblOffset val="100"/>
        <c:noMultiLvlLbl val="0"/>
      </c:catAx>
      <c:valAx>
        <c:axId val="231865088"/>
        <c:scaling>
          <c:orientation val="minMax"/>
        </c:scaling>
        <c:delete val="1"/>
        <c:axPos val="l"/>
        <c:numFmt formatCode="General" sourceLinked="1"/>
        <c:majorTickMark val="none"/>
        <c:minorTickMark val="none"/>
        <c:tickLblPos val="nextTo"/>
        <c:crossAx val="25377587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strRef>
              <c:f>Gráficas!$C$116</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D91-41E3-9FF9-91B94D615B33}"/>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2D91-41E3-9FF9-91B94D615B33}"/>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2D91-41E3-9FF9-91B94D615B33}"/>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2D91-41E3-9FF9-91B94D615B33}"/>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2D91-41E3-9FF9-91B94D615B33}"/>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2D91-41E3-9FF9-91B94D615B33}"/>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2D91-41E3-9FF9-91B94D615B33}"/>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2D91-41E3-9FF9-91B94D615B33}"/>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2D91-41E3-9FF9-91B94D615B33}"/>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2D91-41E3-9FF9-91B94D615B33}"/>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2D91-41E3-9FF9-91B94D615B33}"/>
              </c:ext>
            </c:extLst>
          </c:dPt>
          <c:dPt>
            <c:idx val="11"/>
            <c:bubble3D val="0"/>
            <c:spPr>
              <a:solidFill>
                <a:schemeClr val="accent3"/>
              </a:solidFill>
              <a:ln w="19050">
                <a:solidFill>
                  <a:schemeClr val="lt1"/>
                </a:solidFill>
              </a:ln>
              <a:effectLst/>
            </c:spPr>
            <c:extLst>
              <c:ext xmlns:c16="http://schemas.microsoft.com/office/drawing/2014/chart" uri="{C3380CC4-5D6E-409C-BE32-E72D297353CC}">
                <c16:uniqueId val="{00000017-2D91-41E3-9FF9-91B94D615B33}"/>
              </c:ext>
            </c:extLst>
          </c:dPt>
          <c:dLbls>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Gráficas!$B$117:$B$125</c:f>
              <c:strCache>
                <c:ptCount val="5"/>
                <c:pt idx="0">
                  <c:v>Functional</c:v>
                </c:pt>
                <c:pt idx="1">
                  <c:v>Security</c:v>
                </c:pt>
                <c:pt idx="2">
                  <c:v>Usability</c:v>
                </c:pt>
                <c:pt idx="3">
                  <c:v>Hardware/Software</c:v>
                </c:pt>
                <c:pt idx="4">
                  <c:v>Data</c:v>
                </c:pt>
              </c:strCache>
            </c:strRef>
          </c:cat>
          <c:val>
            <c:numRef>
              <c:f>Gráficas!$C$117:$C$125</c:f>
              <c:numCache>
                <c:formatCode>General</c:formatCode>
                <c:ptCount val="5"/>
                <c:pt idx="0">
                  <c:v>2</c:v>
                </c:pt>
                <c:pt idx="1">
                  <c:v>4</c:v>
                </c:pt>
                <c:pt idx="2">
                  <c:v>0</c:v>
                </c:pt>
                <c:pt idx="3">
                  <c:v>0</c:v>
                </c:pt>
                <c:pt idx="4">
                  <c:v>0</c:v>
                </c:pt>
              </c:numCache>
            </c:numRef>
          </c:val>
          <c:extLst>
            <c:ext xmlns:c16="http://schemas.microsoft.com/office/drawing/2014/chart" uri="{C3380CC4-5D6E-409C-BE32-E72D297353CC}">
              <c16:uniqueId val="{00000018-2D91-41E3-9FF9-91B94D615B33}"/>
            </c:ext>
          </c:extLst>
        </c:ser>
        <c:dLbls>
          <c:showLegendKey val="0"/>
          <c:showVal val="0"/>
          <c:showCatName val="0"/>
          <c:showSerName val="0"/>
          <c:showPercent val="1"/>
          <c:showBubbleSize val="0"/>
          <c:showLeaderLines val="1"/>
        </c:dLbls>
        <c:firstSliceAng val="0"/>
      </c:pieChart>
      <c:spPr>
        <a:noFill/>
        <a:ln>
          <a:noFill/>
        </a:ln>
        <a:effectLst/>
      </c:spPr>
    </c:plotArea>
    <c:legend>
      <c:legendPos val="l"/>
      <c:layout>
        <c:manualLayout>
          <c:xMode val="edge"/>
          <c:yMode val="edge"/>
          <c:x val="2.3518518518518518E-2"/>
          <c:y val="4.2147462277091909E-2"/>
          <c:w val="0.34577883597883596"/>
          <c:h val="0.93748148148148147"/>
        </c:manualLayout>
      </c:layout>
      <c:overlay val="0"/>
      <c:spPr>
        <a:noFill/>
        <a:ln>
          <a:noFill/>
        </a:ln>
        <a:effectLst/>
      </c:spPr>
      <c:txPr>
        <a:bodyPr rot="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tx>
            <c:strRef>
              <c:f>Gráficas!$C$116</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Gráficas!$B$117:$B$125</c:f>
              <c:strCache>
                <c:ptCount val="5"/>
                <c:pt idx="0">
                  <c:v>Functional</c:v>
                </c:pt>
                <c:pt idx="1">
                  <c:v>Security</c:v>
                </c:pt>
                <c:pt idx="2">
                  <c:v>Usability</c:v>
                </c:pt>
                <c:pt idx="3">
                  <c:v>Hardware/Software</c:v>
                </c:pt>
                <c:pt idx="4">
                  <c:v>Data</c:v>
                </c:pt>
              </c:strCache>
            </c:strRef>
          </c:cat>
          <c:val>
            <c:numRef>
              <c:f>Gráficas!$C$117:$C$125</c:f>
              <c:numCache>
                <c:formatCode>General</c:formatCode>
                <c:ptCount val="5"/>
                <c:pt idx="0">
                  <c:v>2</c:v>
                </c:pt>
                <c:pt idx="1">
                  <c:v>4</c:v>
                </c:pt>
                <c:pt idx="2">
                  <c:v>0</c:v>
                </c:pt>
                <c:pt idx="3">
                  <c:v>0</c:v>
                </c:pt>
                <c:pt idx="4">
                  <c:v>0</c:v>
                </c:pt>
              </c:numCache>
            </c:numRef>
          </c:val>
          <c:extLst>
            <c:ext xmlns:c16="http://schemas.microsoft.com/office/drawing/2014/chart" uri="{C3380CC4-5D6E-409C-BE32-E72D297353CC}">
              <c16:uniqueId val="{00000000-02DF-42BF-8E21-AC63E8F9A1BE}"/>
            </c:ext>
          </c:extLst>
        </c:ser>
        <c:dLbls>
          <c:showLegendKey val="0"/>
          <c:showVal val="0"/>
          <c:showCatName val="0"/>
          <c:showSerName val="0"/>
          <c:showPercent val="0"/>
          <c:showBubbleSize val="0"/>
        </c:dLbls>
        <c:gapWidth val="60"/>
        <c:axId val="253779456"/>
        <c:axId val="411453120"/>
      </c:barChart>
      <c:catAx>
        <c:axId val="253779456"/>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1" i="0" u="none" strike="noStrike" kern="1200" baseline="0">
                <a:solidFill>
                  <a:schemeClr val="tx1"/>
                </a:solidFill>
                <a:latin typeface="+mn-lt"/>
                <a:ea typeface="+mn-ea"/>
                <a:cs typeface="+mn-cs"/>
              </a:defRPr>
            </a:pPr>
            <a:endParaRPr lang="en-US"/>
          </a:p>
        </c:txPr>
        <c:crossAx val="411453120"/>
        <c:crosses val="autoZero"/>
        <c:auto val="1"/>
        <c:lblAlgn val="ctr"/>
        <c:lblOffset val="100"/>
        <c:noMultiLvlLbl val="0"/>
      </c:catAx>
      <c:valAx>
        <c:axId val="411453120"/>
        <c:scaling>
          <c:orientation val="minMax"/>
        </c:scaling>
        <c:delete val="1"/>
        <c:axPos val="t"/>
        <c:numFmt formatCode="General" sourceLinked="1"/>
        <c:majorTickMark val="none"/>
        <c:minorTickMark val="none"/>
        <c:tickLblPos val="nextTo"/>
        <c:crossAx val="25377945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strRef>
              <c:f>Gráficas!$C$85</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9AEA-4051-8132-021F7A92DF67}"/>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9AEA-4051-8132-021F7A92DF67}"/>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9AEA-4051-8132-021F7A92DF67}"/>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9AEA-4051-8132-021F7A92DF67}"/>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9AEA-4051-8132-021F7A92DF67}"/>
              </c:ext>
            </c:extLst>
          </c:dPt>
          <c:dLbls>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Gráficas!$B$86:$B$98</c:f>
              <c:strCache>
                <c:ptCount val="2"/>
                <c:pt idx="0">
                  <c:v>Assigned</c:v>
                </c:pt>
                <c:pt idx="1">
                  <c:v>Closed by tester</c:v>
                </c:pt>
              </c:strCache>
            </c:strRef>
          </c:cat>
          <c:val>
            <c:numRef>
              <c:f>Gráficas!$C$86:$C$98</c:f>
              <c:numCache>
                <c:formatCode>General</c:formatCode>
                <c:ptCount val="2"/>
                <c:pt idx="0">
                  <c:v>0</c:v>
                </c:pt>
                <c:pt idx="1">
                  <c:v>0</c:v>
                </c:pt>
              </c:numCache>
            </c:numRef>
          </c:val>
          <c:extLst>
            <c:ext xmlns:c16="http://schemas.microsoft.com/office/drawing/2014/chart" uri="{C3380CC4-5D6E-409C-BE32-E72D297353CC}">
              <c16:uniqueId val="{0000000A-5679-429E-9505-F8F909D1CFDB}"/>
            </c:ext>
          </c:extLst>
        </c:ser>
        <c:dLbls>
          <c:showLegendKey val="0"/>
          <c:showVal val="0"/>
          <c:showCatName val="0"/>
          <c:showSerName val="0"/>
          <c:showPercent val="1"/>
          <c:showBubbleSize val="0"/>
          <c:showLeaderLines val="1"/>
        </c:dLbls>
        <c:firstSliceAng val="0"/>
      </c:pieChart>
      <c:spPr>
        <a:noFill/>
        <a:ln>
          <a:noFill/>
        </a:ln>
        <a:effectLst/>
      </c:spPr>
    </c:plotArea>
    <c:legend>
      <c:legendPos val="l"/>
      <c:overlay val="0"/>
      <c:spPr>
        <a:noFill/>
        <a:ln>
          <a:noFill/>
        </a:ln>
        <a:effectLst/>
      </c:spPr>
      <c:txPr>
        <a:bodyPr rot="0" spcFirstLastPara="1" vertOverflow="ellipsis" vert="horz" wrap="square" anchor="ctr" anchorCtr="1"/>
        <a:lstStyle/>
        <a:p>
          <a:pPr>
            <a:defRPr sz="1100" b="0"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tx>
            <c:strRef>
              <c:f>Gráficas!$C$85</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Gráficas!$B$86:$B$98</c:f>
              <c:strCache>
                <c:ptCount val="2"/>
                <c:pt idx="0">
                  <c:v>Assigned</c:v>
                </c:pt>
                <c:pt idx="1">
                  <c:v>Closed by tester</c:v>
                </c:pt>
              </c:strCache>
            </c:strRef>
          </c:cat>
          <c:val>
            <c:numRef>
              <c:f>Gráficas!$C$86:$C$98</c:f>
              <c:numCache>
                <c:formatCode>General</c:formatCode>
                <c:ptCount val="2"/>
                <c:pt idx="0">
                  <c:v>0</c:v>
                </c:pt>
                <c:pt idx="1">
                  <c:v>0</c:v>
                </c:pt>
              </c:numCache>
            </c:numRef>
          </c:val>
          <c:extLst>
            <c:ext xmlns:c16="http://schemas.microsoft.com/office/drawing/2014/chart" uri="{C3380CC4-5D6E-409C-BE32-E72D297353CC}">
              <c16:uniqueId val="{00000000-A1F4-4EE6-ACD1-A4216BEBEDCB}"/>
            </c:ext>
          </c:extLst>
        </c:ser>
        <c:dLbls>
          <c:dLblPos val="outEnd"/>
          <c:showLegendKey val="0"/>
          <c:showVal val="1"/>
          <c:showCatName val="0"/>
          <c:showSerName val="0"/>
          <c:showPercent val="0"/>
          <c:showBubbleSize val="0"/>
        </c:dLbls>
        <c:gapWidth val="60"/>
        <c:axId val="254012928"/>
        <c:axId val="411456576"/>
      </c:barChart>
      <c:catAx>
        <c:axId val="254012928"/>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1" i="0" u="none" strike="noStrike" kern="1200" baseline="0">
                <a:solidFill>
                  <a:schemeClr val="tx1"/>
                </a:solidFill>
                <a:latin typeface="+mn-lt"/>
                <a:ea typeface="+mn-ea"/>
                <a:cs typeface="+mn-cs"/>
              </a:defRPr>
            </a:pPr>
            <a:endParaRPr lang="en-US"/>
          </a:p>
        </c:txPr>
        <c:crossAx val="411456576"/>
        <c:crosses val="autoZero"/>
        <c:auto val="1"/>
        <c:lblAlgn val="ctr"/>
        <c:lblOffset val="100"/>
        <c:noMultiLvlLbl val="0"/>
      </c:catAx>
      <c:valAx>
        <c:axId val="411456576"/>
        <c:scaling>
          <c:orientation val="minMax"/>
        </c:scaling>
        <c:delete val="1"/>
        <c:axPos val="t"/>
        <c:numFmt formatCode="General" sourceLinked="1"/>
        <c:majorTickMark val="none"/>
        <c:minorTickMark val="none"/>
        <c:tickLblPos val="nextTo"/>
        <c:crossAx val="25401292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TD!$C$170</c:f>
              <c:strCache>
                <c:ptCount val="1"/>
                <c:pt idx="0">
                  <c:v>Hora Desfase  (hr)</c:v>
                </c:pt>
              </c:strCache>
            </c:strRef>
          </c:tx>
          <c:spPr>
            <a:solidFill>
              <a:srgbClr val="875EBC"/>
            </a:solidFill>
            <a:ln>
              <a:noFill/>
            </a:ln>
            <a:effectLst/>
          </c:spPr>
          <c:invertIfNegative val="0"/>
          <c:dPt>
            <c:idx val="1"/>
            <c:invertIfNegative val="0"/>
            <c:bubble3D val="0"/>
            <c:spPr>
              <a:solidFill>
                <a:srgbClr val="F9805C"/>
              </a:solidFill>
              <a:ln>
                <a:noFill/>
              </a:ln>
              <a:effectLst/>
            </c:spPr>
            <c:extLst>
              <c:ext xmlns:c16="http://schemas.microsoft.com/office/drawing/2014/chart" uri="{C3380CC4-5D6E-409C-BE32-E72D297353CC}">
                <c16:uniqueId val="{00000001-7B43-422D-A1B9-A4969A5E979B}"/>
              </c:ext>
            </c:extLst>
          </c:dPt>
          <c:dPt>
            <c:idx val="2"/>
            <c:invertIfNegative val="0"/>
            <c:bubble3D val="0"/>
            <c:spPr>
              <a:solidFill>
                <a:srgbClr val="6097DB"/>
              </a:solidFill>
              <a:ln>
                <a:noFill/>
              </a:ln>
              <a:effectLst/>
            </c:spPr>
            <c:extLst>
              <c:ext xmlns:c16="http://schemas.microsoft.com/office/drawing/2014/chart" uri="{C3380CC4-5D6E-409C-BE32-E72D297353CC}">
                <c16:uniqueId val="{00000003-7B43-422D-A1B9-A4969A5E979B}"/>
              </c:ext>
            </c:extLst>
          </c:dPt>
          <c:dPt>
            <c:idx val="3"/>
            <c:invertIfNegative val="0"/>
            <c:bubble3D val="0"/>
            <c:spPr>
              <a:solidFill>
                <a:schemeClr val="accent3"/>
              </a:solidFill>
              <a:ln>
                <a:noFill/>
              </a:ln>
              <a:effectLst/>
            </c:spPr>
            <c:extLst>
              <c:ext xmlns:c16="http://schemas.microsoft.com/office/drawing/2014/chart" uri="{C3380CC4-5D6E-409C-BE32-E72D297353CC}">
                <c16:uniqueId val="{00000005-7B43-422D-A1B9-A4969A5E979B}"/>
              </c:ext>
            </c:extLst>
          </c:dPt>
          <c:dLbls>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TD!$B$171:$B$174</c:f>
              <c:strCache>
                <c:ptCount val="4"/>
                <c:pt idx="0">
                  <c:v>Planeación</c:v>
                </c:pt>
                <c:pt idx="1">
                  <c:v>Diseño</c:v>
                </c:pt>
                <c:pt idx="2">
                  <c:v>Ejecución</c:v>
                </c:pt>
                <c:pt idx="3">
                  <c:v>Entrega y Seguimiento</c:v>
                </c:pt>
              </c:strCache>
            </c:strRef>
          </c:cat>
          <c:val>
            <c:numRef>
              <c:f>TD!$C$171:$C$174</c:f>
              <c:numCache>
                <c:formatCode>0.0</c:formatCode>
                <c:ptCount val="4"/>
                <c:pt idx="0">
                  <c:v>0</c:v>
                </c:pt>
                <c:pt idx="1">
                  <c:v>0</c:v>
                </c:pt>
                <c:pt idx="2">
                  <c:v>0</c:v>
                </c:pt>
                <c:pt idx="3">
                  <c:v>0</c:v>
                </c:pt>
              </c:numCache>
            </c:numRef>
          </c:val>
          <c:extLst>
            <c:ext xmlns:c16="http://schemas.microsoft.com/office/drawing/2014/chart" uri="{C3380CC4-5D6E-409C-BE32-E72D297353CC}">
              <c16:uniqueId val="{00000006-7B43-422D-A1B9-A4969A5E979B}"/>
            </c:ext>
          </c:extLst>
        </c:ser>
        <c:dLbls>
          <c:dLblPos val="outEnd"/>
          <c:showLegendKey val="0"/>
          <c:showVal val="1"/>
          <c:showCatName val="0"/>
          <c:showSerName val="0"/>
          <c:showPercent val="0"/>
          <c:showBubbleSize val="0"/>
        </c:dLbls>
        <c:gapWidth val="60"/>
        <c:overlap val="-27"/>
        <c:axId val="255045120"/>
        <c:axId val="411458880"/>
      </c:barChart>
      <c:catAx>
        <c:axId val="2550451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1" i="0" u="none" strike="noStrike" kern="1200" baseline="0">
                <a:solidFill>
                  <a:sysClr val="windowText" lastClr="000000"/>
                </a:solidFill>
                <a:latin typeface="+mn-lt"/>
                <a:ea typeface="+mn-ea"/>
                <a:cs typeface="+mn-cs"/>
              </a:defRPr>
            </a:pPr>
            <a:endParaRPr lang="en-US"/>
          </a:p>
        </c:txPr>
        <c:crossAx val="411458880"/>
        <c:crosses val="autoZero"/>
        <c:auto val="1"/>
        <c:lblAlgn val="ctr"/>
        <c:lblOffset val="100"/>
        <c:noMultiLvlLbl val="0"/>
      </c:catAx>
      <c:valAx>
        <c:axId val="411458880"/>
        <c:scaling>
          <c:orientation val="minMax"/>
        </c:scaling>
        <c:delete val="1"/>
        <c:axPos val="l"/>
        <c:numFmt formatCode="0.0" sourceLinked="1"/>
        <c:majorTickMark val="none"/>
        <c:minorTickMark val="none"/>
        <c:tickLblPos val="nextTo"/>
        <c:crossAx val="255045120"/>
        <c:crosses val="autoZero"/>
        <c:crossBetween val="between"/>
      </c:valAx>
      <c:spPr>
        <a:solidFill>
          <a:schemeClr val="bg1"/>
        </a:solid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TD!$C$202</c:f>
              <c:strCache>
                <c:ptCount val="1"/>
                <c:pt idx="0">
                  <c:v>Horas</c:v>
                </c:pt>
              </c:strCache>
            </c:strRef>
          </c:tx>
          <c:spPr>
            <a:solidFill>
              <a:schemeClr val="accent1"/>
            </a:solidFill>
            <a:ln>
              <a:noFill/>
            </a:ln>
            <a:effectLst/>
          </c:spPr>
          <c:invertIfNegative val="0"/>
          <c:dPt>
            <c:idx val="0"/>
            <c:invertIfNegative val="0"/>
            <c:bubble3D val="0"/>
            <c:spPr>
              <a:solidFill>
                <a:srgbClr val="FBBA29"/>
              </a:solidFill>
              <a:ln>
                <a:noFill/>
              </a:ln>
              <a:effectLst/>
            </c:spPr>
            <c:extLst>
              <c:ext xmlns:c16="http://schemas.microsoft.com/office/drawing/2014/chart" uri="{C3380CC4-5D6E-409C-BE32-E72D297353CC}">
                <c16:uniqueId val="{00000001-7CE2-4D1F-A055-73A5E4D4174D}"/>
              </c:ext>
            </c:extLst>
          </c:dPt>
          <c:dPt>
            <c:idx val="1"/>
            <c:invertIfNegative val="0"/>
            <c:bubble3D val="0"/>
            <c:spPr>
              <a:solidFill>
                <a:srgbClr val="EA8AB5"/>
              </a:solidFill>
              <a:ln>
                <a:noFill/>
              </a:ln>
              <a:effectLst/>
            </c:spPr>
            <c:extLst>
              <c:ext xmlns:c16="http://schemas.microsoft.com/office/drawing/2014/chart" uri="{C3380CC4-5D6E-409C-BE32-E72D297353CC}">
                <c16:uniqueId val="{00000003-7CE2-4D1F-A055-73A5E4D4174D}"/>
              </c:ext>
            </c:extLst>
          </c:dPt>
          <c:dPt>
            <c:idx val="2"/>
            <c:invertIfNegative val="0"/>
            <c:bubble3D val="0"/>
            <c:spPr>
              <a:solidFill>
                <a:srgbClr val="F9805C"/>
              </a:solidFill>
              <a:ln>
                <a:noFill/>
              </a:ln>
              <a:effectLst/>
            </c:spPr>
            <c:extLst>
              <c:ext xmlns:c16="http://schemas.microsoft.com/office/drawing/2014/chart" uri="{C3380CC4-5D6E-409C-BE32-E72D297353CC}">
                <c16:uniqueId val="{00000005-7CE2-4D1F-A055-73A5E4D4174D}"/>
              </c:ext>
            </c:extLst>
          </c:dPt>
          <c:dLbls>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TD!$B$203:$B$205</c:f>
              <c:strCache>
                <c:ptCount val="3"/>
                <c:pt idx="0">
                  <c:v>Proveedor Desarrollo</c:v>
                </c:pt>
                <c:pt idx="1">
                  <c:v>Choucair</c:v>
                </c:pt>
                <c:pt idx="2">
                  <c:v>Cliente</c:v>
                </c:pt>
              </c:strCache>
            </c:strRef>
          </c:cat>
          <c:val>
            <c:numRef>
              <c:f>TD!$C$203:$C$205</c:f>
              <c:numCache>
                <c:formatCode>General</c:formatCode>
                <c:ptCount val="3"/>
                <c:pt idx="0">
                  <c:v>#N/A</c:v>
                </c:pt>
                <c:pt idx="1">
                  <c:v>#N/A</c:v>
                </c:pt>
                <c:pt idx="2">
                  <c:v>#N/A</c:v>
                </c:pt>
              </c:numCache>
            </c:numRef>
          </c:val>
          <c:extLst>
            <c:ext xmlns:c16="http://schemas.microsoft.com/office/drawing/2014/chart" uri="{C3380CC4-5D6E-409C-BE32-E72D297353CC}">
              <c16:uniqueId val="{00000006-7CE2-4D1F-A055-73A5E4D4174D}"/>
            </c:ext>
          </c:extLst>
        </c:ser>
        <c:dLbls>
          <c:dLblPos val="outEnd"/>
          <c:showLegendKey val="0"/>
          <c:showVal val="1"/>
          <c:showCatName val="0"/>
          <c:showSerName val="0"/>
          <c:showPercent val="0"/>
          <c:showBubbleSize val="0"/>
        </c:dLbls>
        <c:gapWidth val="60"/>
        <c:overlap val="-27"/>
        <c:axId val="255219200"/>
        <c:axId val="418776192"/>
      </c:barChart>
      <c:catAx>
        <c:axId val="2552192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1" i="0" u="none" strike="noStrike" kern="1200" baseline="0">
                <a:solidFill>
                  <a:schemeClr val="tx1"/>
                </a:solidFill>
                <a:latin typeface="+mn-lt"/>
                <a:ea typeface="+mn-ea"/>
                <a:cs typeface="+mn-cs"/>
              </a:defRPr>
            </a:pPr>
            <a:endParaRPr lang="en-US"/>
          </a:p>
        </c:txPr>
        <c:crossAx val="418776192"/>
        <c:crosses val="autoZero"/>
        <c:auto val="1"/>
        <c:lblAlgn val="ctr"/>
        <c:lblOffset val="100"/>
        <c:noMultiLvlLbl val="0"/>
      </c:catAx>
      <c:valAx>
        <c:axId val="418776192"/>
        <c:scaling>
          <c:orientation val="minMax"/>
        </c:scaling>
        <c:delete val="1"/>
        <c:axPos val="l"/>
        <c:numFmt formatCode="General" sourceLinked="1"/>
        <c:majorTickMark val="none"/>
        <c:minorTickMark val="none"/>
        <c:tickLblPos val="nextTo"/>
        <c:crossAx val="25521920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tx>
            <c:strRef>
              <c:f>Gráficas!$C$27</c:f>
              <c:strCache>
                <c:ptCount val="1"/>
                <c:pt idx="0">
                  <c:v>Horas</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Gráficas!$B$28:$B$65</c:f>
              <c:strCache>
                <c:ptCount val="5"/>
                <c:pt idx="0">
                  <c:v>CH-Actividades no planeadas por Choucair</c:v>
                </c:pt>
                <c:pt idx="1">
                  <c:v>CL-Gestión issues</c:v>
                </c:pt>
                <c:pt idx="2">
                  <c:v>CL-Incumplimiento en la entrega de artefactos</c:v>
                </c:pt>
                <c:pt idx="3">
                  <c:v>CL-Inestabilidad del ambiente de pruebas durante la ejecución</c:v>
                </c:pt>
                <c:pt idx="4">
                  <c:v>CL-Mala calidad de artefacto recibido por parte del Cliente</c:v>
                </c:pt>
              </c:strCache>
            </c:strRef>
          </c:cat>
          <c:val>
            <c:numRef>
              <c:f>Gráficas!$C$28:$C$65</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0-3A1B-4163-AF0C-DE14193573AF}"/>
            </c:ext>
          </c:extLst>
        </c:ser>
        <c:dLbls>
          <c:showLegendKey val="0"/>
          <c:showVal val="0"/>
          <c:showCatName val="0"/>
          <c:showSerName val="0"/>
          <c:showPercent val="0"/>
          <c:showBubbleSize val="0"/>
        </c:dLbls>
        <c:gapWidth val="60"/>
        <c:axId val="255221248"/>
        <c:axId val="418777920"/>
      </c:barChart>
      <c:catAx>
        <c:axId val="255221248"/>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1" i="0" u="none" strike="noStrike" kern="1200" baseline="0">
                <a:solidFill>
                  <a:schemeClr val="tx1"/>
                </a:solidFill>
                <a:latin typeface="+mn-lt"/>
                <a:ea typeface="+mn-ea"/>
                <a:cs typeface="+mn-cs"/>
              </a:defRPr>
            </a:pPr>
            <a:endParaRPr lang="en-US"/>
          </a:p>
        </c:txPr>
        <c:crossAx val="418777920"/>
        <c:crosses val="autoZero"/>
        <c:auto val="1"/>
        <c:lblAlgn val="ctr"/>
        <c:lblOffset val="100"/>
        <c:noMultiLvlLbl val="0"/>
      </c:catAx>
      <c:valAx>
        <c:axId val="418777920"/>
        <c:scaling>
          <c:orientation val="minMax"/>
        </c:scaling>
        <c:delete val="1"/>
        <c:axPos val="t"/>
        <c:numFmt formatCode="General" sourceLinked="1"/>
        <c:majorTickMark val="none"/>
        <c:minorTickMark val="none"/>
        <c:tickLblPos val="nextTo"/>
        <c:crossAx val="25522124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tx>
            <c:v>%AvanceEsp</c:v>
          </c:tx>
          <c:spPr>
            <a:solidFill>
              <a:srgbClr val="6097DB"/>
            </a:solidFill>
          </c:spPr>
          <c:dPt>
            <c:idx val="0"/>
            <c:bubble3D val="0"/>
            <c:spPr>
              <a:solidFill>
                <a:srgbClr val="6097DB"/>
              </a:solidFill>
              <a:ln w="19050">
                <a:solidFill>
                  <a:schemeClr val="lt1"/>
                </a:solidFill>
              </a:ln>
              <a:effectLst/>
            </c:spPr>
            <c:extLst>
              <c:ext xmlns:c16="http://schemas.microsoft.com/office/drawing/2014/chart" uri="{C3380CC4-5D6E-409C-BE32-E72D297353CC}">
                <c16:uniqueId val="{00000001-E9B6-4BE3-97F0-D928CDF41053}"/>
              </c:ext>
            </c:extLst>
          </c:dPt>
          <c:dPt>
            <c:idx val="1"/>
            <c:bubble3D val="0"/>
            <c:spPr>
              <a:solidFill>
                <a:srgbClr val="6097DB"/>
              </a:solidFill>
              <a:ln w="19050">
                <a:solidFill>
                  <a:schemeClr val="lt1"/>
                </a:solidFill>
              </a:ln>
              <a:effectLst/>
            </c:spPr>
            <c:extLst>
              <c:ext xmlns:c16="http://schemas.microsoft.com/office/drawing/2014/chart" uri="{C3380CC4-5D6E-409C-BE32-E72D297353CC}">
                <c16:uniqueId val="{00000003-E9B6-4BE3-97F0-D928CDF41053}"/>
              </c:ext>
            </c:extLst>
          </c:dPt>
          <c:dPt>
            <c:idx val="2"/>
            <c:bubble3D val="0"/>
            <c:spPr>
              <a:solidFill>
                <a:srgbClr val="6097DB"/>
              </a:solidFill>
              <a:ln w="19050">
                <a:solidFill>
                  <a:schemeClr val="lt1"/>
                </a:solidFill>
              </a:ln>
              <a:effectLst/>
            </c:spPr>
            <c:extLst>
              <c:ext xmlns:c16="http://schemas.microsoft.com/office/drawing/2014/chart" uri="{C3380CC4-5D6E-409C-BE32-E72D297353CC}">
                <c16:uniqueId val="{00000005-E9B6-4BE3-97F0-D928CDF41053}"/>
              </c:ext>
            </c:extLst>
          </c:dPt>
          <c:dPt>
            <c:idx val="3"/>
            <c:bubble3D val="0"/>
            <c:spPr>
              <a:solidFill>
                <a:srgbClr val="6097DB"/>
              </a:solidFill>
              <a:ln w="19050">
                <a:solidFill>
                  <a:schemeClr val="lt1"/>
                </a:solidFill>
              </a:ln>
              <a:effectLst/>
            </c:spPr>
            <c:extLst>
              <c:ext xmlns:c16="http://schemas.microsoft.com/office/drawing/2014/chart" uri="{C3380CC4-5D6E-409C-BE32-E72D297353CC}">
                <c16:uniqueId val="{00000007-E9B6-4BE3-97F0-D928CDF41053}"/>
              </c:ext>
            </c:extLst>
          </c:dPt>
          <c:dPt>
            <c:idx val="4"/>
            <c:bubble3D val="0"/>
            <c:spPr>
              <a:solidFill>
                <a:srgbClr val="6097DB"/>
              </a:solidFill>
              <a:ln w="19050">
                <a:solidFill>
                  <a:schemeClr val="lt1"/>
                </a:solidFill>
              </a:ln>
              <a:effectLst/>
            </c:spPr>
            <c:extLst>
              <c:ext xmlns:c16="http://schemas.microsoft.com/office/drawing/2014/chart" uri="{C3380CC4-5D6E-409C-BE32-E72D297353CC}">
                <c16:uniqueId val="{00000009-E9B6-4BE3-97F0-D928CDF41053}"/>
              </c:ext>
            </c:extLst>
          </c:dPt>
          <c:dPt>
            <c:idx val="5"/>
            <c:bubble3D val="0"/>
            <c:spPr>
              <a:solidFill>
                <a:srgbClr val="6097DB"/>
              </a:solidFill>
              <a:ln w="19050">
                <a:solidFill>
                  <a:schemeClr val="lt1"/>
                </a:solidFill>
              </a:ln>
              <a:effectLst/>
            </c:spPr>
            <c:extLst>
              <c:ext xmlns:c16="http://schemas.microsoft.com/office/drawing/2014/chart" uri="{C3380CC4-5D6E-409C-BE32-E72D297353CC}">
                <c16:uniqueId val="{0000000B-E9B6-4BE3-97F0-D928CDF41053}"/>
              </c:ext>
            </c:extLst>
          </c:dPt>
          <c:dPt>
            <c:idx val="6"/>
            <c:bubble3D val="0"/>
            <c:spPr>
              <a:solidFill>
                <a:srgbClr val="6097DB"/>
              </a:solidFill>
              <a:ln w="19050">
                <a:solidFill>
                  <a:schemeClr val="lt1"/>
                </a:solidFill>
              </a:ln>
              <a:effectLst/>
            </c:spPr>
            <c:extLst>
              <c:ext xmlns:c16="http://schemas.microsoft.com/office/drawing/2014/chart" uri="{C3380CC4-5D6E-409C-BE32-E72D297353CC}">
                <c16:uniqueId val="{0000000D-E9B6-4BE3-97F0-D928CDF41053}"/>
              </c:ext>
            </c:extLst>
          </c:dPt>
          <c:dPt>
            <c:idx val="7"/>
            <c:bubble3D val="0"/>
            <c:spPr>
              <a:solidFill>
                <a:srgbClr val="6097DB"/>
              </a:solidFill>
              <a:ln w="19050">
                <a:solidFill>
                  <a:schemeClr val="lt1"/>
                </a:solidFill>
              </a:ln>
              <a:effectLst/>
            </c:spPr>
            <c:extLst>
              <c:ext xmlns:c16="http://schemas.microsoft.com/office/drawing/2014/chart" uri="{C3380CC4-5D6E-409C-BE32-E72D297353CC}">
                <c16:uniqueId val="{0000000F-E9B6-4BE3-97F0-D928CDF41053}"/>
              </c:ext>
            </c:extLst>
          </c:dPt>
          <c:dPt>
            <c:idx val="8"/>
            <c:bubble3D val="0"/>
            <c:spPr>
              <a:solidFill>
                <a:srgbClr val="6097DB"/>
              </a:solidFill>
              <a:ln w="19050">
                <a:solidFill>
                  <a:schemeClr val="lt1"/>
                </a:solidFill>
              </a:ln>
              <a:effectLst/>
            </c:spPr>
            <c:extLst>
              <c:ext xmlns:c16="http://schemas.microsoft.com/office/drawing/2014/chart" uri="{C3380CC4-5D6E-409C-BE32-E72D297353CC}">
                <c16:uniqueId val="{00000011-E9B6-4BE3-97F0-D928CDF41053}"/>
              </c:ext>
            </c:extLst>
          </c:dPt>
          <c:dPt>
            <c:idx val="9"/>
            <c:bubble3D val="0"/>
            <c:spPr>
              <a:solidFill>
                <a:srgbClr val="6097DB"/>
              </a:solidFill>
              <a:ln w="19050">
                <a:solidFill>
                  <a:schemeClr val="lt1"/>
                </a:solidFill>
              </a:ln>
              <a:effectLst/>
            </c:spPr>
            <c:extLst>
              <c:ext xmlns:c16="http://schemas.microsoft.com/office/drawing/2014/chart" uri="{C3380CC4-5D6E-409C-BE32-E72D297353CC}">
                <c16:uniqueId val="{00000013-E9B6-4BE3-97F0-D928CDF41053}"/>
              </c:ext>
            </c:extLst>
          </c:dPt>
          <c:dPt>
            <c:idx val="10"/>
            <c:bubble3D val="0"/>
            <c:spPr>
              <a:solidFill>
                <a:srgbClr val="6097DB"/>
              </a:solidFill>
              <a:ln w="19050">
                <a:solidFill>
                  <a:schemeClr val="lt1"/>
                </a:solidFill>
              </a:ln>
              <a:effectLst/>
            </c:spPr>
            <c:extLst>
              <c:ext xmlns:c16="http://schemas.microsoft.com/office/drawing/2014/chart" uri="{C3380CC4-5D6E-409C-BE32-E72D297353CC}">
                <c16:uniqueId val="{00000015-E9B6-4BE3-97F0-D928CDF41053}"/>
              </c:ext>
            </c:extLst>
          </c:dPt>
          <c:dPt>
            <c:idx val="11"/>
            <c:bubble3D val="0"/>
            <c:spPr>
              <a:solidFill>
                <a:srgbClr val="6097DB"/>
              </a:solidFill>
              <a:ln w="19050">
                <a:solidFill>
                  <a:schemeClr val="lt1"/>
                </a:solidFill>
              </a:ln>
              <a:effectLst/>
            </c:spPr>
            <c:extLst>
              <c:ext xmlns:c16="http://schemas.microsoft.com/office/drawing/2014/chart" uri="{C3380CC4-5D6E-409C-BE32-E72D297353CC}">
                <c16:uniqueId val="{00000017-E9B6-4BE3-97F0-D928CDF41053}"/>
              </c:ext>
            </c:extLst>
          </c:dPt>
          <c:dPt>
            <c:idx val="12"/>
            <c:bubble3D val="0"/>
            <c:spPr>
              <a:solidFill>
                <a:srgbClr val="6097DB"/>
              </a:solidFill>
              <a:ln w="19050">
                <a:solidFill>
                  <a:schemeClr val="lt1"/>
                </a:solidFill>
              </a:ln>
              <a:effectLst/>
            </c:spPr>
            <c:extLst>
              <c:ext xmlns:c16="http://schemas.microsoft.com/office/drawing/2014/chart" uri="{C3380CC4-5D6E-409C-BE32-E72D297353CC}">
                <c16:uniqueId val="{00000019-E9B6-4BE3-97F0-D928CDF41053}"/>
              </c:ext>
            </c:extLst>
          </c:dPt>
          <c:dPt>
            <c:idx val="13"/>
            <c:bubble3D val="0"/>
            <c:spPr>
              <a:solidFill>
                <a:srgbClr val="6097DB"/>
              </a:solidFill>
              <a:ln w="19050">
                <a:solidFill>
                  <a:schemeClr val="lt1"/>
                </a:solidFill>
              </a:ln>
              <a:effectLst/>
            </c:spPr>
            <c:extLst>
              <c:ext xmlns:c16="http://schemas.microsoft.com/office/drawing/2014/chart" uri="{C3380CC4-5D6E-409C-BE32-E72D297353CC}">
                <c16:uniqueId val="{0000001B-E9B6-4BE3-97F0-D928CDF41053}"/>
              </c:ext>
            </c:extLst>
          </c:dPt>
          <c:dPt>
            <c:idx val="14"/>
            <c:bubble3D val="0"/>
            <c:spPr>
              <a:solidFill>
                <a:srgbClr val="6097DB"/>
              </a:solidFill>
              <a:ln w="19050">
                <a:solidFill>
                  <a:schemeClr val="lt1"/>
                </a:solidFill>
              </a:ln>
              <a:effectLst/>
            </c:spPr>
            <c:extLst>
              <c:ext xmlns:c16="http://schemas.microsoft.com/office/drawing/2014/chart" uri="{C3380CC4-5D6E-409C-BE32-E72D297353CC}">
                <c16:uniqueId val="{0000001D-E9B6-4BE3-97F0-D928CDF41053}"/>
              </c:ext>
            </c:extLst>
          </c:dPt>
          <c:dPt>
            <c:idx val="15"/>
            <c:bubble3D val="0"/>
            <c:spPr>
              <a:solidFill>
                <a:srgbClr val="6097DB"/>
              </a:solidFill>
              <a:ln w="19050">
                <a:solidFill>
                  <a:schemeClr val="lt1"/>
                </a:solidFill>
              </a:ln>
              <a:effectLst/>
            </c:spPr>
            <c:extLst>
              <c:ext xmlns:c16="http://schemas.microsoft.com/office/drawing/2014/chart" uri="{C3380CC4-5D6E-409C-BE32-E72D297353CC}">
                <c16:uniqueId val="{0000001F-E9B6-4BE3-97F0-D928CDF41053}"/>
              </c:ext>
            </c:extLst>
          </c:dPt>
          <c:dPt>
            <c:idx val="16"/>
            <c:bubble3D val="0"/>
            <c:spPr>
              <a:solidFill>
                <a:srgbClr val="6097DB"/>
              </a:solidFill>
              <a:ln w="19050">
                <a:solidFill>
                  <a:schemeClr val="lt1"/>
                </a:solidFill>
              </a:ln>
              <a:effectLst/>
            </c:spPr>
            <c:extLst>
              <c:ext xmlns:c16="http://schemas.microsoft.com/office/drawing/2014/chart" uri="{C3380CC4-5D6E-409C-BE32-E72D297353CC}">
                <c16:uniqueId val="{00000021-E9B6-4BE3-97F0-D928CDF41053}"/>
              </c:ext>
            </c:extLst>
          </c:dPt>
          <c:dPt>
            <c:idx val="17"/>
            <c:bubble3D val="0"/>
            <c:spPr>
              <a:solidFill>
                <a:srgbClr val="6097DB"/>
              </a:solidFill>
              <a:ln w="19050">
                <a:solidFill>
                  <a:schemeClr val="lt1"/>
                </a:solidFill>
              </a:ln>
              <a:effectLst/>
            </c:spPr>
            <c:extLst>
              <c:ext xmlns:c16="http://schemas.microsoft.com/office/drawing/2014/chart" uri="{C3380CC4-5D6E-409C-BE32-E72D297353CC}">
                <c16:uniqueId val="{00000023-E9B6-4BE3-97F0-D928CDF41053}"/>
              </c:ext>
            </c:extLst>
          </c:dPt>
          <c:dPt>
            <c:idx val="18"/>
            <c:bubble3D val="0"/>
            <c:spPr>
              <a:solidFill>
                <a:srgbClr val="6097DB"/>
              </a:solidFill>
              <a:ln w="19050">
                <a:solidFill>
                  <a:schemeClr val="lt1"/>
                </a:solidFill>
              </a:ln>
              <a:effectLst/>
            </c:spPr>
            <c:extLst>
              <c:ext xmlns:c16="http://schemas.microsoft.com/office/drawing/2014/chart" uri="{C3380CC4-5D6E-409C-BE32-E72D297353CC}">
                <c16:uniqueId val="{00000025-E9B6-4BE3-97F0-D928CDF41053}"/>
              </c:ext>
            </c:extLst>
          </c:dPt>
          <c:dPt>
            <c:idx val="19"/>
            <c:bubble3D val="0"/>
            <c:spPr>
              <a:solidFill>
                <a:srgbClr val="6097DB"/>
              </a:solidFill>
              <a:ln w="19050">
                <a:solidFill>
                  <a:schemeClr val="lt1"/>
                </a:solidFill>
              </a:ln>
              <a:effectLst/>
            </c:spPr>
            <c:extLst>
              <c:ext xmlns:c16="http://schemas.microsoft.com/office/drawing/2014/chart" uri="{C3380CC4-5D6E-409C-BE32-E72D297353CC}">
                <c16:uniqueId val="{00000027-E9B6-4BE3-97F0-D928CDF41053}"/>
              </c:ext>
            </c:extLst>
          </c:dPt>
          <c:val>
            <c:numLit>
              <c:formatCode>General</c:formatCode>
              <c:ptCount val="20"/>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numLit>
          </c:val>
          <c:extLst>
            <c:ext xmlns:c16="http://schemas.microsoft.com/office/drawing/2014/chart" uri="{C3380CC4-5D6E-409C-BE32-E72D297353CC}">
              <c16:uniqueId val="{00000028-E9B6-4BE3-97F0-D928CDF41053}"/>
            </c:ext>
          </c:extLst>
        </c:ser>
        <c:dLbls>
          <c:showLegendKey val="0"/>
          <c:showVal val="0"/>
          <c:showCatName val="0"/>
          <c:showSerName val="0"/>
          <c:showPercent val="0"/>
          <c:showBubbleSize val="0"/>
          <c:showLeaderLines val="1"/>
        </c:dLbls>
        <c:firstSliceAng val="0"/>
        <c:holeSize val="70"/>
      </c:doughnutChart>
      <c:doughnutChart>
        <c:varyColors val="1"/>
        <c:ser>
          <c:idx val="1"/>
          <c:order val="1"/>
          <c:tx>
            <c:v>%AvanceEsp2</c:v>
          </c:tx>
          <c:dPt>
            <c:idx val="0"/>
            <c:bubble3D val="0"/>
            <c:spPr>
              <a:noFill/>
              <a:ln w="19050">
                <a:solidFill>
                  <a:schemeClr val="lt1"/>
                </a:solidFill>
              </a:ln>
              <a:effectLst/>
            </c:spPr>
            <c:extLst>
              <c:ext xmlns:c16="http://schemas.microsoft.com/office/drawing/2014/chart" uri="{C3380CC4-5D6E-409C-BE32-E72D297353CC}">
                <c16:uniqueId val="{0000002A-E9B6-4BE3-97F0-D928CDF41053}"/>
              </c:ext>
            </c:extLst>
          </c:dPt>
          <c:dPt>
            <c:idx val="1"/>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2C-E9B6-4BE3-97F0-D928CDF41053}"/>
              </c:ext>
            </c:extLst>
          </c:dPt>
          <c:val>
            <c:numRef>
              <c:f>TD!$O$224:$O$225</c:f>
              <c:numCache>
                <c:formatCode>0%</c:formatCode>
                <c:ptCount val="2"/>
                <c:pt idx="0">
                  <c:v>0.32</c:v>
                </c:pt>
                <c:pt idx="1">
                  <c:v>0.67999999999999994</c:v>
                </c:pt>
              </c:numCache>
            </c:numRef>
          </c:val>
          <c:extLst>
            <c:ext xmlns:c16="http://schemas.microsoft.com/office/drawing/2014/chart" uri="{C3380CC4-5D6E-409C-BE32-E72D297353CC}">
              <c16:uniqueId val="{0000002D-E9B6-4BE3-97F0-D928CDF41053}"/>
            </c:ext>
          </c:extLst>
        </c:ser>
        <c:dLbls>
          <c:showLegendKey val="0"/>
          <c:showVal val="0"/>
          <c:showCatName val="0"/>
          <c:showSerName val="0"/>
          <c:showPercent val="0"/>
          <c:showBubbleSize val="0"/>
          <c:showLeaderLines val="1"/>
        </c:dLbls>
        <c:firstSliceAng val="0"/>
        <c:holeSize val="7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tx>
            <c:v>%AvanceReal</c:v>
          </c:tx>
          <c:spPr>
            <a:solidFill>
              <a:srgbClr val="F9805C"/>
            </a:solidFill>
          </c:spPr>
          <c:dPt>
            <c:idx val="0"/>
            <c:bubble3D val="0"/>
            <c:spPr>
              <a:solidFill>
                <a:srgbClr val="F9805C"/>
              </a:solidFill>
              <a:ln w="19050">
                <a:solidFill>
                  <a:schemeClr val="lt1"/>
                </a:solidFill>
              </a:ln>
              <a:effectLst/>
            </c:spPr>
            <c:extLst>
              <c:ext xmlns:c16="http://schemas.microsoft.com/office/drawing/2014/chart" uri="{C3380CC4-5D6E-409C-BE32-E72D297353CC}">
                <c16:uniqueId val="{00000001-CC2C-445E-A7B6-F368529770BC}"/>
              </c:ext>
            </c:extLst>
          </c:dPt>
          <c:dPt>
            <c:idx val="1"/>
            <c:bubble3D val="0"/>
            <c:spPr>
              <a:solidFill>
                <a:srgbClr val="F9805C"/>
              </a:solidFill>
              <a:ln w="19050">
                <a:solidFill>
                  <a:schemeClr val="lt1"/>
                </a:solidFill>
              </a:ln>
              <a:effectLst/>
            </c:spPr>
            <c:extLst>
              <c:ext xmlns:c16="http://schemas.microsoft.com/office/drawing/2014/chart" uri="{C3380CC4-5D6E-409C-BE32-E72D297353CC}">
                <c16:uniqueId val="{00000003-CC2C-445E-A7B6-F368529770BC}"/>
              </c:ext>
            </c:extLst>
          </c:dPt>
          <c:dPt>
            <c:idx val="2"/>
            <c:bubble3D val="0"/>
            <c:spPr>
              <a:solidFill>
                <a:srgbClr val="F9805C"/>
              </a:solidFill>
              <a:ln w="19050">
                <a:solidFill>
                  <a:schemeClr val="lt1"/>
                </a:solidFill>
              </a:ln>
              <a:effectLst/>
            </c:spPr>
            <c:extLst>
              <c:ext xmlns:c16="http://schemas.microsoft.com/office/drawing/2014/chart" uri="{C3380CC4-5D6E-409C-BE32-E72D297353CC}">
                <c16:uniqueId val="{00000005-CC2C-445E-A7B6-F368529770BC}"/>
              </c:ext>
            </c:extLst>
          </c:dPt>
          <c:dPt>
            <c:idx val="3"/>
            <c:bubble3D val="0"/>
            <c:spPr>
              <a:solidFill>
                <a:srgbClr val="F9805C"/>
              </a:solidFill>
              <a:ln w="19050">
                <a:solidFill>
                  <a:schemeClr val="lt1"/>
                </a:solidFill>
              </a:ln>
              <a:effectLst/>
            </c:spPr>
            <c:extLst>
              <c:ext xmlns:c16="http://schemas.microsoft.com/office/drawing/2014/chart" uri="{C3380CC4-5D6E-409C-BE32-E72D297353CC}">
                <c16:uniqueId val="{00000007-CC2C-445E-A7B6-F368529770BC}"/>
              </c:ext>
            </c:extLst>
          </c:dPt>
          <c:dPt>
            <c:idx val="4"/>
            <c:bubble3D val="0"/>
            <c:spPr>
              <a:solidFill>
                <a:srgbClr val="F9805C"/>
              </a:solidFill>
              <a:ln w="19050">
                <a:solidFill>
                  <a:schemeClr val="lt1"/>
                </a:solidFill>
              </a:ln>
              <a:effectLst/>
            </c:spPr>
            <c:extLst>
              <c:ext xmlns:c16="http://schemas.microsoft.com/office/drawing/2014/chart" uri="{C3380CC4-5D6E-409C-BE32-E72D297353CC}">
                <c16:uniqueId val="{00000009-CC2C-445E-A7B6-F368529770BC}"/>
              </c:ext>
            </c:extLst>
          </c:dPt>
          <c:dPt>
            <c:idx val="5"/>
            <c:bubble3D val="0"/>
            <c:spPr>
              <a:solidFill>
                <a:srgbClr val="F9805C"/>
              </a:solidFill>
              <a:ln w="19050">
                <a:solidFill>
                  <a:schemeClr val="lt1"/>
                </a:solidFill>
              </a:ln>
              <a:effectLst/>
            </c:spPr>
            <c:extLst>
              <c:ext xmlns:c16="http://schemas.microsoft.com/office/drawing/2014/chart" uri="{C3380CC4-5D6E-409C-BE32-E72D297353CC}">
                <c16:uniqueId val="{0000000B-CC2C-445E-A7B6-F368529770BC}"/>
              </c:ext>
            </c:extLst>
          </c:dPt>
          <c:dPt>
            <c:idx val="6"/>
            <c:bubble3D val="0"/>
            <c:spPr>
              <a:solidFill>
                <a:srgbClr val="F9805C"/>
              </a:solidFill>
              <a:ln w="19050">
                <a:solidFill>
                  <a:schemeClr val="lt1"/>
                </a:solidFill>
              </a:ln>
              <a:effectLst/>
            </c:spPr>
            <c:extLst>
              <c:ext xmlns:c16="http://schemas.microsoft.com/office/drawing/2014/chart" uri="{C3380CC4-5D6E-409C-BE32-E72D297353CC}">
                <c16:uniqueId val="{0000000D-CC2C-445E-A7B6-F368529770BC}"/>
              </c:ext>
            </c:extLst>
          </c:dPt>
          <c:dPt>
            <c:idx val="7"/>
            <c:bubble3D val="0"/>
            <c:spPr>
              <a:solidFill>
                <a:srgbClr val="F9805C"/>
              </a:solidFill>
              <a:ln w="19050">
                <a:solidFill>
                  <a:schemeClr val="lt1"/>
                </a:solidFill>
              </a:ln>
              <a:effectLst/>
            </c:spPr>
            <c:extLst>
              <c:ext xmlns:c16="http://schemas.microsoft.com/office/drawing/2014/chart" uri="{C3380CC4-5D6E-409C-BE32-E72D297353CC}">
                <c16:uniqueId val="{0000000F-CC2C-445E-A7B6-F368529770BC}"/>
              </c:ext>
            </c:extLst>
          </c:dPt>
          <c:dPt>
            <c:idx val="8"/>
            <c:bubble3D val="0"/>
            <c:spPr>
              <a:solidFill>
                <a:srgbClr val="F9805C"/>
              </a:solidFill>
              <a:ln w="19050">
                <a:solidFill>
                  <a:schemeClr val="lt1"/>
                </a:solidFill>
              </a:ln>
              <a:effectLst/>
            </c:spPr>
            <c:extLst>
              <c:ext xmlns:c16="http://schemas.microsoft.com/office/drawing/2014/chart" uri="{C3380CC4-5D6E-409C-BE32-E72D297353CC}">
                <c16:uniqueId val="{00000011-CC2C-445E-A7B6-F368529770BC}"/>
              </c:ext>
            </c:extLst>
          </c:dPt>
          <c:dPt>
            <c:idx val="9"/>
            <c:bubble3D val="0"/>
            <c:spPr>
              <a:solidFill>
                <a:srgbClr val="F9805C"/>
              </a:solidFill>
              <a:ln w="19050">
                <a:solidFill>
                  <a:schemeClr val="lt1"/>
                </a:solidFill>
              </a:ln>
              <a:effectLst/>
            </c:spPr>
            <c:extLst>
              <c:ext xmlns:c16="http://schemas.microsoft.com/office/drawing/2014/chart" uri="{C3380CC4-5D6E-409C-BE32-E72D297353CC}">
                <c16:uniqueId val="{00000013-CC2C-445E-A7B6-F368529770BC}"/>
              </c:ext>
            </c:extLst>
          </c:dPt>
          <c:dPt>
            <c:idx val="10"/>
            <c:bubble3D val="0"/>
            <c:spPr>
              <a:solidFill>
                <a:srgbClr val="F9805C"/>
              </a:solidFill>
              <a:ln w="19050">
                <a:solidFill>
                  <a:schemeClr val="lt1"/>
                </a:solidFill>
              </a:ln>
              <a:effectLst/>
            </c:spPr>
            <c:extLst>
              <c:ext xmlns:c16="http://schemas.microsoft.com/office/drawing/2014/chart" uri="{C3380CC4-5D6E-409C-BE32-E72D297353CC}">
                <c16:uniqueId val="{00000015-CC2C-445E-A7B6-F368529770BC}"/>
              </c:ext>
            </c:extLst>
          </c:dPt>
          <c:dPt>
            <c:idx val="11"/>
            <c:bubble3D val="0"/>
            <c:spPr>
              <a:solidFill>
                <a:srgbClr val="F9805C"/>
              </a:solidFill>
              <a:ln w="19050">
                <a:solidFill>
                  <a:schemeClr val="lt1"/>
                </a:solidFill>
              </a:ln>
              <a:effectLst/>
            </c:spPr>
            <c:extLst>
              <c:ext xmlns:c16="http://schemas.microsoft.com/office/drawing/2014/chart" uri="{C3380CC4-5D6E-409C-BE32-E72D297353CC}">
                <c16:uniqueId val="{00000017-CC2C-445E-A7B6-F368529770BC}"/>
              </c:ext>
            </c:extLst>
          </c:dPt>
          <c:dPt>
            <c:idx val="12"/>
            <c:bubble3D val="0"/>
            <c:spPr>
              <a:solidFill>
                <a:srgbClr val="F9805C"/>
              </a:solidFill>
              <a:ln w="19050">
                <a:solidFill>
                  <a:schemeClr val="lt1"/>
                </a:solidFill>
              </a:ln>
              <a:effectLst/>
            </c:spPr>
            <c:extLst>
              <c:ext xmlns:c16="http://schemas.microsoft.com/office/drawing/2014/chart" uri="{C3380CC4-5D6E-409C-BE32-E72D297353CC}">
                <c16:uniqueId val="{00000019-CC2C-445E-A7B6-F368529770BC}"/>
              </c:ext>
            </c:extLst>
          </c:dPt>
          <c:dPt>
            <c:idx val="13"/>
            <c:bubble3D val="0"/>
            <c:spPr>
              <a:solidFill>
                <a:srgbClr val="F9805C"/>
              </a:solidFill>
              <a:ln w="19050">
                <a:solidFill>
                  <a:schemeClr val="lt1"/>
                </a:solidFill>
              </a:ln>
              <a:effectLst/>
            </c:spPr>
            <c:extLst>
              <c:ext xmlns:c16="http://schemas.microsoft.com/office/drawing/2014/chart" uri="{C3380CC4-5D6E-409C-BE32-E72D297353CC}">
                <c16:uniqueId val="{0000001B-CC2C-445E-A7B6-F368529770BC}"/>
              </c:ext>
            </c:extLst>
          </c:dPt>
          <c:dPt>
            <c:idx val="14"/>
            <c:bubble3D val="0"/>
            <c:spPr>
              <a:solidFill>
                <a:srgbClr val="F9805C"/>
              </a:solidFill>
              <a:ln w="19050">
                <a:solidFill>
                  <a:schemeClr val="lt1"/>
                </a:solidFill>
              </a:ln>
              <a:effectLst/>
            </c:spPr>
            <c:extLst>
              <c:ext xmlns:c16="http://schemas.microsoft.com/office/drawing/2014/chart" uri="{C3380CC4-5D6E-409C-BE32-E72D297353CC}">
                <c16:uniqueId val="{0000001D-CC2C-445E-A7B6-F368529770BC}"/>
              </c:ext>
            </c:extLst>
          </c:dPt>
          <c:dPt>
            <c:idx val="15"/>
            <c:bubble3D val="0"/>
            <c:spPr>
              <a:solidFill>
                <a:srgbClr val="F9805C"/>
              </a:solidFill>
              <a:ln w="19050">
                <a:solidFill>
                  <a:schemeClr val="lt1"/>
                </a:solidFill>
              </a:ln>
              <a:effectLst/>
            </c:spPr>
            <c:extLst>
              <c:ext xmlns:c16="http://schemas.microsoft.com/office/drawing/2014/chart" uri="{C3380CC4-5D6E-409C-BE32-E72D297353CC}">
                <c16:uniqueId val="{0000001F-CC2C-445E-A7B6-F368529770BC}"/>
              </c:ext>
            </c:extLst>
          </c:dPt>
          <c:dPt>
            <c:idx val="16"/>
            <c:bubble3D val="0"/>
            <c:spPr>
              <a:solidFill>
                <a:srgbClr val="F9805C"/>
              </a:solidFill>
              <a:ln w="19050">
                <a:solidFill>
                  <a:schemeClr val="lt1"/>
                </a:solidFill>
              </a:ln>
              <a:effectLst/>
            </c:spPr>
            <c:extLst>
              <c:ext xmlns:c16="http://schemas.microsoft.com/office/drawing/2014/chart" uri="{C3380CC4-5D6E-409C-BE32-E72D297353CC}">
                <c16:uniqueId val="{00000021-CC2C-445E-A7B6-F368529770BC}"/>
              </c:ext>
            </c:extLst>
          </c:dPt>
          <c:dPt>
            <c:idx val="17"/>
            <c:bubble3D val="0"/>
            <c:spPr>
              <a:solidFill>
                <a:srgbClr val="F9805C"/>
              </a:solidFill>
              <a:ln w="19050">
                <a:solidFill>
                  <a:schemeClr val="lt1"/>
                </a:solidFill>
              </a:ln>
              <a:effectLst/>
            </c:spPr>
            <c:extLst>
              <c:ext xmlns:c16="http://schemas.microsoft.com/office/drawing/2014/chart" uri="{C3380CC4-5D6E-409C-BE32-E72D297353CC}">
                <c16:uniqueId val="{00000023-CC2C-445E-A7B6-F368529770BC}"/>
              </c:ext>
            </c:extLst>
          </c:dPt>
          <c:dPt>
            <c:idx val="18"/>
            <c:bubble3D val="0"/>
            <c:spPr>
              <a:solidFill>
                <a:srgbClr val="F9805C"/>
              </a:solidFill>
              <a:ln w="19050">
                <a:solidFill>
                  <a:schemeClr val="lt1"/>
                </a:solidFill>
              </a:ln>
              <a:effectLst/>
            </c:spPr>
            <c:extLst>
              <c:ext xmlns:c16="http://schemas.microsoft.com/office/drawing/2014/chart" uri="{C3380CC4-5D6E-409C-BE32-E72D297353CC}">
                <c16:uniqueId val="{00000025-CC2C-445E-A7B6-F368529770BC}"/>
              </c:ext>
            </c:extLst>
          </c:dPt>
          <c:dPt>
            <c:idx val="19"/>
            <c:bubble3D val="0"/>
            <c:spPr>
              <a:solidFill>
                <a:srgbClr val="F9805C"/>
              </a:solidFill>
              <a:ln w="19050">
                <a:solidFill>
                  <a:schemeClr val="lt1"/>
                </a:solidFill>
              </a:ln>
              <a:effectLst/>
            </c:spPr>
            <c:extLst>
              <c:ext xmlns:c16="http://schemas.microsoft.com/office/drawing/2014/chart" uri="{C3380CC4-5D6E-409C-BE32-E72D297353CC}">
                <c16:uniqueId val="{00000027-CC2C-445E-A7B6-F368529770BC}"/>
              </c:ext>
            </c:extLst>
          </c:dPt>
          <c:val>
            <c:numLit>
              <c:formatCode>General</c:formatCode>
              <c:ptCount val="20"/>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numLit>
          </c:val>
          <c:extLst>
            <c:ext xmlns:c16="http://schemas.microsoft.com/office/drawing/2014/chart" uri="{C3380CC4-5D6E-409C-BE32-E72D297353CC}">
              <c16:uniqueId val="{00000028-CC2C-445E-A7B6-F368529770BC}"/>
            </c:ext>
          </c:extLst>
        </c:ser>
        <c:dLbls>
          <c:showLegendKey val="0"/>
          <c:showVal val="0"/>
          <c:showCatName val="0"/>
          <c:showSerName val="0"/>
          <c:showPercent val="0"/>
          <c:showBubbleSize val="0"/>
          <c:showLeaderLines val="1"/>
        </c:dLbls>
        <c:firstSliceAng val="0"/>
        <c:holeSize val="70"/>
      </c:doughnutChart>
      <c:doughnutChart>
        <c:varyColors val="1"/>
        <c:ser>
          <c:idx val="1"/>
          <c:order val="1"/>
          <c:tx>
            <c:v>%AvanceReal2</c:v>
          </c:tx>
          <c:dPt>
            <c:idx val="0"/>
            <c:bubble3D val="0"/>
            <c:spPr>
              <a:noFill/>
              <a:ln w="19050">
                <a:solidFill>
                  <a:schemeClr val="lt1"/>
                </a:solidFill>
              </a:ln>
              <a:effectLst/>
            </c:spPr>
            <c:extLst>
              <c:ext xmlns:c16="http://schemas.microsoft.com/office/drawing/2014/chart" uri="{C3380CC4-5D6E-409C-BE32-E72D297353CC}">
                <c16:uniqueId val="{0000002A-CC2C-445E-A7B6-F368529770BC}"/>
              </c:ext>
            </c:extLst>
          </c:dPt>
          <c:dPt>
            <c:idx val="1"/>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2C-CC2C-445E-A7B6-F368529770BC}"/>
              </c:ext>
            </c:extLst>
          </c:dPt>
          <c:val>
            <c:numRef>
              <c:f>TD!$P$224:$P$225</c:f>
              <c:numCache>
                <c:formatCode>0%</c:formatCode>
                <c:ptCount val="2"/>
                <c:pt idx="0">
                  <c:v>0</c:v>
                </c:pt>
                <c:pt idx="1">
                  <c:v>1</c:v>
                </c:pt>
              </c:numCache>
            </c:numRef>
          </c:val>
          <c:extLst>
            <c:ext xmlns:c16="http://schemas.microsoft.com/office/drawing/2014/chart" uri="{C3380CC4-5D6E-409C-BE32-E72D297353CC}">
              <c16:uniqueId val="{0000002D-CC2C-445E-A7B6-F368529770BC}"/>
            </c:ext>
          </c:extLst>
        </c:ser>
        <c:dLbls>
          <c:showLegendKey val="0"/>
          <c:showVal val="0"/>
          <c:showCatName val="0"/>
          <c:showSerName val="0"/>
          <c:showPercent val="0"/>
          <c:showBubbleSize val="0"/>
          <c:showLeaderLines val="1"/>
        </c:dLbls>
        <c:firstSliceAng val="0"/>
        <c:holeSize val="7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8.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8" Type="http://schemas.openxmlformats.org/officeDocument/2006/relationships/hyperlink" Target="#'Ayu. Estado_Bug'!A1"/><Relationship Id="rId3" Type="http://schemas.openxmlformats.org/officeDocument/2006/relationships/hyperlink" Target="#'Ayu. Tipo_Bug'!A1"/><Relationship Id="rId7" Type="http://schemas.openxmlformats.org/officeDocument/2006/relationships/hyperlink" Target="#'Ayu. SPI_Bug'!A1"/><Relationship Id="rId2" Type="http://schemas.openxmlformats.org/officeDocument/2006/relationships/image" Target="../media/image4.png"/><Relationship Id="rId1" Type="http://schemas.openxmlformats.org/officeDocument/2006/relationships/image" Target="../media/image1.png"/><Relationship Id="rId6" Type="http://schemas.openxmlformats.org/officeDocument/2006/relationships/hyperlink" Target="#Ayu.Naturaleza_Bug!A1"/><Relationship Id="rId5" Type="http://schemas.openxmlformats.org/officeDocument/2006/relationships/image" Target="../media/image7.svg"/><Relationship Id="rId4" Type="http://schemas.openxmlformats.org/officeDocument/2006/relationships/image" Target="../media/image6.png"/></Relationships>
</file>

<file path=xl/drawings/_rels/drawing7.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1.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0.xml"/><Relationship Id="rId5" Type="http://schemas.openxmlformats.org/officeDocument/2006/relationships/chart" Target="../charts/chart5.xml"/><Relationship Id="rId10" Type="http://schemas.openxmlformats.org/officeDocument/2006/relationships/image" Target="../media/image23.png"/><Relationship Id="rId4" Type="http://schemas.openxmlformats.org/officeDocument/2006/relationships/chart" Target="../charts/chart4.xml"/><Relationship Id="rId9" Type="http://schemas.openxmlformats.org/officeDocument/2006/relationships/chart" Target="../charts/chart9.xml"/></Relationships>
</file>

<file path=xl/drawings/_rels/drawing10.xml.rels><?xml version="1.0" encoding="UTF-8" standalone="yes"?>
<Relationships xmlns="http://schemas.openxmlformats.org/package/2006/relationships"><Relationship Id="rId8" Type="http://schemas.openxmlformats.org/officeDocument/2006/relationships/image" Target="../media/image24.png"/><Relationship Id="rId3" Type="http://schemas.openxmlformats.org/officeDocument/2006/relationships/chart" Target="../charts/chart14.xml"/><Relationship Id="rId7" Type="http://schemas.openxmlformats.org/officeDocument/2006/relationships/chart" Target="../charts/chart17.xml"/><Relationship Id="rId2" Type="http://schemas.openxmlformats.org/officeDocument/2006/relationships/chart" Target="../charts/chart13.xml"/><Relationship Id="rId1" Type="http://schemas.openxmlformats.org/officeDocument/2006/relationships/chart" Target="../charts/chart12.xml"/><Relationship Id="rId6" Type="http://schemas.openxmlformats.org/officeDocument/2006/relationships/image" Target="../media/image1.png"/><Relationship Id="rId5" Type="http://schemas.openxmlformats.org/officeDocument/2006/relationships/chart" Target="../charts/chart16.xml"/><Relationship Id="rId4" Type="http://schemas.openxmlformats.org/officeDocument/2006/relationships/chart" Target="../charts/chart15.xml"/></Relationships>
</file>

<file path=xl/drawings/_rels/drawing11.xml.rels><?xml version="1.0" encoding="UTF-8" standalone="yes"?>
<Relationships xmlns="http://schemas.openxmlformats.org/package/2006/relationships"><Relationship Id="rId8" Type="http://schemas.openxmlformats.org/officeDocument/2006/relationships/image" Target="../media/image32.png"/><Relationship Id="rId13" Type="http://schemas.openxmlformats.org/officeDocument/2006/relationships/chart" Target="../charts/chart21.xml"/><Relationship Id="rId18" Type="http://schemas.openxmlformats.org/officeDocument/2006/relationships/chart" Target="../charts/chart26.xml"/><Relationship Id="rId26" Type="http://schemas.openxmlformats.org/officeDocument/2006/relationships/chart" Target="../charts/chart33.xml"/><Relationship Id="rId3" Type="http://schemas.openxmlformats.org/officeDocument/2006/relationships/image" Target="../media/image27.png"/><Relationship Id="rId21" Type="http://schemas.openxmlformats.org/officeDocument/2006/relationships/chart" Target="../charts/chart28.xml"/><Relationship Id="rId7" Type="http://schemas.openxmlformats.org/officeDocument/2006/relationships/image" Target="../media/image31.svg"/><Relationship Id="rId12" Type="http://schemas.openxmlformats.org/officeDocument/2006/relationships/chart" Target="../charts/chart20.xml"/><Relationship Id="rId17" Type="http://schemas.openxmlformats.org/officeDocument/2006/relationships/chart" Target="../charts/chart25.xml"/><Relationship Id="rId25" Type="http://schemas.openxmlformats.org/officeDocument/2006/relationships/chart" Target="../charts/chart32.xml"/><Relationship Id="rId2" Type="http://schemas.openxmlformats.org/officeDocument/2006/relationships/image" Target="../media/image26.png"/><Relationship Id="rId16" Type="http://schemas.openxmlformats.org/officeDocument/2006/relationships/chart" Target="../charts/chart24.xml"/><Relationship Id="rId20" Type="http://schemas.openxmlformats.org/officeDocument/2006/relationships/chart" Target="../charts/chart27.xml"/><Relationship Id="rId29" Type="http://schemas.openxmlformats.org/officeDocument/2006/relationships/image" Target="../media/image34.png"/><Relationship Id="rId1" Type="http://schemas.openxmlformats.org/officeDocument/2006/relationships/image" Target="../media/image25.png"/><Relationship Id="rId6" Type="http://schemas.openxmlformats.org/officeDocument/2006/relationships/image" Target="../media/image30.png"/><Relationship Id="rId11" Type="http://schemas.openxmlformats.org/officeDocument/2006/relationships/chart" Target="../charts/chart19.xml"/><Relationship Id="rId24" Type="http://schemas.openxmlformats.org/officeDocument/2006/relationships/chart" Target="../charts/chart31.xml"/><Relationship Id="rId5" Type="http://schemas.openxmlformats.org/officeDocument/2006/relationships/image" Target="../media/image29.svg"/><Relationship Id="rId15" Type="http://schemas.openxmlformats.org/officeDocument/2006/relationships/chart" Target="../charts/chart23.xml"/><Relationship Id="rId23" Type="http://schemas.openxmlformats.org/officeDocument/2006/relationships/chart" Target="../charts/chart30.xml"/><Relationship Id="rId28" Type="http://schemas.openxmlformats.org/officeDocument/2006/relationships/chart" Target="../charts/chart35.xml"/><Relationship Id="rId10" Type="http://schemas.openxmlformats.org/officeDocument/2006/relationships/chart" Target="../charts/chart18.xml"/><Relationship Id="rId19" Type="http://schemas.openxmlformats.org/officeDocument/2006/relationships/image" Target="../media/image1.png"/><Relationship Id="rId4" Type="http://schemas.openxmlformats.org/officeDocument/2006/relationships/image" Target="../media/image28.png"/><Relationship Id="rId9" Type="http://schemas.openxmlformats.org/officeDocument/2006/relationships/image" Target="../media/image33.svg"/><Relationship Id="rId14" Type="http://schemas.openxmlformats.org/officeDocument/2006/relationships/chart" Target="../charts/chart22.xml"/><Relationship Id="rId22" Type="http://schemas.openxmlformats.org/officeDocument/2006/relationships/chart" Target="../charts/chart29.xml"/><Relationship Id="rId27" Type="http://schemas.openxmlformats.org/officeDocument/2006/relationships/chart" Target="../charts/chart34.xml"/><Relationship Id="rId30" Type="http://schemas.openxmlformats.org/officeDocument/2006/relationships/image" Target="../media/image35.png"/></Relationships>
</file>

<file path=xl/drawings/_rels/drawing14.xml.rels><?xml version="1.0" encoding="UTF-8" standalone="yes"?>
<Relationships xmlns="http://schemas.openxmlformats.org/package/2006/relationships"><Relationship Id="rId8" Type="http://schemas.openxmlformats.org/officeDocument/2006/relationships/image" Target="../media/image40.png"/><Relationship Id="rId13" Type="http://schemas.openxmlformats.org/officeDocument/2006/relationships/chart" Target="../charts/chart39.xml"/><Relationship Id="rId18" Type="http://schemas.openxmlformats.org/officeDocument/2006/relationships/chart" Target="../charts/chart44.xml"/><Relationship Id="rId26" Type="http://schemas.openxmlformats.org/officeDocument/2006/relationships/image" Target="../media/image42.png"/><Relationship Id="rId3" Type="http://schemas.openxmlformats.org/officeDocument/2006/relationships/image" Target="../media/image27.png"/><Relationship Id="rId21" Type="http://schemas.openxmlformats.org/officeDocument/2006/relationships/chart" Target="../charts/chart47.xml"/><Relationship Id="rId7" Type="http://schemas.openxmlformats.org/officeDocument/2006/relationships/image" Target="../media/image39.svg"/><Relationship Id="rId12" Type="http://schemas.openxmlformats.org/officeDocument/2006/relationships/chart" Target="../charts/chart38.xml"/><Relationship Id="rId17" Type="http://schemas.openxmlformats.org/officeDocument/2006/relationships/chart" Target="../charts/chart43.xml"/><Relationship Id="rId25" Type="http://schemas.openxmlformats.org/officeDocument/2006/relationships/image" Target="../media/image1.png"/><Relationship Id="rId2" Type="http://schemas.openxmlformats.org/officeDocument/2006/relationships/image" Target="../media/image26.png"/><Relationship Id="rId16" Type="http://schemas.openxmlformats.org/officeDocument/2006/relationships/chart" Target="../charts/chart42.xml"/><Relationship Id="rId20" Type="http://schemas.openxmlformats.org/officeDocument/2006/relationships/chart" Target="../charts/chart46.xml"/><Relationship Id="rId29" Type="http://schemas.openxmlformats.org/officeDocument/2006/relationships/image" Target="../media/image45.png"/><Relationship Id="rId1" Type="http://schemas.openxmlformats.org/officeDocument/2006/relationships/image" Target="../media/image25.png"/><Relationship Id="rId6" Type="http://schemas.openxmlformats.org/officeDocument/2006/relationships/image" Target="../media/image38.png"/><Relationship Id="rId11" Type="http://schemas.openxmlformats.org/officeDocument/2006/relationships/chart" Target="../charts/chart37.xml"/><Relationship Id="rId24" Type="http://schemas.openxmlformats.org/officeDocument/2006/relationships/chart" Target="../charts/chart50.xml"/><Relationship Id="rId5" Type="http://schemas.openxmlformats.org/officeDocument/2006/relationships/image" Target="../media/image37.svg"/><Relationship Id="rId15" Type="http://schemas.openxmlformats.org/officeDocument/2006/relationships/chart" Target="../charts/chart41.xml"/><Relationship Id="rId23" Type="http://schemas.openxmlformats.org/officeDocument/2006/relationships/chart" Target="../charts/chart49.xml"/><Relationship Id="rId28" Type="http://schemas.openxmlformats.org/officeDocument/2006/relationships/image" Target="../media/image44.png"/><Relationship Id="rId10" Type="http://schemas.openxmlformats.org/officeDocument/2006/relationships/chart" Target="../charts/chart36.xml"/><Relationship Id="rId19" Type="http://schemas.openxmlformats.org/officeDocument/2006/relationships/chart" Target="../charts/chart45.xml"/><Relationship Id="rId4" Type="http://schemas.openxmlformats.org/officeDocument/2006/relationships/image" Target="../media/image36.png"/><Relationship Id="rId9" Type="http://schemas.openxmlformats.org/officeDocument/2006/relationships/image" Target="../media/image41.svg"/><Relationship Id="rId14" Type="http://schemas.openxmlformats.org/officeDocument/2006/relationships/chart" Target="../charts/chart40.xml"/><Relationship Id="rId22" Type="http://schemas.openxmlformats.org/officeDocument/2006/relationships/chart" Target="../charts/chart48.xml"/><Relationship Id="rId27" Type="http://schemas.openxmlformats.org/officeDocument/2006/relationships/image" Target="../media/image43.png"/><Relationship Id="rId30" Type="http://schemas.openxmlformats.org/officeDocument/2006/relationships/image" Target="../media/image46.png"/></Relationships>
</file>

<file path=xl/drawings/_rels/drawing15.xml.rels><?xml version="1.0" encoding="UTF-8" standalone="yes"?>
<Relationships xmlns="http://schemas.openxmlformats.org/package/2006/relationships"><Relationship Id="rId1" Type="http://schemas.openxmlformats.org/officeDocument/2006/relationships/image" Target="../media/image4.png"/></Relationships>
</file>

<file path=xl/drawings/_rels/drawing16.xml.rels><?xml version="1.0" encoding="UTF-8" standalone="yes"?>
<Relationships xmlns="http://schemas.openxmlformats.org/package/2006/relationships"><Relationship Id="rId1" Type="http://schemas.openxmlformats.org/officeDocument/2006/relationships/image" Target="../media/image4.png"/></Relationships>
</file>

<file path=xl/drawings/_rels/drawing17.xml.rels><?xml version="1.0" encoding="UTF-8" standalone="yes"?>
<Relationships xmlns="http://schemas.openxmlformats.org/package/2006/relationships"><Relationship Id="rId1" Type="http://schemas.openxmlformats.org/officeDocument/2006/relationships/hyperlink" Target="#Desfases!B12"/></Relationships>
</file>

<file path=xl/drawings/_rels/drawing18.xml.rels><?xml version="1.0" encoding="UTF-8" standalone="yes"?>
<Relationships xmlns="http://schemas.openxmlformats.org/package/2006/relationships"><Relationship Id="rId1" Type="http://schemas.openxmlformats.org/officeDocument/2006/relationships/hyperlink" Target="#Bugtracker!A1"/></Relationships>
</file>

<file path=xl/drawings/_rels/drawing19.xml.rels><?xml version="1.0" encoding="UTF-8" standalone="yes"?>
<Relationships xmlns="http://schemas.openxmlformats.org/package/2006/relationships"><Relationship Id="rId2" Type="http://schemas.openxmlformats.org/officeDocument/2006/relationships/hyperlink" Target="#Bugtracker!A1"/><Relationship Id="rId1" Type="http://schemas.openxmlformats.org/officeDocument/2006/relationships/image" Target="../media/image47.png"/></Relationships>
</file>

<file path=xl/drawings/_rels/drawing20.xml.rels><?xml version="1.0" encoding="UTF-8" standalone="yes"?>
<Relationships xmlns="http://schemas.openxmlformats.org/package/2006/relationships"><Relationship Id="rId1" Type="http://schemas.openxmlformats.org/officeDocument/2006/relationships/hyperlink" Target="#Bugtracker!A1"/></Relationships>
</file>

<file path=xl/drawings/_rels/drawing21.xml.rels><?xml version="1.0" encoding="UTF-8" standalone="yes"?>
<Relationships xmlns="http://schemas.openxmlformats.org/package/2006/relationships"><Relationship Id="rId1" Type="http://schemas.openxmlformats.org/officeDocument/2006/relationships/hyperlink" Target="#Bugtracker!A1"/></Relationships>
</file>

<file path=xl/drawings/drawing1.xml><?xml version="1.0" encoding="utf-8"?>
<xdr:wsDr xmlns:xdr="http://schemas.openxmlformats.org/drawingml/2006/spreadsheetDrawing" xmlns:a="http://schemas.openxmlformats.org/drawingml/2006/main">
  <xdr:twoCellAnchor>
    <xdr:from>
      <xdr:col>1</xdr:col>
      <xdr:colOff>258536</xdr:colOff>
      <xdr:row>1</xdr:row>
      <xdr:rowOff>122464</xdr:rowOff>
    </xdr:from>
    <xdr:to>
      <xdr:col>7</xdr:col>
      <xdr:colOff>1571625</xdr:colOff>
      <xdr:row>6</xdr:row>
      <xdr:rowOff>13608</xdr:rowOff>
    </xdr:to>
    <xdr:sp macro="" textlink="">
      <xdr:nvSpPr>
        <xdr:cNvPr id="3" name="Rectángulo: esquinas redondeadas 2">
          <a:extLst>
            <a:ext uri="{FF2B5EF4-FFF2-40B4-BE49-F238E27FC236}">
              <a16:creationId xmlns:a16="http://schemas.microsoft.com/office/drawing/2014/main" id="{00000000-0008-0000-0000-000003000000}"/>
            </a:ext>
            <a:ext uri="{C183D7F6-B498-43B3-948B-1728B52AA6E4}">
              <adec:decorative xmlns:adec="http://schemas.microsoft.com/office/drawing/2017/decorative" val="1"/>
            </a:ext>
          </a:extLst>
        </xdr:cNvPr>
        <xdr:cNvSpPr/>
      </xdr:nvSpPr>
      <xdr:spPr>
        <a:xfrm>
          <a:off x="591911" y="312964"/>
          <a:ext cx="12885964" cy="843644"/>
        </a:xfrm>
        <a:prstGeom prst="roundRect">
          <a:avLst/>
        </a:prstGeom>
        <a:no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editAs="oneCell">
    <xdr:from>
      <xdr:col>1</xdr:col>
      <xdr:colOff>38100</xdr:colOff>
      <xdr:row>2</xdr:row>
      <xdr:rowOff>4577</xdr:rowOff>
    </xdr:from>
    <xdr:to>
      <xdr:col>2</xdr:col>
      <xdr:colOff>831119</xdr:colOff>
      <xdr:row>5</xdr:row>
      <xdr:rowOff>131495</xdr:rowOff>
    </xdr:to>
    <xdr:pic>
      <xdr:nvPicPr>
        <xdr:cNvPr id="2" name="3 Imagen">
          <a:extLst>
            <a:ext uri="{FF2B5EF4-FFF2-40B4-BE49-F238E27FC236}">
              <a16:creationId xmlns:a16="http://schemas.microsoft.com/office/drawing/2014/main" id="{00000000-0008-0000-0000-000002000000}"/>
            </a:ext>
            <a:ext uri="{C183D7F6-B498-43B3-948B-1728B52AA6E4}">
              <adec:decorative xmlns:adec="http://schemas.microsoft.com/office/drawing/2017/decorative" val="1"/>
            </a:ext>
          </a:extLst>
        </xdr:cNvPr>
        <xdr:cNvPicPr>
          <a:picLocks noChangeAspect="1"/>
        </xdr:cNvPicPr>
      </xdr:nvPicPr>
      <xdr:blipFill>
        <a:blip xmlns:r="http://schemas.openxmlformats.org/officeDocument/2006/relationships" r:embed="rId1"/>
        <a:stretch>
          <a:fillRect/>
        </a:stretch>
      </xdr:blipFill>
      <xdr:spPr>
        <a:xfrm>
          <a:off x="650421" y="358363"/>
          <a:ext cx="2221769" cy="657596"/>
        </a:xfrm>
        <a:prstGeom prst="rect">
          <a:avLst/>
        </a:prstGeom>
      </xdr:spPr>
    </xdr:pic>
    <xdr:clientData/>
  </xdr:twoCellAnchor>
  <xdr:twoCellAnchor>
    <xdr:from>
      <xdr:col>2</xdr:col>
      <xdr:colOff>976312</xdr:colOff>
      <xdr:row>2</xdr:row>
      <xdr:rowOff>64325</xdr:rowOff>
    </xdr:from>
    <xdr:to>
      <xdr:col>7</xdr:col>
      <xdr:colOff>1357312</xdr:colOff>
      <xdr:row>5</xdr:row>
      <xdr:rowOff>71747</xdr:rowOff>
    </xdr:to>
    <xdr:sp macro="" textlink="">
      <xdr:nvSpPr>
        <xdr:cNvPr id="5" name="CuadroTexto 4">
          <a:extLst>
            <a:ext uri="{FF2B5EF4-FFF2-40B4-BE49-F238E27FC236}">
              <a16:creationId xmlns:a16="http://schemas.microsoft.com/office/drawing/2014/main" id="{00000000-0008-0000-0000-000005000000}"/>
            </a:ext>
          </a:extLst>
        </xdr:cNvPr>
        <xdr:cNvSpPr txBox="1"/>
      </xdr:nvSpPr>
      <xdr:spPr>
        <a:xfrm>
          <a:off x="2738437" y="445325"/>
          <a:ext cx="10525125" cy="57892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400" b="1">
              <a:latin typeface="Arial" panose="020B0604020202020204" pitchFamily="34" charset="0"/>
              <a:cs typeface="Arial" panose="020B0604020202020204" pitchFamily="34" charset="0"/>
            </a:rPr>
            <a:t>INFORMACIÓN</a:t>
          </a:r>
          <a:r>
            <a:rPr lang="es-MX" sz="1400" b="1" baseline="0">
              <a:latin typeface="Arial" panose="020B0604020202020204" pitchFamily="34" charset="0"/>
              <a:cs typeface="Arial" panose="020B0604020202020204" pitchFamily="34" charset="0"/>
            </a:rPr>
            <a:t> DEL PROYECTO</a:t>
          </a:r>
          <a:endParaRPr lang="es-MX" sz="1400" b="1">
            <a:latin typeface="Arial" panose="020B0604020202020204" pitchFamily="34" charset="0"/>
            <a:cs typeface="Arial" panose="020B0604020202020204" pitchFamily="34" charset="0"/>
          </a:endParaRPr>
        </a:p>
      </xdr:txBody>
    </xdr:sp>
    <xdr:clientData/>
  </xdr:twoCellAnchor>
  <xdr:twoCellAnchor>
    <xdr:from>
      <xdr:col>1</xdr:col>
      <xdr:colOff>258536</xdr:colOff>
      <xdr:row>7</xdr:row>
      <xdr:rowOff>176892</xdr:rowOff>
    </xdr:from>
    <xdr:to>
      <xdr:col>4</xdr:col>
      <xdr:colOff>2608951</xdr:colOff>
      <xdr:row>9</xdr:row>
      <xdr:rowOff>149412</xdr:rowOff>
    </xdr:to>
    <xdr:grpSp>
      <xdr:nvGrpSpPr>
        <xdr:cNvPr id="6" name="Grupo 5">
          <a:extLst>
            <a:ext uri="{FF2B5EF4-FFF2-40B4-BE49-F238E27FC236}">
              <a16:creationId xmlns:a16="http://schemas.microsoft.com/office/drawing/2014/main" id="{00000000-0008-0000-0000-000006000000}"/>
            </a:ext>
            <a:ext uri="{C183D7F6-B498-43B3-948B-1728B52AA6E4}">
              <adec:decorative xmlns:adec="http://schemas.microsoft.com/office/drawing/2017/decorative" val="1"/>
            </a:ext>
          </a:extLst>
        </xdr:cNvPr>
        <xdr:cNvGrpSpPr/>
      </xdr:nvGrpSpPr>
      <xdr:grpSpPr>
        <a:xfrm>
          <a:off x="591911" y="1443717"/>
          <a:ext cx="6865265" cy="496395"/>
          <a:chOff x="906606" y="752721"/>
          <a:chExt cx="6868704" cy="504000"/>
        </a:xfrm>
      </xdr:grpSpPr>
      <xdr:sp macro="" textlink="">
        <xdr:nvSpPr>
          <xdr:cNvPr id="9" name="Rectángulo: esquinas redondeadas 8">
            <a:extLst>
              <a:ext uri="{FF2B5EF4-FFF2-40B4-BE49-F238E27FC236}">
                <a16:creationId xmlns:a16="http://schemas.microsoft.com/office/drawing/2014/main" id="{00000000-0008-0000-0000-000009000000}"/>
              </a:ext>
            </a:extLst>
          </xdr:cNvPr>
          <xdr:cNvSpPr/>
        </xdr:nvSpPr>
        <xdr:spPr>
          <a:xfrm>
            <a:off x="1618668" y="860721"/>
            <a:ext cx="6156642" cy="288000"/>
          </a:xfrm>
          <a:prstGeom prst="roundRect">
            <a:avLst/>
          </a:prstGeom>
          <a:solidFill>
            <a:srgbClr val="FFFF99"/>
          </a:solidFill>
          <a:ln w="12700">
            <a:solidFill>
              <a:srgbClr val="FF0000"/>
            </a:solidFill>
          </a:ln>
          <a:effectLst>
            <a:outerShdw blurRad="50800" dist="38100" dir="2700000" algn="tl" rotWithShape="0">
              <a:prstClr val="black">
                <a:alpha val="40000"/>
              </a:prstClr>
            </a:outerShdw>
          </a:effectLst>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lang="es-ES" sz="1200" b="1">
                <a:solidFill>
                  <a:schemeClr val="dk1"/>
                </a:solidFill>
                <a:effectLst/>
                <a:latin typeface="Arial" panose="020B0604020202020204" pitchFamily="34" charset="0"/>
                <a:ea typeface="+mn-ea"/>
                <a:cs typeface="Arial" panose="020B0604020202020204" pitchFamily="34" charset="0"/>
              </a:rPr>
              <a:t>Nota:</a:t>
            </a:r>
            <a:r>
              <a:rPr lang="es-ES" sz="1200">
                <a:solidFill>
                  <a:schemeClr val="dk1"/>
                </a:solidFill>
                <a:effectLst/>
                <a:latin typeface="Arial" panose="020B0604020202020204" pitchFamily="34" charset="0"/>
                <a:ea typeface="+mn-ea"/>
                <a:cs typeface="Arial" panose="020B0604020202020204" pitchFamily="34" charset="0"/>
              </a:rPr>
              <a:t> Recuerde que las celdas que se encuentran en color</a:t>
            </a:r>
            <a:r>
              <a:rPr lang="es-ES" sz="1200" baseline="0">
                <a:solidFill>
                  <a:schemeClr val="dk1"/>
                </a:solidFill>
                <a:effectLst/>
                <a:latin typeface="Arial" panose="020B0604020202020204" pitchFamily="34" charset="0"/>
                <a:ea typeface="+mn-ea"/>
                <a:cs typeface="Arial" panose="020B0604020202020204" pitchFamily="34" charset="0"/>
              </a:rPr>
              <a:t> </a:t>
            </a:r>
            <a:r>
              <a:rPr lang="es-ES" sz="1200" b="0" baseline="0">
                <a:solidFill>
                  <a:schemeClr val="dk1"/>
                </a:solidFill>
                <a:effectLst/>
                <a:latin typeface="Arial" panose="020B0604020202020204" pitchFamily="34" charset="0"/>
                <a:ea typeface="+mn-ea"/>
                <a:cs typeface="Arial" panose="020B0604020202020204" pitchFamily="34" charset="0"/>
              </a:rPr>
              <a:t>gris</a:t>
            </a:r>
            <a:r>
              <a:rPr lang="es-ES" sz="1200" baseline="0">
                <a:solidFill>
                  <a:schemeClr val="dk1"/>
                </a:solidFill>
                <a:effectLst/>
                <a:latin typeface="Arial" panose="020B0604020202020204" pitchFamily="34" charset="0"/>
                <a:ea typeface="+mn-ea"/>
                <a:cs typeface="Arial" panose="020B0604020202020204" pitchFamily="34" charset="0"/>
              </a:rPr>
              <a:t> </a:t>
            </a:r>
            <a:r>
              <a:rPr lang="es-ES" sz="1200" b="1" u="sng" baseline="0">
                <a:solidFill>
                  <a:schemeClr val="dk1"/>
                </a:solidFill>
                <a:effectLst/>
                <a:latin typeface="Arial" panose="020B0604020202020204" pitchFamily="34" charset="0"/>
                <a:ea typeface="+mn-ea"/>
                <a:cs typeface="Arial" panose="020B0604020202020204" pitchFamily="34" charset="0"/>
              </a:rPr>
              <a:t>NO</a:t>
            </a:r>
            <a:r>
              <a:rPr lang="es-ES" sz="1200" baseline="0">
                <a:solidFill>
                  <a:schemeClr val="dk1"/>
                </a:solidFill>
                <a:effectLst/>
                <a:latin typeface="Arial" panose="020B0604020202020204" pitchFamily="34" charset="0"/>
                <a:ea typeface="+mn-ea"/>
                <a:cs typeface="Arial" panose="020B0604020202020204" pitchFamily="34" charset="0"/>
              </a:rPr>
              <a:t> son modificables</a:t>
            </a:r>
            <a:endParaRPr lang="es-MX" sz="1200">
              <a:latin typeface="Arial" panose="020B0604020202020204" pitchFamily="34" charset="0"/>
              <a:cs typeface="Arial" panose="020B0604020202020204" pitchFamily="34" charset="0"/>
            </a:endParaRPr>
          </a:p>
        </xdr:txBody>
      </xdr:sp>
      <xdr:pic>
        <xdr:nvPicPr>
          <xdr:cNvPr id="10" name="Imagen 9">
            <a:extLst>
              <a:ext uri="{FF2B5EF4-FFF2-40B4-BE49-F238E27FC236}">
                <a16:creationId xmlns:a16="http://schemas.microsoft.com/office/drawing/2014/main" id="{00000000-0008-0000-0000-00000A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flipH="1">
            <a:off x="906606" y="752721"/>
            <a:ext cx="500813" cy="504000"/>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257735</xdr:colOff>
      <xdr:row>1</xdr:row>
      <xdr:rowOff>78440</xdr:rowOff>
    </xdr:from>
    <xdr:to>
      <xdr:col>8</xdr:col>
      <xdr:colOff>993322</xdr:colOff>
      <xdr:row>5</xdr:row>
      <xdr:rowOff>92048</xdr:rowOff>
    </xdr:to>
    <xdr:grpSp>
      <xdr:nvGrpSpPr>
        <xdr:cNvPr id="2" name="Grupo 1">
          <a:extLst>
            <a:ext uri="{FF2B5EF4-FFF2-40B4-BE49-F238E27FC236}">
              <a16:creationId xmlns:a16="http://schemas.microsoft.com/office/drawing/2014/main" id="{00000000-0008-0000-0100-000002000000}"/>
            </a:ext>
          </a:extLst>
        </xdr:cNvPr>
        <xdr:cNvGrpSpPr/>
      </xdr:nvGrpSpPr>
      <xdr:grpSpPr>
        <a:xfrm>
          <a:off x="257735" y="268940"/>
          <a:ext cx="9727187" cy="775608"/>
          <a:chOff x="257735" y="268940"/>
          <a:chExt cx="9716301" cy="775608"/>
        </a:xfrm>
      </xdr:grpSpPr>
      <xdr:sp macro="" textlink="">
        <xdr:nvSpPr>
          <xdr:cNvPr id="3" name="Rectángulo: esquinas redondeadas 2">
            <a:extLst>
              <a:ext uri="{FF2B5EF4-FFF2-40B4-BE49-F238E27FC236}">
                <a16:creationId xmlns:a16="http://schemas.microsoft.com/office/drawing/2014/main" id="{00000000-0008-0000-0100-000003000000}"/>
              </a:ext>
            </a:extLst>
          </xdr:cNvPr>
          <xdr:cNvSpPr/>
        </xdr:nvSpPr>
        <xdr:spPr>
          <a:xfrm>
            <a:off x="665387" y="268940"/>
            <a:ext cx="9308649" cy="775608"/>
          </a:xfrm>
          <a:prstGeom prst="roundRect">
            <a:avLst/>
          </a:prstGeom>
          <a:no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solidFill>
                <a:schemeClr val="bg1">
                  <a:lumMod val="50000"/>
                </a:schemeClr>
              </a:solidFill>
            </a:endParaRPr>
          </a:p>
        </xdr:txBody>
      </xdr:sp>
      <xdr:pic>
        <xdr:nvPicPr>
          <xdr:cNvPr id="4" name="3 Imagen">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stretch>
            <a:fillRect/>
          </a:stretch>
        </xdr:blipFill>
        <xdr:spPr>
          <a:xfrm>
            <a:off x="257735" y="421821"/>
            <a:ext cx="1766766" cy="527869"/>
          </a:xfrm>
          <a:prstGeom prst="rect">
            <a:avLst/>
          </a:prstGeom>
        </xdr:spPr>
      </xdr:pic>
      <xdr:sp macro="" textlink="">
        <xdr:nvSpPr>
          <xdr:cNvPr id="5" name="CuadroTexto 4">
            <a:extLst>
              <a:ext uri="{FF2B5EF4-FFF2-40B4-BE49-F238E27FC236}">
                <a16:creationId xmlns:a16="http://schemas.microsoft.com/office/drawing/2014/main" id="{00000000-0008-0000-0100-000005000000}"/>
              </a:ext>
            </a:extLst>
          </xdr:cNvPr>
          <xdr:cNvSpPr txBox="1"/>
        </xdr:nvSpPr>
        <xdr:spPr>
          <a:xfrm>
            <a:off x="2192590" y="387694"/>
            <a:ext cx="7658982" cy="5381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400" b="1">
                <a:latin typeface="Arial" panose="020B0604020202020204" pitchFamily="34" charset="0"/>
                <a:cs typeface="Arial" panose="020B0604020202020204" pitchFamily="34" charset="0"/>
              </a:rPr>
              <a:t>ESTIMACIÓN</a:t>
            </a:r>
            <a:r>
              <a:rPr lang="es-MX" sz="1400" b="1" baseline="0">
                <a:latin typeface="Arial" panose="020B0604020202020204" pitchFamily="34" charset="0"/>
                <a:cs typeface="Arial" panose="020B0604020202020204" pitchFamily="34" charset="0"/>
              </a:rPr>
              <a:t> DE PRUEBAS</a:t>
            </a:r>
            <a:endParaRPr lang="es-MX" sz="1400" b="1">
              <a:latin typeface="Arial" panose="020B0604020202020204" pitchFamily="34" charset="0"/>
              <a:cs typeface="Arial" panose="020B0604020202020204" pitchFamily="34" charset="0"/>
            </a:endParaRPr>
          </a:p>
        </xdr:txBody>
      </xdr:sp>
    </xdr:grpSp>
    <xdr:clientData/>
  </xdr:twoCellAnchor>
  <xdr:twoCellAnchor>
    <xdr:from>
      <xdr:col>0</xdr:col>
      <xdr:colOff>313764</xdr:colOff>
      <xdr:row>6</xdr:row>
      <xdr:rowOff>145675</xdr:rowOff>
    </xdr:from>
    <xdr:to>
      <xdr:col>7</xdr:col>
      <xdr:colOff>91626</xdr:colOff>
      <xdr:row>8</xdr:row>
      <xdr:rowOff>186680</xdr:rowOff>
    </xdr:to>
    <xdr:grpSp>
      <xdr:nvGrpSpPr>
        <xdr:cNvPr id="6" name="Grupo 5">
          <a:extLst>
            <a:ext uri="{FF2B5EF4-FFF2-40B4-BE49-F238E27FC236}">
              <a16:creationId xmlns:a16="http://schemas.microsoft.com/office/drawing/2014/main" id="{00000000-0008-0000-0100-000006000000}"/>
            </a:ext>
          </a:extLst>
        </xdr:cNvPr>
        <xdr:cNvGrpSpPr/>
      </xdr:nvGrpSpPr>
      <xdr:grpSpPr>
        <a:xfrm>
          <a:off x="313764" y="1288675"/>
          <a:ext cx="7664562" cy="441055"/>
          <a:chOff x="906605" y="696601"/>
          <a:chExt cx="7049260" cy="445125"/>
        </a:xfrm>
      </xdr:grpSpPr>
      <xdr:sp macro="" textlink="">
        <xdr:nvSpPr>
          <xdr:cNvPr id="7" name="Rectángulo: esquinas redondeadas 6">
            <a:extLst>
              <a:ext uri="{FF2B5EF4-FFF2-40B4-BE49-F238E27FC236}">
                <a16:creationId xmlns:a16="http://schemas.microsoft.com/office/drawing/2014/main" id="{00000000-0008-0000-0100-000007000000}"/>
              </a:ext>
            </a:extLst>
          </xdr:cNvPr>
          <xdr:cNvSpPr/>
        </xdr:nvSpPr>
        <xdr:spPr>
          <a:xfrm>
            <a:off x="1618668" y="814447"/>
            <a:ext cx="6337197" cy="288000"/>
          </a:xfrm>
          <a:prstGeom prst="roundRect">
            <a:avLst/>
          </a:prstGeom>
          <a:solidFill>
            <a:srgbClr val="FFFF99"/>
          </a:solidFill>
          <a:ln w="12700">
            <a:solidFill>
              <a:srgbClr val="FF0000"/>
            </a:solidFill>
          </a:ln>
          <a:effectLst>
            <a:outerShdw blurRad="50800" dist="38100" dir="2700000" algn="tl" rotWithShape="0">
              <a:prstClr val="black">
                <a:alpha val="40000"/>
              </a:prstClr>
            </a:outerShdw>
          </a:effectLst>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lang="es-ES" sz="1050" b="1">
                <a:solidFill>
                  <a:schemeClr val="dk1"/>
                </a:solidFill>
                <a:effectLst/>
                <a:latin typeface="Arial" panose="020B0604020202020204" pitchFamily="34" charset="0"/>
                <a:ea typeface="+mn-ea"/>
                <a:cs typeface="Arial" panose="020B0604020202020204" pitchFamily="34" charset="0"/>
              </a:rPr>
              <a:t>Nota:</a:t>
            </a:r>
            <a:r>
              <a:rPr lang="es-ES" sz="1050">
                <a:solidFill>
                  <a:schemeClr val="dk1"/>
                </a:solidFill>
                <a:effectLst/>
                <a:latin typeface="Arial" panose="020B0604020202020204" pitchFamily="34" charset="0"/>
                <a:ea typeface="+mn-ea"/>
                <a:cs typeface="Arial" panose="020B0604020202020204" pitchFamily="34" charset="0"/>
              </a:rPr>
              <a:t> Recuerde que las celdas que se encuentran en color</a:t>
            </a:r>
            <a:r>
              <a:rPr lang="es-ES" sz="1050" baseline="0">
                <a:solidFill>
                  <a:schemeClr val="dk1"/>
                </a:solidFill>
                <a:effectLst/>
                <a:latin typeface="Arial" panose="020B0604020202020204" pitchFamily="34" charset="0"/>
                <a:ea typeface="+mn-ea"/>
                <a:cs typeface="Arial" panose="020B0604020202020204" pitchFamily="34" charset="0"/>
              </a:rPr>
              <a:t> </a:t>
            </a:r>
            <a:r>
              <a:rPr lang="es-ES" sz="1050" b="0" baseline="0">
                <a:solidFill>
                  <a:schemeClr val="dk1"/>
                </a:solidFill>
                <a:effectLst/>
                <a:latin typeface="Arial" panose="020B0604020202020204" pitchFamily="34" charset="0"/>
                <a:ea typeface="+mn-ea"/>
                <a:cs typeface="Arial" panose="020B0604020202020204" pitchFamily="34" charset="0"/>
              </a:rPr>
              <a:t>gris</a:t>
            </a:r>
            <a:r>
              <a:rPr lang="es-ES" sz="1050" baseline="0">
                <a:solidFill>
                  <a:schemeClr val="dk1"/>
                </a:solidFill>
                <a:effectLst/>
                <a:latin typeface="Arial" panose="020B0604020202020204" pitchFamily="34" charset="0"/>
                <a:ea typeface="+mn-ea"/>
                <a:cs typeface="Arial" panose="020B0604020202020204" pitchFamily="34" charset="0"/>
              </a:rPr>
              <a:t> </a:t>
            </a:r>
            <a:r>
              <a:rPr lang="es-ES" sz="1050" b="1" u="sng" baseline="0">
                <a:solidFill>
                  <a:schemeClr val="dk1"/>
                </a:solidFill>
                <a:effectLst/>
                <a:latin typeface="Arial" panose="020B0604020202020204" pitchFamily="34" charset="0"/>
                <a:ea typeface="+mn-ea"/>
                <a:cs typeface="Arial" panose="020B0604020202020204" pitchFamily="34" charset="0"/>
              </a:rPr>
              <a:t>NO</a:t>
            </a:r>
            <a:r>
              <a:rPr lang="es-ES" sz="1050" baseline="0">
                <a:solidFill>
                  <a:schemeClr val="dk1"/>
                </a:solidFill>
                <a:effectLst/>
                <a:latin typeface="Arial" panose="020B0604020202020204" pitchFamily="34" charset="0"/>
                <a:ea typeface="+mn-ea"/>
                <a:cs typeface="Arial" panose="020B0604020202020204" pitchFamily="34" charset="0"/>
              </a:rPr>
              <a:t> son modificables</a:t>
            </a:r>
            <a:endParaRPr lang="es-MX" sz="1050">
              <a:latin typeface="Arial" panose="020B0604020202020204" pitchFamily="34" charset="0"/>
              <a:cs typeface="Arial" panose="020B0604020202020204" pitchFamily="34" charset="0"/>
            </a:endParaRPr>
          </a:p>
        </xdr:txBody>
      </xdr:sp>
      <xdr:pic>
        <xdr:nvPicPr>
          <xdr:cNvPr id="8" name="Imagen 7">
            <a:extLst>
              <a:ext uri="{FF2B5EF4-FFF2-40B4-BE49-F238E27FC236}">
                <a16:creationId xmlns:a16="http://schemas.microsoft.com/office/drawing/2014/main" id="{00000000-0008-0000-0100-000008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flipH="1">
            <a:off x="906605" y="696601"/>
            <a:ext cx="470881" cy="445125"/>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312962</xdr:colOff>
      <xdr:row>1</xdr:row>
      <xdr:rowOff>68037</xdr:rowOff>
    </xdr:from>
    <xdr:to>
      <xdr:col>5</xdr:col>
      <xdr:colOff>1160318</xdr:colOff>
      <xdr:row>5</xdr:row>
      <xdr:rowOff>81645</xdr:rowOff>
    </xdr:to>
    <xdr:sp macro="" textlink="">
      <xdr:nvSpPr>
        <xdr:cNvPr id="2" name="Rectángulo: esquinas redondeadas 1">
          <a:extLst>
            <a:ext uri="{FF2B5EF4-FFF2-40B4-BE49-F238E27FC236}">
              <a16:creationId xmlns:a16="http://schemas.microsoft.com/office/drawing/2014/main" id="{00000000-0008-0000-0200-000002000000}"/>
            </a:ext>
            <a:ext uri="{C183D7F6-B498-43B3-948B-1728B52AA6E4}">
              <adec:decorative xmlns:adec="http://schemas.microsoft.com/office/drawing/2017/decorative" val="1"/>
            </a:ext>
          </a:extLst>
        </xdr:cNvPr>
        <xdr:cNvSpPr/>
      </xdr:nvSpPr>
      <xdr:spPr>
        <a:xfrm>
          <a:off x="608237" y="258537"/>
          <a:ext cx="9591306" cy="775608"/>
        </a:xfrm>
        <a:prstGeom prst="roundRect">
          <a:avLst/>
        </a:prstGeom>
        <a:no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solidFill>
              <a:schemeClr val="bg1">
                <a:lumMod val="50000"/>
              </a:schemeClr>
            </a:solidFill>
          </a:endParaRPr>
        </a:p>
      </xdr:txBody>
    </xdr:sp>
    <xdr:clientData/>
  </xdr:twoCellAnchor>
  <xdr:twoCellAnchor editAs="oneCell">
    <xdr:from>
      <xdr:col>2</xdr:col>
      <xdr:colOff>69397</xdr:colOff>
      <xdr:row>1</xdr:row>
      <xdr:rowOff>122508</xdr:rowOff>
    </xdr:from>
    <xdr:to>
      <xdr:col>2</xdr:col>
      <xdr:colOff>2288445</xdr:colOff>
      <xdr:row>5</xdr:row>
      <xdr:rowOff>27175</xdr:rowOff>
    </xdr:to>
    <xdr:pic>
      <xdr:nvPicPr>
        <xdr:cNvPr id="3" name="3 Imagen">
          <a:extLst>
            <a:ext uri="{FF2B5EF4-FFF2-40B4-BE49-F238E27FC236}">
              <a16:creationId xmlns:a16="http://schemas.microsoft.com/office/drawing/2014/main" id="{00000000-0008-0000-0200-000003000000}"/>
            </a:ext>
            <a:ext uri="{C183D7F6-B498-43B3-948B-1728B52AA6E4}">
              <adec:decorative xmlns:adec="http://schemas.microsoft.com/office/drawing/2017/decorative" val="1"/>
            </a:ext>
          </a:extLst>
        </xdr:cNvPr>
        <xdr:cNvPicPr>
          <a:picLocks noChangeAspect="1"/>
        </xdr:cNvPicPr>
      </xdr:nvPicPr>
      <xdr:blipFill>
        <a:blip xmlns:r="http://schemas.openxmlformats.org/officeDocument/2006/relationships" r:embed="rId1"/>
        <a:stretch>
          <a:fillRect/>
        </a:stretch>
      </xdr:blipFill>
      <xdr:spPr>
        <a:xfrm>
          <a:off x="364672" y="313008"/>
          <a:ext cx="2219048" cy="666667"/>
        </a:xfrm>
        <a:prstGeom prst="rect">
          <a:avLst/>
        </a:prstGeom>
      </xdr:spPr>
    </xdr:pic>
    <xdr:clientData/>
  </xdr:twoCellAnchor>
  <xdr:twoCellAnchor>
    <xdr:from>
      <xdr:col>2</xdr:col>
      <xdr:colOff>81642</xdr:colOff>
      <xdr:row>6</xdr:row>
      <xdr:rowOff>40821</xdr:rowOff>
    </xdr:from>
    <xdr:to>
      <xdr:col>3</xdr:col>
      <xdr:colOff>606295</xdr:colOff>
      <xdr:row>8</xdr:row>
      <xdr:rowOff>70620</xdr:rowOff>
    </xdr:to>
    <xdr:grpSp>
      <xdr:nvGrpSpPr>
        <xdr:cNvPr id="4" name="Grupo 3">
          <a:extLst>
            <a:ext uri="{FF2B5EF4-FFF2-40B4-BE49-F238E27FC236}">
              <a16:creationId xmlns:a16="http://schemas.microsoft.com/office/drawing/2014/main" id="{00000000-0008-0000-0200-000004000000}"/>
            </a:ext>
          </a:extLst>
        </xdr:cNvPr>
        <xdr:cNvGrpSpPr/>
      </xdr:nvGrpSpPr>
      <xdr:grpSpPr>
        <a:xfrm>
          <a:off x="672192" y="1183821"/>
          <a:ext cx="6192028" cy="410799"/>
          <a:chOff x="906606" y="752721"/>
          <a:chExt cx="7049259" cy="411453"/>
        </a:xfrm>
      </xdr:grpSpPr>
      <xdr:sp macro="" textlink="">
        <xdr:nvSpPr>
          <xdr:cNvPr id="5" name="Rectángulo: esquinas redondeadas 4">
            <a:extLst>
              <a:ext uri="{FF2B5EF4-FFF2-40B4-BE49-F238E27FC236}">
                <a16:creationId xmlns:a16="http://schemas.microsoft.com/office/drawing/2014/main" id="{00000000-0008-0000-0200-000005000000}"/>
              </a:ext>
            </a:extLst>
          </xdr:cNvPr>
          <xdr:cNvSpPr/>
        </xdr:nvSpPr>
        <xdr:spPr>
          <a:xfrm>
            <a:off x="1618668" y="814447"/>
            <a:ext cx="6337197" cy="288000"/>
          </a:xfrm>
          <a:prstGeom prst="roundRect">
            <a:avLst/>
          </a:prstGeom>
          <a:solidFill>
            <a:srgbClr val="FFFF99"/>
          </a:solidFill>
          <a:ln w="12700">
            <a:solidFill>
              <a:srgbClr val="FF0000"/>
            </a:solidFill>
          </a:ln>
          <a:effectLst>
            <a:outerShdw blurRad="50800" dist="38100" dir="2700000" algn="tl" rotWithShape="0">
              <a:prstClr val="black">
                <a:alpha val="40000"/>
              </a:prstClr>
            </a:outerShdw>
          </a:effectLst>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lang="es-ES" sz="1050" b="1">
                <a:solidFill>
                  <a:schemeClr val="dk1"/>
                </a:solidFill>
                <a:effectLst/>
                <a:latin typeface="Arial" panose="020B0604020202020204" pitchFamily="34" charset="0"/>
                <a:ea typeface="+mn-ea"/>
                <a:cs typeface="Arial" panose="020B0604020202020204" pitchFamily="34" charset="0"/>
              </a:rPr>
              <a:t>Nota:</a:t>
            </a:r>
            <a:r>
              <a:rPr lang="es-ES" sz="1050">
                <a:solidFill>
                  <a:schemeClr val="dk1"/>
                </a:solidFill>
                <a:effectLst/>
                <a:latin typeface="Arial" panose="020B0604020202020204" pitchFamily="34" charset="0"/>
                <a:ea typeface="+mn-ea"/>
                <a:cs typeface="Arial" panose="020B0604020202020204" pitchFamily="34" charset="0"/>
              </a:rPr>
              <a:t> Recuerde que las celdas que se encuentran en color</a:t>
            </a:r>
            <a:r>
              <a:rPr lang="es-ES" sz="1050" baseline="0">
                <a:solidFill>
                  <a:schemeClr val="dk1"/>
                </a:solidFill>
                <a:effectLst/>
                <a:latin typeface="Arial" panose="020B0604020202020204" pitchFamily="34" charset="0"/>
                <a:ea typeface="+mn-ea"/>
                <a:cs typeface="Arial" panose="020B0604020202020204" pitchFamily="34" charset="0"/>
              </a:rPr>
              <a:t> </a:t>
            </a:r>
            <a:r>
              <a:rPr lang="es-ES" sz="1050" b="0" baseline="0">
                <a:solidFill>
                  <a:schemeClr val="dk1"/>
                </a:solidFill>
                <a:effectLst/>
                <a:latin typeface="Arial" panose="020B0604020202020204" pitchFamily="34" charset="0"/>
                <a:ea typeface="+mn-ea"/>
                <a:cs typeface="Arial" panose="020B0604020202020204" pitchFamily="34" charset="0"/>
              </a:rPr>
              <a:t>gris</a:t>
            </a:r>
            <a:r>
              <a:rPr lang="es-ES" sz="1050" baseline="0">
                <a:solidFill>
                  <a:schemeClr val="dk1"/>
                </a:solidFill>
                <a:effectLst/>
                <a:latin typeface="Arial" panose="020B0604020202020204" pitchFamily="34" charset="0"/>
                <a:ea typeface="+mn-ea"/>
                <a:cs typeface="Arial" panose="020B0604020202020204" pitchFamily="34" charset="0"/>
              </a:rPr>
              <a:t> </a:t>
            </a:r>
            <a:r>
              <a:rPr lang="es-ES" sz="1050" b="1" u="sng" baseline="0">
                <a:solidFill>
                  <a:schemeClr val="dk1"/>
                </a:solidFill>
                <a:effectLst/>
                <a:latin typeface="Arial" panose="020B0604020202020204" pitchFamily="34" charset="0"/>
                <a:ea typeface="+mn-ea"/>
                <a:cs typeface="Arial" panose="020B0604020202020204" pitchFamily="34" charset="0"/>
              </a:rPr>
              <a:t>NO</a:t>
            </a:r>
            <a:r>
              <a:rPr lang="es-ES" sz="1050" baseline="0">
                <a:solidFill>
                  <a:schemeClr val="dk1"/>
                </a:solidFill>
                <a:effectLst/>
                <a:latin typeface="Arial" panose="020B0604020202020204" pitchFamily="34" charset="0"/>
                <a:ea typeface="+mn-ea"/>
                <a:cs typeface="Arial" panose="020B0604020202020204" pitchFamily="34" charset="0"/>
              </a:rPr>
              <a:t> son modificables</a:t>
            </a:r>
            <a:endParaRPr lang="es-MX" sz="1050">
              <a:latin typeface="Arial" panose="020B0604020202020204" pitchFamily="34" charset="0"/>
              <a:cs typeface="Arial" panose="020B0604020202020204" pitchFamily="34" charset="0"/>
            </a:endParaRPr>
          </a:p>
        </xdr:txBody>
      </xdr:sp>
      <xdr:pic>
        <xdr:nvPicPr>
          <xdr:cNvPr id="6" name="Imagen 5">
            <a:extLst>
              <a:ext uri="{FF2B5EF4-FFF2-40B4-BE49-F238E27FC236}">
                <a16:creationId xmlns:a16="http://schemas.microsoft.com/office/drawing/2014/main" id="{00000000-0008-0000-0200-000006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flipH="1">
            <a:off x="906606" y="752721"/>
            <a:ext cx="470881" cy="411453"/>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xdr:from>
      <xdr:col>2</xdr:col>
      <xdr:colOff>2592776</xdr:colOff>
      <xdr:row>1</xdr:row>
      <xdr:rowOff>186791</xdr:rowOff>
    </xdr:from>
    <xdr:to>
      <xdr:col>5</xdr:col>
      <xdr:colOff>1004454</xdr:colOff>
      <xdr:row>4</xdr:row>
      <xdr:rowOff>153391</xdr:rowOff>
    </xdr:to>
    <xdr:sp macro="" textlink="">
      <xdr:nvSpPr>
        <xdr:cNvPr id="7" name="CuadroTexto 6">
          <a:extLst>
            <a:ext uri="{FF2B5EF4-FFF2-40B4-BE49-F238E27FC236}">
              <a16:creationId xmlns:a16="http://schemas.microsoft.com/office/drawing/2014/main" id="{00000000-0008-0000-0200-000007000000}"/>
            </a:ext>
          </a:extLst>
        </xdr:cNvPr>
        <xdr:cNvSpPr txBox="1"/>
      </xdr:nvSpPr>
      <xdr:spPr>
        <a:xfrm>
          <a:off x="2888051" y="377291"/>
          <a:ext cx="7155628" cy="5381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400" b="1">
              <a:latin typeface="Arial" panose="020B0604020202020204" pitchFamily="34" charset="0"/>
              <a:cs typeface="Arial" panose="020B0604020202020204" pitchFamily="34" charset="0"/>
            </a:rPr>
            <a:t>FACTOR</a:t>
          </a:r>
          <a:r>
            <a:rPr lang="es-MX" sz="1400" b="1" baseline="0">
              <a:latin typeface="Arial" panose="020B0604020202020204" pitchFamily="34" charset="0"/>
              <a:cs typeface="Arial" panose="020B0604020202020204" pitchFamily="34" charset="0"/>
            </a:rPr>
            <a:t> DE AJUSTE</a:t>
          </a:r>
          <a:endParaRPr lang="es-MX" sz="1400" b="1">
            <a:latin typeface="Arial" panose="020B0604020202020204" pitchFamily="34" charset="0"/>
            <a:cs typeface="Arial" panose="020B0604020202020204" pitchFamily="34" charset="0"/>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244929</xdr:colOff>
      <xdr:row>1</xdr:row>
      <xdr:rowOff>123330</xdr:rowOff>
    </xdr:from>
    <xdr:to>
      <xdr:col>10</xdr:col>
      <xdr:colOff>1575955</xdr:colOff>
      <xdr:row>6</xdr:row>
      <xdr:rowOff>14474</xdr:rowOff>
    </xdr:to>
    <xdr:sp macro="" textlink="">
      <xdr:nvSpPr>
        <xdr:cNvPr id="7" name="Rectángulo: esquinas redondeadas 6">
          <a:extLst>
            <a:ext uri="{FF2B5EF4-FFF2-40B4-BE49-F238E27FC236}">
              <a16:creationId xmlns:a16="http://schemas.microsoft.com/office/drawing/2014/main" id="{00000000-0008-0000-0300-000007000000}"/>
            </a:ext>
          </a:extLst>
        </xdr:cNvPr>
        <xdr:cNvSpPr/>
      </xdr:nvSpPr>
      <xdr:spPr>
        <a:xfrm>
          <a:off x="452747" y="296512"/>
          <a:ext cx="13626935" cy="757053"/>
        </a:xfrm>
        <a:prstGeom prst="roundRect">
          <a:avLst/>
        </a:prstGeom>
        <a:no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solidFill>
              <a:schemeClr val="bg1">
                <a:lumMod val="50000"/>
              </a:schemeClr>
            </a:solidFill>
          </a:endParaRPr>
        </a:p>
      </xdr:txBody>
    </xdr:sp>
    <xdr:clientData/>
  </xdr:twoCellAnchor>
  <xdr:twoCellAnchor editAs="oneCell">
    <xdr:from>
      <xdr:col>1</xdr:col>
      <xdr:colOff>92529</xdr:colOff>
      <xdr:row>2</xdr:row>
      <xdr:rowOff>5443</xdr:rowOff>
    </xdr:from>
    <xdr:to>
      <xdr:col>2</xdr:col>
      <xdr:colOff>939976</xdr:colOff>
      <xdr:row>5</xdr:row>
      <xdr:rowOff>132361</xdr:rowOff>
    </xdr:to>
    <xdr:pic>
      <xdr:nvPicPr>
        <xdr:cNvPr id="2" name="3 Imagen">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a:stretch>
          <a:fillRect/>
        </a:stretch>
      </xdr:blipFill>
      <xdr:spPr>
        <a:xfrm>
          <a:off x="296636" y="359229"/>
          <a:ext cx="2221769" cy="657596"/>
        </a:xfrm>
        <a:prstGeom prst="rect">
          <a:avLst/>
        </a:prstGeom>
      </xdr:spPr>
    </xdr:pic>
    <xdr:clientData/>
  </xdr:twoCellAnchor>
  <xdr:twoCellAnchor>
    <xdr:from>
      <xdr:col>2</xdr:col>
      <xdr:colOff>1150420</xdr:colOff>
      <xdr:row>2</xdr:row>
      <xdr:rowOff>65191</xdr:rowOff>
    </xdr:from>
    <xdr:to>
      <xdr:col>10</xdr:col>
      <xdr:colOff>1506681</xdr:colOff>
      <xdr:row>5</xdr:row>
      <xdr:rowOff>72613</xdr:rowOff>
    </xdr:to>
    <xdr:sp macro="" textlink="">
      <xdr:nvSpPr>
        <xdr:cNvPr id="8" name="CuadroTexto 7">
          <a:extLst>
            <a:ext uri="{FF2B5EF4-FFF2-40B4-BE49-F238E27FC236}">
              <a16:creationId xmlns:a16="http://schemas.microsoft.com/office/drawing/2014/main" id="{00000000-0008-0000-0300-000008000000}"/>
            </a:ext>
          </a:extLst>
        </xdr:cNvPr>
        <xdr:cNvSpPr txBox="1"/>
      </xdr:nvSpPr>
      <xdr:spPr>
        <a:xfrm>
          <a:off x="2726375" y="411555"/>
          <a:ext cx="11284033" cy="5269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400" b="1">
              <a:latin typeface="Arial" panose="020B0604020202020204" pitchFamily="34" charset="0"/>
              <a:cs typeface="Arial" panose="020B0604020202020204" pitchFamily="34" charset="0"/>
            </a:rPr>
            <a:t>SEGUIMIENTO</a:t>
          </a:r>
          <a:r>
            <a:rPr lang="es-MX" sz="1400" b="1" baseline="0">
              <a:latin typeface="Arial" panose="020B0604020202020204" pitchFamily="34" charset="0"/>
              <a:cs typeface="Arial" panose="020B0604020202020204" pitchFamily="34" charset="0"/>
            </a:rPr>
            <a:t> DEL PROYECTO</a:t>
          </a:r>
          <a:endParaRPr lang="es-MX" sz="1400" b="1">
            <a:latin typeface="Arial" panose="020B0604020202020204" pitchFamily="34" charset="0"/>
            <a:cs typeface="Arial" panose="020B0604020202020204" pitchFamily="34" charset="0"/>
          </a:endParaRPr>
        </a:p>
      </xdr:txBody>
    </xdr:sp>
    <xdr:clientData/>
  </xdr:twoCellAnchor>
  <xdr:twoCellAnchor>
    <xdr:from>
      <xdr:col>1</xdr:col>
      <xdr:colOff>108857</xdr:colOff>
      <xdr:row>7</xdr:row>
      <xdr:rowOff>136071</xdr:rowOff>
    </xdr:from>
    <xdr:to>
      <xdr:col>5</xdr:col>
      <xdr:colOff>837617</xdr:colOff>
      <xdr:row>9</xdr:row>
      <xdr:rowOff>16191</xdr:rowOff>
    </xdr:to>
    <xdr:grpSp>
      <xdr:nvGrpSpPr>
        <xdr:cNvPr id="12" name="Grupo 11">
          <a:extLst>
            <a:ext uri="{FF2B5EF4-FFF2-40B4-BE49-F238E27FC236}">
              <a16:creationId xmlns:a16="http://schemas.microsoft.com/office/drawing/2014/main" id="{00000000-0008-0000-0300-00000C000000}"/>
            </a:ext>
          </a:extLst>
        </xdr:cNvPr>
        <xdr:cNvGrpSpPr/>
      </xdr:nvGrpSpPr>
      <xdr:grpSpPr>
        <a:xfrm>
          <a:off x="308882" y="1402896"/>
          <a:ext cx="6091335" cy="403995"/>
          <a:chOff x="906606" y="752721"/>
          <a:chExt cx="7049259" cy="411453"/>
        </a:xfrm>
      </xdr:grpSpPr>
      <xdr:sp macro="" textlink="">
        <xdr:nvSpPr>
          <xdr:cNvPr id="13" name="Rectángulo: esquinas redondeadas 12">
            <a:extLst>
              <a:ext uri="{FF2B5EF4-FFF2-40B4-BE49-F238E27FC236}">
                <a16:creationId xmlns:a16="http://schemas.microsoft.com/office/drawing/2014/main" id="{00000000-0008-0000-0300-00000D000000}"/>
              </a:ext>
            </a:extLst>
          </xdr:cNvPr>
          <xdr:cNvSpPr/>
        </xdr:nvSpPr>
        <xdr:spPr>
          <a:xfrm>
            <a:off x="1618668" y="814447"/>
            <a:ext cx="6337197" cy="288000"/>
          </a:xfrm>
          <a:prstGeom prst="roundRect">
            <a:avLst/>
          </a:prstGeom>
          <a:solidFill>
            <a:srgbClr val="FFFF99"/>
          </a:solidFill>
          <a:ln w="12700">
            <a:solidFill>
              <a:srgbClr val="FF0000"/>
            </a:solidFill>
          </a:ln>
          <a:effectLst>
            <a:outerShdw blurRad="50800" dist="38100" dir="2700000" algn="tl" rotWithShape="0">
              <a:prstClr val="black">
                <a:alpha val="40000"/>
              </a:prstClr>
            </a:outerShdw>
          </a:effectLst>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lang="es-ES" sz="1050" b="1">
                <a:solidFill>
                  <a:schemeClr val="dk1"/>
                </a:solidFill>
                <a:effectLst/>
                <a:latin typeface="Arial" panose="020B0604020202020204" pitchFamily="34" charset="0"/>
                <a:ea typeface="+mn-ea"/>
                <a:cs typeface="Arial" panose="020B0604020202020204" pitchFamily="34" charset="0"/>
              </a:rPr>
              <a:t>Nota:</a:t>
            </a:r>
            <a:r>
              <a:rPr lang="es-ES" sz="1050">
                <a:solidFill>
                  <a:schemeClr val="dk1"/>
                </a:solidFill>
                <a:effectLst/>
                <a:latin typeface="Arial" panose="020B0604020202020204" pitchFamily="34" charset="0"/>
                <a:ea typeface="+mn-ea"/>
                <a:cs typeface="Arial" panose="020B0604020202020204" pitchFamily="34" charset="0"/>
              </a:rPr>
              <a:t> Recuerde que las celdas que se encuentran en color</a:t>
            </a:r>
            <a:r>
              <a:rPr lang="es-ES" sz="1050" baseline="0">
                <a:solidFill>
                  <a:schemeClr val="dk1"/>
                </a:solidFill>
                <a:effectLst/>
                <a:latin typeface="Arial" panose="020B0604020202020204" pitchFamily="34" charset="0"/>
                <a:ea typeface="+mn-ea"/>
                <a:cs typeface="Arial" panose="020B0604020202020204" pitchFamily="34" charset="0"/>
              </a:rPr>
              <a:t> </a:t>
            </a:r>
            <a:r>
              <a:rPr lang="es-ES" sz="1050" b="0" baseline="0">
                <a:solidFill>
                  <a:schemeClr val="dk1"/>
                </a:solidFill>
                <a:effectLst/>
                <a:latin typeface="Arial" panose="020B0604020202020204" pitchFamily="34" charset="0"/>
                <a:ea typeface="+mn-ea"/>
                <a:cs typeface="Arial" panose="020B0604020202020204" pitchFamily="34" charset="0"/>
              </a:rPr>
              <a:t>gris</a:t>
            </a:r>
            <a:r>
              <a:rPr lang="es-ES" sz="1050" baseline="0">
                <a:solidFill>
                  <a:schemeClr val="dk1"/>
                </a:solidFill>
                <a:effectLst/>
                <a:latin typeface="Arial" panose="020B0604020202020204" pitchFamily="34" charset="0"/>
                <a:ea typeface="+mn-ea"/>
                <a:cs typeface="Arial" panose="020B0604020202020204" pitchFamily="34" charset="0"/>
              </a:rPr>
              <a:t> </a:t>
            </a:r>
            <a:r>
              <a:rPr lang="es-ES" sz="1050" b="1" u="sng" baseline="0">
                <a:solidFill>
                  <a:schemeClr val="dk1"/>
                </a:solidFill>
                <a:effectLst/>
                <a:latin typeface="Arial" panose="020B0604020202020204" pitchFamily="34" charset="0"/>
                <a:ea typeface="+mn-ea"/>
                <a:cs typeface="Arial" panose="020B0604020202020204" pitchFamily="34" charset="0"/>
              </a:rPr>
              <a:t>NO</a:t>
            </a:r>
            <a:r>
              <a:rPr lang="es-ES" sz="1050" baseline="0">
                <a:solidFill>
                  <a:schemeClr val="dk1"/>
                </a:solidFill>
                <a:effectLst/>
                <a:latin typeface="Arial" panose="020B0604020202020204" pitchFamily="34" charset="0"/>
                <a:ea typeface="+mn-ea"/>
                <a:cs typeface="Arial" panose="020B0604020202020204" pitchFamily="34" charset="0"/>
              </a:rPr>
              <a:t> son modificables</a:t>
            </a:r>
            <a:endParaRPr lang="es-MX" sz="1050">
              <a:latin typeface="Arial" panose="020B0604020202020204" pitchFamily="34" charset="0"/>
              <a:cs typeface="Arial" panose="020B0604020202020204" pitchFamily="34" charset="0"/>
            </a:endParaRPr>
          </a:p>
        </xdr:txBody>
      </xdr:sp>
      <xdr:pic>
        <xdr:nvPicPr>
          <xdr:cNvPr id="14" name="Imagen 13">
            <a:extLst>
              <a:ext uri="{FF2B5EF4-FFF2-40B4-BE49-F238E27FC236}">
                <a16:creationId xmlns:a16="http://schemas.microsoft.com/office/drawing/2014/main" id="{00000000-0008-0000-0300-00000E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flipH="1">
            <a:off x="906606" y="752721"/>
            <a:ext cx="470881" cy="411453"/>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oneCellAnchor>
    <xdr:from>
      <xdr:col>1</xdr:col>
      <xdr:colOff>86591</xdr:colOff>
      <xdr:row>66</xdr:row>
      <xdr:rowOff>17318</xdr:rowOff>
    </xdr:from>
    <xdr:ext cx="503464" cy="489291"/>
    <xdr:pic>
      <xdr:nvPicPr>
        <xdr:cNvPr id="3" name="Imagen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3"/>
        <a:stretch>
          <a:fillRect/>
        </a:stretch>
      </xdr:blipFill>
      <xdr:spPr>
        <a:xfrm>
          <a:off x="477116" y="17695718"/>
          <a:ext cx="503464" cy="489291"/>
        </a:xfrm>
        <a:prstGeom prst="rect">
          <a:avLst/>
        </a:prstGeom>
      </xdr:spPr>
    </xdr:pic>
    <xdr:clientData/>
  </xdr:oneCellAnchor>
  <xdr:twoCellAnchor>
    <xdr:from>
      <xdr:col>1</xdr:col>
      <xdr:colOff>714921</xdr:colOff>
      <xdr:row>66</xdr:row>
      <xdr:rowOff>134470</xdr:rowOff>
    </xdr:from>
    <xdr:to>
      <xdr:col>8</xdr:col>
      <xdr:colOff>14557</xdr:colOff>
      <xdr:row>68</xdr:row>
      <xdr:rowOff>101869</xdr:rowOff>
    </xdr:to>
    <xdr:sp macro="" textlink="">
      <xdr:nvSpPr>
        <xdr:cNvPr id="4" name="Rectángulo: esquinas redondeadas 3">
          <a:extLst>
            <a:ext uri="{FF2B5EF4-FFF2-40B4-BE49-F238E27FC236}">
              <a16:creationId xmlns:a16="http://schemas.microsoft.com/office/drawing/2014/main" id="{00000000-0008-0000-0300-000004000000}"/>
            </a:ext>
          </a:extLst>
        </xdr:cNvPr>
        <xdr:cNvSpPr/>
      </xdr:nvSpPr>
      <xdr:spPr>
        <a:xfrm>
          <a:off x="1105446" y="17812870"/>
          <a:ext cx="12587011" cy="329349"/>
        </a:xfrm>
        <a:prstGeom prst="roundRect">
          <a:avLst/>
        </a:prstGeom>
        <a:solidFill>
          <a:srgbClr val="FFFF99"/>
        </a:solidFill>
        <a:ln>
          <a:solidFill>
            <a:srgbClr val="00B0F0"/>
          </a:solidFill>
        </a:ln>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lang="es-ES" sz="1400" b="1">
              <a:solidFill>
                <a:schemeClr val="dk1"/>
              </a:solidFill>
              <a:effectLst/>
              <a:latin typeface="Arial" panose="020B0604020202020204" pitchFamily="34" charset="0"/>
              <a:ea typeface="+mn-ea"/>
              <a:cs typeface="Arial" panose="020B0604020202020204" pitchFamily="34" charset="0"/>
            </a:rPr>
            <a:t>Nota:</a:t>
          </a:r>
          <a:r>
            <a:rPr lang="es-ES" sz="1400">
              <a:solidFill>
                <a:schemeClr val="dk1"/>
              </a:solidFill>
              <a:effectLst/>
              <a:latin typeface="Arial" panose="020B0604020202020204" pitchFamily="34" charset="0"/>
              <a:ea typeface="+mn-ea"/>
              <a:cs typeface="Arial" panose="020B0604020202020204" pitchFamily="34" charset="0"/>
            </a:rPr>
            <a:t> Recuerde que esta</a:t>
          </a:r>
          <a:r>
            <a:rPr lang="es-ES" sz="1400" baseline="0">
              <a:solidFill>
                <a:schemeClr val="dk1"/>
              </a:solidFill>
              <a:effectLst/>
              <a:latin typeface="Arial" panose="020B0604020202020204" pitchFamily="34" charset="0"/>
              <a:ea typeface="+mn-ea"/>
              <a:cs typeface="Arial" panose="020B0604020202020204" pitchFamily="34" charset="0"/>
            </a:rPr>
            <a:t> información solo se diligencia para el cierre del Sprint o Proyecto</a:t>
          </a:r>
          <a:endParaRPr lang="es-MX" sz="1400">
            <a:latin typeface="Arial" panose="020B0604020202020204" pitchFamily="34" charset="0"/>
            <a:cs typeface="Arial" panose="020B0604020202020204" pitchFamily="34" charset="0"/>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329045</xdr:colOff>
      <xdr:row>1</xdr:row>
      <xdr:rowOff>51954</xdr:rowOff>
    </xdr:from>
    <xdr:to>
      <xdr:col>6</xdr:col>
      <xdr:colOff>2736273</xdr:colOff>
      <xdr:row>5</xdr:row>
      <xdr:rowOff>65562</xdr:rowOff>
    </xdr:to>
    <xdr:sp macro="" textlink="">
      <xdr:nvSpPr>
        <xdr:cNvPr id="3" name="Rectángulo: esquinas redondeadas 2">
          <a:extLst>
            <a:ext uri="{FF2B5EF4-FFF2-40B4-BE49-F238E27FC236}">
              <a16:creationId xmlns:a16="http://schemas.microsoft.com/office/drawing/2014/main" id="{00000000-0008-0000-0400-000003000000}"/>
            </a:ext>
          </a:extLst>
        </xdr:cNvPr>
        <xdr:cNvSpPr/>
      </xdr:nvSpPr>
      <xdr:spPr>
        <a:xfrm>
          <a:off x="571500" y="242454"/>
          <a:ext cx="13109864" cy="775608"/>
        </a:xfrm>
        <a:prstGeom prst="roundRect">
          <a:avLst/>
        </a:prstGeom>
        <a:no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solidFill>
              <a:schemeClr val="bg1">
                <a:lumMod val="50000"/>
              </a:schemeClr>
            </a:solidFill>
          </a:endParaRPr>
        </a:p>
      </xdr:txBody>
    </xdr:sp>
    <xdr:clientData/>
  </xdr:twoCellAnchor>
  <xdr:twoCellAnchor editAs="oneCell">
    <xdr:from>
      <xdr:col>1</xdr:col>
      <xdr:colOff>156730</xdr:colOff>
      <xdr:row>1</xdr:row>
      <xdr:rowOff>106425</xdr:rowOff>
    </xdr:from>
    <xdr:to>
      <xdr:col>2</xdr:col>
      <xdr:colOff>687692</xdr:colOff>
      <xdr:row>5</xdr:row>
      <xdr:rowOff>11092</xdr:rowOff>
    </xdr:to>
    <xdr:pic>
      <xdr:nvPicPr>
        <xdr:cNvPr id="2" name="3 Imagen">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1"/>
        <a:stretch>
          <a:fillRect/>
        </a:stretch>
      </xdr:blipFill>
      <xdr:spPr>
        <a:xfrm>
          <a:off x="399185" y="296925"/>
          <a:ext cx="2210825" cy="666667"/>
        </a:xfrm>
        <a:prstGeom prst="rect">
          <a:avLst/>
        </a:prstGeom>
      </xdr:spPr>
    </xdr:pic>
    <xdr:clientData/>
  </xdr:twoCellAnchor>
  <xdr:twoCellAnchor>
    <xdr:from>
      <xdr:col>2</xdr:col>
      <xdr:colOff>928996</xdr:colOff>
      <xdr:row>1</xdr:row>
      <xdr:rowOff>170708</xdr:rowOff>
    </xdr:from>
    <xdr:to>
      <xdr:col>6</xdr:col>
      <xdr:colOff>2389909</xdr:colOff>
      <xdr:row>4</xdr:row>
      <xdr:rowOff>137308</xdr:rowOff>
    </xdr:to>
    <xdr:sp macro="" textlink="">
      <xdr:nvSpPr>
        <xdr:cNvPr id="4" name="CuadroTexto 3">
          <a:extLst>
            <a:ext uri="{FF2B5EF4-FFF2-40B4-BE49-F238E27FC236}">
              <a16:creationId xmlns:a16="http://schemas.microsoft.com/office/drawing/2014/main" id="{00000000-0008-0000-0400-000004000000}"/>
            </a:ext>
          </a:extLst>
        </xdr:cNvPr>
        <xdr:cNvSpPr txBox="1"/>
      </xdr:nvSpPr>
      <xdr:spPr>
        <a:xfrm>
          <a:off x="2851314" y="361208"/>
          <a:ext cx="10483686" cy="5381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400" b="1">
              <a:latin typeface="Arial" panose="020B0604020202020204" pitchFamily="34" charset="0"/>
              <a:cs typeface="Arial" panose="020B0604020202020204" pitchFamily="34" charset="0"/>
            </a:rPr>
            <a:t>DESFASES</a:t>
          </a:r>
          <a:r>
            <a:rPr lang="es-MX" sz="1400" b="1" baseline="0">
              <a:latin typeface="Arial" panose="020B0604020202020204" pitchFamily="34" charset="0"/>
              <a:cs typeface="Arial" panose="020B0604020202020204" pitchFamily="34" charset="0"/>
            </a:rPr>
            <a:t> DEL PROYECTO</a:t>
          </a:r>
          <a:endParaRPr lang="es-MX" sz="1400" b="1">
            <a:latin typeface="Arial" panose="020B0604020202020204" pitchFamily="34" charset="0"/>
            <a:cs typeface="Arial" panose="020B0604020202020204" pitchFamily="34" charset="0"/>
          </a:endParaRPr>
        </a:p>
      </xdr:txBody>
    </xdr:sp>
    <xdr:clientData/>
  </xdr:twoCellAnchor>
  <xdr:twoCellAnchor>
    <xdr:from>
      <xdr:col>1</xdr:col>
      <xdr:colOff>242454</xdr:colOff>
      <xdr:row>7</xdr:row>
      <xdr:rowOff>0</xdr:rowOff>
    </xdr:from>
    <xdr:to>
      <xdr:col>3</xdr:col>
      <xdr:colOff>417032</xdr:colOff>
      <xdr:row>9</xdr:row>
      <xdr:rowOff>18665</xdr:rowOff>
    </xdr:to>
    <xdr:grpSp>
      <xdr:nvGrpSpPr>
        <xdr:cNvPr id="8" name="Grupo 7">
          <a:extLst>
            <a:ext uri="{FF2B5EF4-FFF2-40B4-BE49-F238E27FC236}">
              <a16:creationId xmlns:a16="http://schemas.microsoft.com/office/drawing/2014/main" id="{00000000-0008-0000-0400-000008000000}"/>
            </a:ext>
          </a:extLst>
        </xdr:cNvPr>
        <xdr:cNvGrpSpPr/>
      </xdr:nvGrpSpPr>
      <xdr:grpSpPr>
        <a:xfrm>
          <a:off x="480579" y="1333500"/>
          <a:ext cx="6184853" cy="399665"/>
          <a:chOff x="906606" y="752721"/>
          <a:chExt cx="7049259" cy="411453"/>
        </a:xfrm>
      </xdr:grpSpPr>
      <xdr:sp macro="" textlink="">
        <xdr:nvSpPr>
          <xdr:cNvPr id="9" name="Rectángulo: esquinas redondeadas 8">
            <a:extLst>
              <a:ext uri="{FF2B5EF4-FFF2-40B4-BE49-F238E27FC236}">
                <a16:creationId xmlns:a16="http://schemas.microsoft.com/office/drawing/2014/main" id="{00000000-0008-0000-0400-000009000000}"/>
              </a:ext>
            </a:extLst>
          </xdr:cNvPr>
          <xdr:cNvSpPr/>
        </xdr:nvSpPr>
        <xdr:spPr>
          <a:xfrm>
            <a:off x="1618668" y="814447"/>
            <a:ext cx="6337197" cy="288000"/>
          </a:xfrm>
          <a:prstGeom prst="roundRect">
            <a:avLst/>
          </a:prstGeom>
          <a:solidFill>
            <a:srgbClr val="FFFF99"/>
          </a:solidFill>
          <a:ln w="12700">
            <a:solidFill>
              <a:srgbClr val="FF0000"/>
            </a:solidFill>
          </a:ln>
          <a:effectLst>
            <a:outerShdw blurRad="50800" dist="38100" dir="2700000" algn="tl" rotWithShape="0">
              <a:prstClr val="black">
                <a:alpha val="40000"/>
              </a:prstClr>
            </a:outerShdw>
          </a:effectLst>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lang="es-ES" sz="1050" b="1">
                <a:solidFill>
                  <a:schemeClr val="dk1"/>
                </a:solidFill>
                <a:effectLst/>
                <a:latin typeface="Arial" panose="020B0604020202020204" pitchFamily="34" charset="0"/>
                <a:ea typeface="+mn-ea"/>
                <a:cs typeface="Arial" panose="020B0604020202020204" pitchFamily="34" charset="0"/>
              </a:rPr>
              <a:t>Nota:</a:t>
            </a:r>
            <a:r>
              <a:rPr lang="es-ES" sz="1050">
                <a:solidFill>
                  <a:schemeClr val="dk1"/>
                </a:solidFill>
                <a:effectLst/>
                <a:latin typeface="Arial" panose="020B0604020202020204" pitchFamily="34" charset="0"/>
                <a:ea typeface="+mn-ea"/>
                <a:cs typeface="Arial" panose="020B0604020202020204" pitchFamily="34" charset="0"/>
              </a:rPr>
              <a:t> Recuerde que las celdas que se encuentran en color</a:t>
            </a:r>
            <a:r>
              <a:rPr lang="es-ES" sz="1050" baseline="0">
                <a:solidFill>
                  <a:schemeClr val="dk1"/>
                </a:solidFill>
                <a:effectLst/>
                <a:latin typeface="Arial" panose="020B0604020202020204" pitchFamily="34" charset="0"/>
                <a:ea typeface="+mn-ea"/>
                <a:cs typeface="Arial" panose="020B0604020202020204" pitchFamily="34" charset="0"/>
              </a:rPr>
              <a:t> </a:t>
            </a:r>
            <a:r>
              <a:rPr lang="es-ES" sz="1050" b="0" baseline="0">
                <a:solidFill>
                  <a:schemeClr val="dk1"/>
                </a:solidFill>
                <a:effectLst/>
                <a:latin typeface="Arial" panose="020B0604020202020204" pitchFamily="34" charset="0"/>
                <a:ea typeface="+mn-ea"/>
                <a:cs typeface="Arial" panose="020B0604020202020204" pitchFamily="34" charset="0"/>
              </a:rPr>
              <a:t>gris</a:t>
            </a:r>
            <a:r>
              <a:rPr lang="es-ES" sz="1050" baseline="0">
                <a:solidFill>
                  <a:schemeClr val="dk1"/>
                </a:solidFill>
                <a:effectLst/>
                <a:latin typeface="Arial" panose="020B0604020202020204" pitchFamily="34" charset="0"/>
                <a:ea typeface="+mn-ea"/>
                <a:cs typeface="Arial" panose="020B0604020202020204" pitchFamily="34" charset="0"/>
              </a:rPr>
              <a:t> </a:t>
            </a:r>
            <a:r>
              <a:rPr lang="es-ES" sz="1050" b="1" u="sng" baseline="0">
                <a:solidFill>
                  <a:schemeClr val="dk1"/>
                </a:solidFill>
                <a:effectLst/>
                <a:latin typeface="Arial" panose="020B0604020202020204" pitchFamily="34" charset="0"/>
                <a:ea typeface="+mn-ea"/>
                <a:cs typeface="Arial" panose="020B0604020202020204" pitchFamily="34" charset="0"/>
              </a:rPr>
              <a:t>NO</a:t>
            </a:r>
            <a:r>
              <a:rPr lang="es-ES" sz="1050" baseline="0">
                <a:solidFill>
                  <a:schemeClr val="dk1"/>
                </a:solidFill>
                <a:effectLst/>
                <a:latin typeface="Arial" panose="020B0604020202020204" pitchFamily="34" charset="0"/>
                <a:ea typeface="+mn-ea"/>
                <a:cs typeface="Arial" panose="020B0604020202020204" pitchFamily="34" charset="0"/>
              </a:rPr>
              <a:t> son modificables</a:t>
            </a:r>
            <a:endParaRPr lang="es-MX" sz="1050">
              <a:latin typeface="Arial" panose="020B0604020202020204" pitchFamily="34" charset="0"/>
              <a:cs typeface="Arial" panose="020B0604020202020204" pitchFamily="34" charset="0"/>
            </a:endParaRPr>
          </a:p>
        </xdr:txBody>
      </xdr:sp>
      <xdr:pic>
        <xdr:nvPicPr>
          <xdr:cNvPr id="10" name="Imagen 9">
            <a:extLst>
              <a:ext uri="{FF2B5EF4-FFF2-40B4-BE49-F238E27FC236}">
                <a16:creationId xmlns:a16="http://schemas.microsoft.com/office/drawing/2014/main" id="{00000000-0008-0000-0400-00000A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flipH="1">
            <a:off x="906606" y="752721"/>
            <a:ext cx="470881" cy="411453"/>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wsDr>
</file>

<file path=xl/drawings/drawing6.xml><?xml version="1.0" encoding="utf-8"?>
<xdr:wsDr xmlns:xdr="http://schemas.openxmlformats.org/drawingml/2006/spreadsheetDrawing" xmlns:a="http://schemas.openxmlformats.org/drawingml/2006/main">
  <xdr:twoCellAnchor>
    <xdr:from>
      <xdr:col>1</xdr:col>
      <xdr:colOff>231545</xdr:colOff>
      <xdr:row>1</xdr:row>
      <xdr:rowOff>123265</xdr:rowOff>
    </xdr:from>
    <xdr:to>
      <xdr:col>10</xdr:col>
      <xdr:colOff>1519203</xdr:colOff>
      <xdr:row>6</xdr:row>
      <xdr:rowOff>114461</xdr:rowOff>
    </xdr:to>
    <xdr:sp macro="" textlink="">
      <xdr:nvSpPr>
        <xdr:cNvPr id="2" name="Rectángulo: esquinas redondeadas 1">
          <a:extLst>
            <a:ext uri="{FF2B5EF4-FFF2-40B4-BE49-F238E27FC236}">
              <a16:creationId xmlns:a16="http://schemas.microsoft.com/office/drawing/2014/main" id="{00000000-0008-0000-0500-000002000000}"/>
            </a:ext>
          </a:extLst>
        </xdr:cNvPr>
        <xdr:cNvSpPr/>
      </xdr:nvSpPr>
      <xdr:spPr>
        <a:xfrm>
          <a:off x="408438" y="123265"/>
          <a:ext cx="12948979" cy="739589"/>
        </a:xfrm>
        <a:prstGeom prst="roundRect">
          <a:avLst/>
        </a:prstGeom>
        <a:no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solidFill>
              <a:schemeClr val="bg1">
                <a:lumMod val="50000"/>
              </a:schemeClr>
            </a:solidFill>
          </a:endParaRPr>
        </a:p>
      </xdr:txBody>
    </xdr:sp>
    <xdr:clientData/>
  </xdr:twoCellAnchor>
  <xdr:twoCellAnchor editAs="oneCell">
    <xdr:from>
      <xdr:col>1</xdr:col>
      <xdr:colOff>61631</xdr:colOff>
      <xdr:row>2</xdr:row>
      <xdr:rowOff>20854</xdr:rowOff>
    </xdr:from>
    <xdr:to>
      <xdr:col>4</xdr:col>
      <xdr:colOff>129731</xdr:colOff>
      <xdr:row>6</xdr:row>
      <xdr:rowOff>59991</xdr:rowOff>
    </xdr:to>
    <xdr:pic>
      <xdr:nvPicPr>
        <xdr:cNvPr id="3" name="3 Imagen">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1"/>
        <a:stretch>
          <a:fillRect/>
        </a:stretch>
      </xdr:blipFill>
      <xdr:spPr>
        <a:xfrm>
          <a:off x="238524" y="170533"/>
          <a:ext cx="2210024" cy="637851"/>
        </a:xfrm>
        <a:prstGeom prst="rect">
          <a:avLst/>
        </a:prstGeom>
      </xdr:spPr>
    </xdr:pic>
    <xdr:clientData/>
  </xdr:twoCellAnchor>
  <xdr:twoCellAnchor>
    <xdr:from>
      <xdr:col>3</xdr:col>
      <xdr:colOff>471888</xdr:colOff>
      <xdr:row>2</xdr:row>
      <xdr:rowOff>85137</xdr:rowOff>
    </xdr:from>
    <xdr:to>
      <xdr:col>10</xdr:col>
      <xdr:colOff>1363339</xdr:colOff>
      <xdr:row>6</xdr:row>
      <xdr:rowOff>2911</xdr:rowOff>
    </xdr:to>
    <xdr:sp macro="" textlink="">
      <xdr:nvSpPr>
        <xdr:cNvPr id="4" name="CuadroTexto 3">
          <a:extLst>
            <a:ext uri="{FF2B5EF4-FFF2-40B4-BE49-F238E27FC236}">
              <a16:creationId xmlns:a16="http://schemas.microsoft.com/office/drawing/2014/main" id="{00000000-0008-0000-0500-000004000000}"/>
            </a:ext>
          </a:extLst>
        </xdr:cNvPr>
        <xdr:cNvSpPr txBox="1"/>
      </xdr:nvSpPr>
      <xdr:spPr>
        <a:xfrm>
          <a:off x="2689852" y="234816"/>
          <a:ext cx="10511701" cy="5164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600" b="1">
              <a:latin typeface="Arial" panose="020B0604020202020204" pitchFamily="34" charset="0"/>
              <a:cs typeface="Arial" panose="020B0604020202020204" pitchFamily="34" charset="0"/>
            </a:rPr>
            <a:t>BUGTRACKER</a:t>
          </a:r>
        </a:p>
      </xdr:txBody>
    </xdr:sp>
    <xdr:clientData/>
  </xdr:twoCellAnchor>
  <xdr:twoCellAnchor>
    <xdr:from>
      <xdr:col>1</xdr:col>
      <xdr:colOff>190500</xdr:colOff>
      <xdr:row>7</xdr:row>
      <xdr:rowOff>89650</xdr:rowOff>
    </xdr:from>
    <xdr:to>
      <xdr:col>6</xdr:col>
      <xdr:colOff>3816344</xdr:colOff>
      <xdr:row>10</xdr:row>
      <xdr:rowOff>141132</xdr:rowOff>
    </xdr:to>
    <xdr:grpSp>
      <xdr:nvGrpSpPr>
        <xdr:cNvPr id="8" name="Grupo 7">
          <a:extLst>
            <a:ext uri="{FF2B5EF4-FFF2-40B4-BE49-F238E27FC236}">
              <a16:creationId xmlns:a16="http://schemas.microsoft.com/office/drawing/2014/main" id="{00000000-0008-0000-0500-000008000000}"/>
            </a:ext>
          </a:extLst>
        </xdr:cNvPr>
        <xdr:cNvGrpSpPr/>
      </xdr:nvGrpSpPr>
      <xdr:grpSpPr>
        <a:xfrm>
          <a:off x="371475" y="1156450"/>
          <a:ext cx="8435969" cy="508682"/>
          <a:chOff x="906606" y="645349"/>
          <a:chExt cx="7049259" cy="518826"/>
        </a:xfrm>
      </xdr:grpSpPr>
      <xdr:sp macro="" textlink="">
        <xdr:nvSpPr>
          <xdr:cNvPr id="9" name="Rectángulo: esquinas redondeadas 8">
            <a:extLst>
              <a:ext uri="{FF2B5EF4-FFF2-40B4-BE49-F238E27FC236}">
                <a16:creationId xmlns:a16="http://schemas.microsoft.com/office/drawing/2014/main" id="{00000000-0008-0000-0500-000009000000}"/>
              </a:ext>
            </a:extLst>
          </xdr:cNvPr>
          <xdr:cNvSpPr/>
        </xdr:nvSpPr>
        <xdr:spPr>
          <a:xfrm>
            <a:off x="1618668" y="814447"/>
            <a:ext cx="6337197" cy="288000"/>
          </a:xfrm>
          <a:prstGeom prst="roundRect">
            <a:avLst/>
          </a:prstGeom>
          <a:solidFill>
            <a:srgbClr val="FFFF99"/>
          </a:solidFill>
          <a:ln w="12700">
            <a:solidFill>
              <a:srgbClr val="FF0000"/>
            </a:solidFill>
          </a:ln>
          <a:effectLst>
            <a:outerShdw blurRad="50800" dist="38100" dir="2700000" algn="tl" rotWithShape="0">
              <a:prstClr val="black">
                <a:alpha val="40000"/>
              </a:prstClr>
            </a:outerShdw>
          </a:effectLst>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lang="es-ES" sz="1050" b="1">
                <a:solidFill>
                  <a:schemeClr val="dk1"/>
                </a:solidFill>
                <a:effectLst/>
                <a:latin typeface="Arial" panose="020B0604020202020204" pitchFamily="34" charset="0"/>
                <a:ea typeface="+mn-ea"/>
                <a:cs typeface="Arial" panose="020B0604020202020204" pitchFamily="34" charset="0"/>
              </a:rPr>
              <a:t>Nota:</a:t>
            </a:r>
            <a:r>
              <a:rPr lang="es-ES" sz="1050">
                <a:solidFill>
                  <a:schemeClr val="dk1"/>
                </a:solidFill>
                <a:effectLst/>
                <a:latin typeface="Arial" panose="020B0604020202020204" pitchFamily="34" charset="0"/>
                <a:ea typeface="+mn-ea"/>
                <a:cs typeface="Arial" panose="020B0604020202020204" pitchFamily="34" charset="0"/>
              </a:rPr>
              <a:t> Recuerde que las celdas que se encuentran en color</a:t>
            </a:r>
            <a:r>
              <a:rPr lang="es-ES" sz="1050" baseline="0">
                <a:solidFill>
                  <a:schemeClr val="dk1"/>
                </a:solidFill>
                <a:effectLst/>
                <a:latin typeface="Arial" panose="020B0604020202020204" pitchFamily="34" charset="0"/>
                <a:ea typeface="+mn-ea"/>
                <a:cs typeface="Arial" panose="020B0604020202020204" pitchFamily="34" charset="0"/>
              </a:rPr>
              <a:t> </a:t>
            </a:r>
            <a:r>
              <a:rPr lang="es-ES" sz="1050" b="0" baseline="0">
                <a:solidFill>
                  <a:schemeClr val="dk1"/>
                </a:solidFill>
                <a:effectLst/>
                <a:latin typeface="Arial" panose="020B0604020202020204" pitchFamily="34" charset="0"/>
                <a:ea typeface="+mn-ea"/>
                <a:cs typeface="Arial" panose="020B0604020202020204" pitchFamily="34" charset="0"/>
              </a:rPr>
              <a:t>gris</a:t>
            </a:r>
            <a:r>
              <a:rPr lang="es-ES" sz="1050" baseline="0">
                <a:solidFill>
                  <a:schemeClr val="dk1"/>
                </a:solidFill>
                <a:effectLst/>
                <a:latin typeface="Arial" panose="020B0604020202020204" pitchFamily="34" charset="0"/>
                <a:ea typeface="+mn-ea"/>
                <a:cs typeface="Arial" panose="020B0604020202020204" pitchFamily="34" charset="0"/>
              </a:rPr>
              <a:t> </a:t>
            </a:r>
            <a:r>
              <a:rPr lang="es-ES" sz="1050" b="1" u="sng" baseline="0">
                <a:solidFill>
                  <a:schemeClr val="dk1"/>
                </a:solidFill>
                <a:effectLst/>
                <a:latin typeface="Arial" panose="020B0604020202020204" pitchFamily="34" charset="0"/>
                <a:ea typeface="+mn-ea"/>
                <a:cs typeface="Arial" panose="020B0604020202020204" pitchFamily="34" charset="0"/>
              </a:rPr>
              <a:t>NO</a:t>
            </a:r>
            <a:r>
              <a:rPr lang="es-ES" sz="1050" baseline="0">
                <a:solidFill>
                  <a:schemeClr val="dk1"/>
                </a:solidFill>
                <a:effectLst/>
                <a:latin typeface="Arial" panose="020B0604020202020204" pitchFamily="34" charset="0"/>
                <a:ea typeface="+mn-ea"/>
                <a:cs typeface="Arial" panose="020B0604020202020204" pitchFamily="34" charset="0"/>
              </a:rPr>
              <a:t> son modificables</a:t>
            </a:r>
            <a:endParaRPr lang="es-MX" sz="1050">
              <a:latin typeface="Arial" panose="020B0604020202020204" pitchFamily="34" charset="0"/>
              <a:cs typeface="Arial" panose="020B0604020202020204" pitchFamily="34" charset="0"/>
            </a:endParaRPr>
          </a:p>
        </xdr:txBody>
      </xdr:sp>
      <xdr:pic>
        <xdr:nvPicPr>
          <xdr:cNvPr id="10" name="Imagen 9">
            <a:extLst>
              <a:ext uri="{FF2B5EF4-FFF2-40B4-BE49-F238E27FC236}">
                <a16:creationId xmlns:a16="http://schemas.microsoft.com/office/drawing/2014/main" id="{00000000-0008-0000-0500-00000A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flipH="1">
            <a:off x="906606" y="645349"/>
            <a:ext cx="470881" cy="518826"/>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editAs="oneCell">
    <xdr:from>
      <xdr:col>11</xdr:col>
      <xdr:colOff>145000</xdr:colOff>
      <xdr:row>12</xdr:row>
      <xdr:rowOff>206993</xdr:rowOff>
    </xdr:from>
    <xdr:to>
      <xdr:col>11</xdr:col>
      <xdr:colOff>361702</xdr:colOff>
      <xdr:row>12</xdr:row>
      <xdr:rowOff>423695</xdr:rowOff>
    </xdr:to>
    <xdr:pic>
      <xdr:nvPicPr>
        <xdr:cNvPr id="6" name="Gráfico 5" descr="Información con relleno sólido">
          <a:hlinkClick xmlns:r="http://schemas.openxmlformats.org/officeDocument/2006/relationships" r:id="rId3"/>
          <a:extLst>
            <a:ext uri="{FF2B5EF4-FFF2-40B4-BE49-F238E27FC236}">
              <a16:creationId xmlns:a16="http://schemas.microsoft.com/office/drawing/2014/main" id="{00000000-0008-0000-0500-000006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17267588" y="2089581"/>
          <a:ext cx="216702" cy="216702"/>
        </a:xfrm>
        <a:prstGeom prst="rect">
          <a:avLst/>
        </a:prstGeom>
      </xdr:spPr>
    </xdr:pic>
    <xdr:clientData/>
  </xdr:twoCellAnchor>
  <xdr:twoCellAnchor editAs="oneCell">
    <xdr:from>
      <xdr:col>13</xdr:col>
      <xdr:colOff>124237</xdr:colOff>
      <xdr:row>12</xdr:row>
      <xdr:rowOff>206993</xdr:rowOff>
    </xdr:from>
    <xdr:to>
      <xdr:col>13</xdr:col>
      <xdr:colOff>340939</xdr:colOff>
      <xdr:row>12</xdr:row>
      <xdr:rowOff>423695</xdr:rowOff>
    </xdr:to>
    <xdr:pic>
      <xdr:nvPicPr>
        <xdr:cNvPr id="7" name="Gráfico 6" descr="Información con relleno sólido">
          <a:hlinkClick xmlns:r="http://schemas.openxmlformats.org/officeDocument/2006/relationships" r:id="rId6"/>
          <a:extLst>
            <a:ext uri="{FF2B5EF4-FFF2-40B4-BE49-F238E27FC236}">
              <a16:creationId xmlns:a16="http://schemas.microsoft.com/office/drawing/2014/main" id="{00000000-0008-0000-0500-000007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19913825" y="2089581"/>
          <a:ext cx="216702" cy="216702"/>
        </a:xfrm>
        <a:prstGeom prst="rect">
          <a:avLst/>
        </a:prstGeom>
      </xdr:spPr>
    </xdr:pic>
    <xdr:clientData/>
  </xdr:twoCellAnchor>
  <xdr:twoCellAnchor editAs="oneCell">
    <xdr:from>
      <xdr:col>14</xdr:col>
      <xdr:colOff>77857</xdr:colOff>
      <xdr:row>12</xdr:row>
      <xdr:rowOff>206993</xdr:rowOff>
    </xdr:from>
    <xdr:to>
      <xdr:col>14</xdr:col>
      <xdr:colOff>294559</xdr:colOff>
      <xdr:row>12</xdr:row>
      <xdr:rowOff>423695</xdr:rowOff>
    </xdr:to>
    <xdr:pic>
      <xdr:nvPicPr>
        <xdr:cNvPr id="11" name="Gráfico 10" descr="Información con relleno sólido">
          <a:hlinkClick xmlns:r="http://schemas.openxmlformats.org/officeDocument/2006/relationships" r:id="rId7"/>
          <a:extLst>
            <a:ext uri="{FF2B5EF4-FFF2-40B4-BE49-F238E27FC236}">
              <a16:creationId xmlns:a16="http://schemas.microsoft.com/office/drawing/2014/main" id="{00000000-0008-0000-0500-00000B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21425063" y="2089581"/>
          <a:ext cx="216702" cy="216702"/>
        </a:xfrm>
        <a:prstGeom prst="rect">
          <a:avLst/>
        </a:prstGeom>
      </xdr:spPr>
    </xdr:pic>
    <xdr:clientData/>
  </xdr:twoCellAnchor>
  <xdr:twoCellAnchor editAs="oneCell">
    <xdr:from>
      <xdr:col>15</xdr:col>
      <xdr:colOff>41415</xdr:colOff>
      <xdr:row>12</xdr:row>
      <xdr:rowOff>206993</xdr:rowOff>
    </xdr:from>
    <xdr:to>
      <xdr:col>15</xdr:col>
      <xdr:colOff>258117</xdr:colOff>
      <xdr:row>12</xdr:row>
      <xdr:rowOff>423695</xdr:rowOff>
    </xdr:to>
    <xdr:pic>
      <xdr:nvPicPr>
        <xdr:cNvPr id="12" name="Gráfico 11" descr="Información con relleno sólido">
          <a:hlinkClick xmlns:r="http://schemas.openxmlformats.org/officeDocument/2006/relationships" r:id="rId7"/>
          <a:extLst>
            <a:ext uri="{FF2B5EF4-FFF2-40B4-BE49-F238E27FC236}">
              <a16:creationId xmlns:a16="http://schemas.microsoft.com/office/drawing/2014/main" id="{00000000-0008-0000-0500-00000C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22654886" y="2089581"/>
          <a:ext cx="216702" cy="216702"/>
        </a:xfrm>
        <a:prstGeom prst="rect">
          <a:avLst/>
        </a:prstGeom>
      </xdr:spPr>
    </xdr:pic>
    <xdr:clientData/>
  </xdr:twoCellAnchor>
  <xdr:twoCellAnchor editAs="oneCell">
    <xdr:from>
      <xdr:col>16</xdr:col>
      <xdr:colOff>33132</xdr:colOff>
      <xdr:row>12</xdr:row>
      <xdr:rowOff>206993</xdr:rowOff>
    </xdr:from>
    <xdr:to>
      <xdr:col>16</xdr:col>
      <xdr:colOff>249834</xdr:colOff>
      <xdr:row>12</xdr:row>
      <xdr:rowOff>423695</xdr:rowOff>
    </xdr:to>
    <xdr:pic>
      <xdr:nvPicPr>
        <xdr:cNvPr id="13" name="Gráfico 12" descr="Información con relleno sólido">
          <a:hlinkClick xmlns:r="http://schemas.openxmlformats.org/officeDocument/2006/relationships" r:id="rId7"/>
          <a:extLst>
            <a:ext uri="{FF2B5EF4-FFF2-40B4-BE49-F238E27FC236}">
              <a16:creationId xmlns:a16="http://schemas.microsoft.com/office/drawing/2014/main" id="{00000000-0008-0000-0500-00000D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23845632" y="2089581"/>
          <a:ext cx="216702" cy="216702"/>
        </a:xfrm>
        <a:prstGeom prst="rect">
          <a:avLst/>
        </a:prstGeom>
      </xdr:spPr>
    </xdr:pic>
    <xdr:clientData/>
  </xdr:twoCellAnchor>
  <xdr:twoCellAnchor editAs="oneCell">
    <xdr:from>
      <xdr:col>12</xdr:col>
      <xdr:colOff>100852</xdr:colOff>
      <xdr:row>12</xdr:row>
      <xdr:rowOff>206993</xdr:rowOff>
    </xdr:from>
    <xdr:to>
      <xdr:col>12</xdr:col>
      <xdr:colOff>317554</xdr:colOff>
      <xdr:row>12</xdr:row>
      <xdr:rowOff>423695</xdr:rowOff>
    </xdr:to>
    <xdr:pic>
      <xdr:nvPicPr>
        <xdr:cNvPr id="14" name="Gráfico 13" descr="Información con relleno sólido">
          <a:hlinkClick xmlns:r="http://schemas.openxmlformats.org/officeDocument/2006/relationships" r:id="rId8"/>
          <a:extLst>
            <a:ext uri="{FF2B5EF4-FFF2-40B4-BE49-F238E27FC236}">
              <a16:creationId xmlns:a16="http://schemas.microsoft.com/office/drawing/2014/main" id="{00000000-0008-0000-0500-00000E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18590558" y="2089581"/>
          <a:ext cx="216702" cy="216702"/>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17</xdr:col>
      <xdr:colOff>34637</xdr:colOff>
      <xdr:row>45</xdr:row>
      <xdr:rowOff>131114</xdr:rowOff>
    </xdr:from>
    <xdr:to>
      <xdr:col>17</xdr:col>
      <xdr:colOff>208572</xdr:colOff>
      <xdr:row>47</xdr:row>
      <xdr:rowOff>97984</xdr:rowOff>
    </xdr:to>
    <xdr:sp macro="" textlink="">
      <xdr:nvSpPr>
        <xdr:cNvPr id="14" name="Rectángulo 13">
          <a:extLst>
            <a:ext uri="{FF2B5EF4-FFF2-40B4-BE49-F238E27FC236}">
              <a16:creationId xmlns:a16="http://schemas.microsoft.com/office/drawing/2014/main" id="{00000000-0008-0000-0600-00000E000000}"/>
            </a:ext>
          </a:extLst>
        </xdr:cNvPr>
        <xdr:cNvSpPr/>
      </xdr:nvSpPr>
      <xdr:spPr>
        <a:xfrm>
          <a:off x="33909001" y="7958932"/>
          <a:ext cx="173935" cy="347870"/>
        </a:xfrm>
        <a:prstGeom prst="rect">
          <a:avLst/>
        </a:prstGeom>
        <a:solidFill>
          <a:srgbClr val="F9805C"/>
        </a:solidFill>
        <a:ln w="38100">
          <a:solidFill>
            <a:srgbClr val="875EBC">
              <a:alpha val="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17</xdr:col>
      <xdr:colOff>343463</xdr:colOff>
      <xdr:row>45</xdr:row>
      <xdr:rowOff>131114</xdr:rowOff>
    </xdr:from>
    <xdr:to>
      <xdr:col>17</xdr:col>
      <xdr:colOff>517398</xdr:colOff>
      <xdr:row>47</xdr:row>
      <xdr:rowOff>99314</xdr:rowOff>
    </xdr:to>
    <xdr:grpSp>
      <xdr:nvGrpSpPr>
        <xdr:cNvPr id="15" name="Grupo 14">
          <a:extLst>
            <a:ext uri="{FF2B5EF4-FFF2-40B4-BE49-F238E27FC236}">
              <a16:creationId xmlns:a16="http://schemas.microsoft.com/office/drawing/2014/main" id="{00000000-0008-0000-0600-00000F000000}"/>
            </a:ext>
          </a:extLst>
        </xdr:cNvPr>
        <xdr:cNvGrpSpPr/>
      </xdr:nvGrpSpPr>
      <xdr:grpSpPr>
        <a:xfrm>
          <a:off x="17926613" y="9198914"/>
          <a:ext cx="173935" cy="349200"/>
          <a:chOff x="11965760" y="3930963"/>
          <a:chExt cx="173935" cy="349200"/>
        </a:xfrm>
      </xdr:grpSpPr>
      <xdr:sp macro="" textlink="">
        <xdr:nvSpPr>
          <xdr:cNvPr id="16" name="Rectángulo 15">
            <a:extLst>
              <a:ext uri="{FF2B5EF4-FFF2-40B4-BE49-F238E27FC236}">
                <a16:creationId xmlns:a16="http://schemas.microsoft.com/office/drawing/2014/main" id="{00000000-0008-0000-0600-000010000000}"/>
              </a:ext>
            </a:extLst>
          </xdr:cNvPr>
          <xdr:cNvSpPr/>
        </xdr:nvSpPr>
        <xdr:spPr>
          <a:xfrm>
            <a:off x="11965760" y="3931628"/>
            <a:ext cx="173935" cy="347870"/>
          </a:xfrm>
          <a:prstGeom prst="rect">
            <a:avLst/>
          </a:prstGeom>
          <a:noFill/>
          <a:ln w="38100">
            <a:solidFill>
              <a:srgbClr val="875EBC">
                <a:alpha val="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sp macro="" textlink="">
        <xdr:nvSpPr>
          <xdr:cNvPr id="17" name="Rectángulo 16">
            <a:extLst>
              <a:ext uri="{FF2B5EF4-FFF2-40B4-BE49-F238E27FC236}">
                <a16:creationId xmlns:a16="http://schemas.microsoft.com/office/drawing/2014/main" id="{00000000-0008-0000-0600-000011000000}"/>
              </a:ext>
            </a:extLst>
          </xdr:cNvPr>
          <xdr:cNvSpPr/>
        </xdr:nvSpPr>
        <xdr:spPr>
          <a:xfrm>
            <a:off x="11966327" y="3930963"/>
            <a:ext cx="172800" cy="349200"/>
          </a:xfrm>
          <a:prstGeom prst="rect">
            <a:avLst/>
          </a:prstGeom>
          <a:noFill/>
          <a:ln w="6350">
            <a:solidFill>
              <a:srgbClr val="F9805C"/>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grpSp>
    <xdr:clientData/>
  </xdr:twoCellAnchor>
  <xdr:twoCellAnchor>
    <xdr:from>
      <xdr:col>17</xdr:col>
      <xdr:colOff>34637</xdr:colOff>
      <xdr:row>49</xdr:row>
      <xdr:rowOff>1906</xdr:rowOff>
    </xdr:from>
    <xdr:to>
      <xdr:col>17</xdr:col>
      <xdr:colOff>208572</xdr:colOff>
      <xdr:row>50</xdr:row>
      <xdr:rowOff>159276</xdr:rowOff>
    </xdr:to>
    <xdr:sp macro="" textlink="">
      <xdr:nvSpPr>
        <xdr:cNvPr id="18" name="Rectángulo 17">
          <a:extLst>
            <a:ext uri="{FF2B5EF4-FFF2-40B4-BE49-F238E27FC236}">
              <a16:creationId xmlns:a16="http://schemas.microsoft.com/office/drawing/2014/main" id="{00000000-0008-0000-0600-000012000000}"/>
            </a:ext>
          </a:extLst>
        </xdr:cNvPr>
        <xdr:cNvSpPr/>
      </xdr:nvSpPr>
      <xdr:spPr>
        <a:xfrm>
          <a:off x="33909001" y="8591724"/>
          <a:ext cx="173935" cy="347870"/>
        </a:xfrm>
        <a:prstGeom prst="rect">
          <a:avLst/>
        </a:prstGeom>
        <a:solidFill>
          <a:srgbClr val="6097DB"/>
        </a:solidFill>
        <a:ln w="38100">
          <a:solidFill>
            <a:srgbClr val="875EBC">
              <a:alpha val="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17</xdr:col>
      <xdr:colOff>34637</xdr:colOff>
      <xdr:row>52</xdr:row>
      <xdr:rowOff>23439</xdr:rowOff>
    </xdr:from>
    <xdr:to>
      <xdr:col>17</xdr:col>
      <xdr:colOff>208572</xdr:colOff>
      <xdr:row>53</xdr:row>
      <xdr:rowOff>180809</xdr:rowOff>
    </xdr:to>
    <xdr:sp macro="" textlink="">
      <xdr:nvSpPr>
        <xdr:cNvPr id="20" name="Rectángulo 19">
          <a:extLst>
            <a:ext uri="{FF2B5EF4-FFF2-40B4-BE49-F238E27FC236}">
              <a16:creationId xmlns:a16="http://schemas.microsoft.com/office/drawing/2014/main" id="{00000000-0008-0000-0600-000014000000}"/>
            </a:ext>
          </a:extLst>
        </xdr:cNvPr>
        <xdr:cNvSpPr/>
      </xdr:nvSpPr>
      <xdr:spPr>
        <a:xfrm>
          <a:off x="33909001" y="9184757"/>
          <a:ext cx="173935" cy="347870"/>
        </a:xfrm>
        <a:prstGeom prst="rect">
          <a:avLst/>
        </a:prstGeom>
        <a:solidFill>
          <a:schemeClr val="accent3"/>
        </a:solidFill>
        <a:ln w="38100">
          <a:solidFill>
            <a:srgbClr val="875EBC">
              <a:alpha val="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17</xdr:col>
      <xdr:colOff>343463</xdr:colOff>
      <xdr:row>49</xdr:row>
      <xdr:rowOff>1906</xdr:rowOff>
    </xdr:from>
    <xdr:to>
      <xdr:col>17</xdr:col>
      <xdr:colOff>517398</xdr:colOff>
      <xdr:row>50</xdr:row>
      <xdr:rowOff>160606</xdr:rowOff>
    </xdr:to>
    <xdr:grpSp>
      <xdr:nvGrpSpPr>
        <xdr:cNvPr id="23" name="Grupo 22">
          <a:extLst>
            <a:ext uri="{FF2B5EF4-FFF2-40B4-BE49-F238E27FC236}">
              <a16:creationId xmlns:a16="http://schemas.microsoft.com/office/drawing/2014/main" id="{00000000-0008-0000-0600-000017000000}"/>
            </a:ext>
          </a:extLst>
        </xdr:cNvPr>
        <xdr:cNvGrpSpPr/>
      </xdr:nvGrpSpPr>
      <xdr:grpSpPr>
        <a:xfrm>
          <a:off x="17926613" y="9831706"/>
          <a:ext cx="173935" cy="349200"/>
          <a:chOff x="11965760" y="3930963"/>
          <a:chExt cx="173935" cy="349200"/>
        </a:xfrm>
      </xdr:grpSpPr>
      <xdr:sp macro="" textlink="">
        <xdr:nvSpPr>
          <xdr:cNvPr id="24" name="Rectángulo 23">
            <a:extLst>
              <a:ext uri="{FF2B5EF4-FFF2-40B4-BE49-F238E27FC236}">
                <a16:creationId xmlns:a16="http://schemas.microsoft.com/office/drawing/2014/main" id="{00000000-0008-0000-0600-000018000000}"/>
              </a:ext>
            </a:extLst>
          </xdr:cNvPr>
          <xdr:cNvSpPr/>
        </xdr:nvSpPr>
        <xdr:spPr>
          <a:xfrm>
            <a:off x="11965760" y="3931628"/>
            <a:ext cx="173935" cy="347870"/>
          </a:xfrm>
          <a:prstGeom prst="rect">
            <a:avLst/>
          </a:prstGeom>
          <a:noFill/>
          <a:ln w="38100">
            <a:solidFill>
              <a:srgbClr val="875EBC">
                <a:alpha val="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sp macro="" textlink="">
        <xdr:nvSpPr>
          <xdr:cNvPr id="27" name="Rectángulo 26">
            <a:extLst>
              <a:ext uri="{FF2B5EF4-FFF2-40B4-BE49-F238E27FC236}">
                <a16:creationId xmlns:a16="http://schemas.microsoft.com/office/drawing/2014/main" id="{00000000-0008-0000-0600-00001B000000}"/>
              </a:ext>
            </a:extLst>
          </xdr:cNvPr>
          <xdr:cNvSpPr/>
        </xdr:nvSpPr>
        <xdr:spPr>
          <a:xfrm>
            <a:off x="11966327" y="3930963"/>
            <a:ext cx="172800" cy="349200"/>
          </a:xfrm>
          <a:prstGeom prst="rect">
            <a:avLst/>
          </a:prstGeom>
          <a:noFill/>
          <a:ln w="6350">
            <a:solidFill>
              <a:srgbClr val="6097DB"/>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grpSp>
    <xdr:clientData/>
  </xdr:twoCellAnchor>
  <xdr:twoCellAnchor>
    <xdr:from>
      <xdr:col>17</xdr:col>
      <xdr:colOff>343463</xdr:colOff>
      <xdr:row>52</xdr:row>
      <xdr:rowOff>23439</xdr:rowOff>
    </xdr:from>
    <xdr:to>
      <xdr:col>17</xdr:col>
      <xdr:colOff>517398</xdr:colOff>
      <xdr:row>53</xdr:row>
      <xdr:rowOff>182139</xdr:rowOff>
    </xdr:to>
    <xdr:grpSp>
      <xdr:nvGrpSpPr>
        <xdr:cNvPr id="30" name="Grupo 29">
          <a:extLst>
            <a:ext uri="{FF2B5EF4-FFF2-40B4-BE49-F238E27FC236}">
              <a16:creationId xmlns:a16="http://schemas.microsoft.com/office/drawing/2014/main" id="{00000000-0008-0000-0600-00001E000000}"/>
            </a:ext>
          </a:extLst>
        </xdr:cNvPr>
        <xdr:cNvGrpSpPr/>
      </xdr:nvGrpSpPr>
      <xdr:grpSpPr>
        <a:xfrm>
          <a:off x="17926613" y="10424739"/>
          <a:ext cx="173935" cy="349200"/>
          <a:chOff x="11965760" y="3930963"/>
          <a:chExt cx="173935" cy="349200"/>
        </a:xfrm>
      </xdr:grpSpPr>
      <xdr:sp macro="" textlink="">
        <xdr:nvSpPr>
          <xdr:cNvPr id="31" name="Rectángulo 30">
            <a:extLst>
              <a:ext uri="{FF2B5EF4-FFF2-40B4-BE49-F238E27FC236}">
                <a16:creationId xmlns:a16="http://schemas.microsoft.com/office/drawing/2014/main" id="{00000000-0008-0000-0600-00001F000000}"/>
              </a:ext>
            </a:extLst>
          </xdr:cNvPr>
          <xdr:cNvSpPr/>
        </xdr:nvSpPr>
        <xdr:spPr>
          <a:xfrm>
            <a:off x="11965760" y="3931628"/>
            <a:ext cx="173935" cy="347870"/>
          </a:xfrm>
          <a:prstGeom prst="rect">
            <a:avLst/>
          </a:prstGeom>
          <a:noFill/>
          <a:ln w="38100">
            <a:solidFill>
              <a:srgbClr val="875EBC">
                <a:alpha val="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sp macro="" textlink="">
        <xdr:nvSpPr>
          <xdr:cNvPr id="32" name="Rectángulo 31">
            <a:extLst>
              <a:ext uri="{FF2B5EF4-FFF2-40B4-BE49-F238E27FC236}">
                <a16:creationId xmlns:a16="http://schemas.microsoft.com/office/drawing/2014/main" id="{00000000-0008-0000-0600-000020000000}"/>
              </a:ext>
            </a:extLst>
          </xdr:cNvPr>
          <xdr:cNvSpPr/>
        </xdr:nvSpPr>
        <xdr:spPr>
          <a:xfrm>
            <a:off x="11966327" y="3930963"/>
            <a:ext cx="172800" cy="349200"/>
          </a:xfrm>
          <a:prstGeom prst="rect">
            <a:avLst/>
          </a:prstGeom>
          <a:noFill/>
          <a:ln w="6350">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grpSp>
    <xdr:clientData/>
  </xdr:twoCellAnchor>
  <xdr:twoCellAnchor>
    <xdr:from>
      <xdr:col>17</xdr:col>
      <xdr:colOff>22415</xdr:colOff>
      <xdr:row>43</xdr:row>
      <xdr:rowOff>123265</xdr:rowOff>
    </xdr:from>
    <xdr:to>
      <xdr:col>17</xdr:col>
      <xdr:colOff>196350</xdr:colOff>
      <xdr:row>44</xdr:row>
      <xdr:rowOff>67723</xdr:rowOff>
    </xdr:to>
    <xdr:sp macro="" textlink="">
      <xdr:nvSpPr>
        <xdr:cNvPr id="49" name="Rectángulo 48">
          <a:extLst>
            <a:ext uri="{FF2B5EF4-FFF2-40B4-BE49-F238E27FC236}">
              <a16:creationId xmlns:a16="http://schemas.microsoft.com/office/drawing/2014/main" id="{00000000-0008-0000-0600-000031000000}"/>
            </a:ext>
          </a:extLst>
        </xdr:cNvPr>
        <xdr:cNvSpPr/>
      </xdr:nvSpPr>
      <xdr:spPr>
        <a:xfrm>
          <a:off x="33897797" y="7362265"/>
          <a:ext cx="173935" cy="347870"/>
        </a:xfrm>
        <a:prstGeom prst="rect">
          <a:avLst/>
        </a:prstGeom>
        <a:solidFill>
          <a:srgbClr val="875EBC"/>
        </a:solidFill>
        <a:ln w="38100">
          <a:solidFill>
            <a:srgbClr val="875EBC">
              <a:alpha val="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5</xdr:col>
      <xdr:colOff>11729</xdr:colOff>
      <xdr:row>42</xdr:row>
      <xdr:rowOff>119276</xdr:rowOff>
    </xdr:from>
    <xdr:to>
      <xdr:col>16</xdr:col>
      <xdr:colOff>279070</xdr:colOff>
      <xdr:row>55</xdr:row>
      <xdr:rowOff>5952</xdr:rowOff>
    </xdr:to>
    <xdr:grpSp>
      <xdr:nvGrpSpPr>
        <xdr:cNvPr id="58" name="Grupo 57">
          <a:extLst>
            <a:ext uri="{FF2B5EF4-FFF2-40B4-BE49-F238E27FC236}">
              <a16:creationId xmlns:a16="http://schemas.microsoft.com/office/drawing/2014/main" id="{00000000-0008-0000-0600-00003A000000}"/>
            </a:ext>
          </a:extLst>
        </xdr:cNvPr>
        <xdr:cNvGrpSpPr/>
      </xdr:nvGrpSpPr>
      <xdr:grpSpPr>
        <a:xfrm>
          <a:off x="6841154" y="8406026"/>
          <a:ext cx="10259066" cy="2572726"/>
          <a:chOff x="24270192" y="7074724"/>
          <a:chExt cx="8649341" cy="2577489"/>
        </a:xfrm>
      </xdr:grpSpPr>
      <xdr:graphicFrame macro="">
        <xdr:nvGraphicFramePr>
          <xdr:cNvPr id="60" name="Gráfico 59">
            <a:extLst>
              <a:ext uri="{FF2B5EF4-FFF2-40B4-BE49-F238E27FC236}">
                <a16:creationId xmlns:a16="http://schemas.microsoft.com/office/drawing/2014/main" id="{00000000-0008-0000-0600-00003C000000}"/>
              </a:ext>
            </a:extLst>
          </xdr:cNvPr>
          <xdr:cNvGraphicFramePr/>
        </xdr:nvGraphicFramePr>
        <xdr:xfrm>
          <a:off x="24270192" y="7074724"/>
          <a:ext cx="8649341" cy="2577489"/>
        </xdr:xfrm>
        <a:graphic>
          <a:graphicData uri="http://schemas.openxmlformats.org/drawingml/2006/chart">
            <c:chart xmlns:c="http://schemas.openxmlformats.org/drawingml/2006/chart" xmlns:r="http://schemas.openxmlformats.org/officeDocument/2006/relationships" r:id="rId1"/>
          </a:graphicData>
        </a:graphic>
      </xdr:graphicFrame>
      <xdr:sp macro="" textlink="Seguimiento!H21">
        <xdr:nvSpPr>
          <xdr:cNvPr id="61" name="CuadroTexto 60">
            <a:extLst>
              <a:ext uri="{FF2B5EF4-FFF2-40B4-BE49-F238E27FC236}">
                <a16:creationId xmlns:a16="http://schemas.microsoft.com/office/drawing/2014/main" id="{00000000-0008-0000-0600-00003D000000}"/>
              </a:ext>
            </a:extLst>
          </xdr:cNvPr>
          <xdr:cNvSpPr txBox="1"/>
        </xdr:nvSpPr>
        <xdr:spPr>
          <a:xfrm>
            <a:off x="31677429" y="7313543"/>
            <a:ext cx="653143" cy="3697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6B20D6DD-A679-4649-9FE8-E4AA9712B48F}" type="TxLink">
              <a:rPr lang="en-US" sz="1600" b="1" i="0" u="none" strike="noStrike">
                <a:solidFill>
                  <a:srgbClr val="000000"/>
                </a:solidFill>
                <a:latin typeface="Calibri"/>
                <a:ea typeface="+mn-ea"/>
                <a:cs typeface="Calibri"/>
              </a:rPr>
              <a:pPr marL="0" indent="0" algn="ctr"/>
              <a:t>100%</a:t>
            </a:fld>
            <a:endParaRPr lang="es-MX" sz="1600" b="1" i="0" u="none" strike="noStrike">
              <a:solidFill>
                <a:srgbClr val="000000"/>
              </a:solidFill>
              <a:latin typeface="Calibri"/>
              <a:ea typeface="+mn-ea"/>
              <a:cs typeface="Calibri"/>
            </a:endParaRPr>
          </a:p>
        </xdr:txBody>
      </xdr:sp>
      <xdr:sp macro="" textlink="Seguimiento!H22">
        <xdr:nvSpPr>
          <xdr:cNvPr id="62" name="CuadroTexto 61">
            <a:extLst>
              <a:ext uri="{FF2B5EF4-FFF2-40B4-BE49-F238E27FC236}">
                <a16:creationId xmlns:a16="http://schemas.microsoft.com/office/drawing/2014/main" id="{00000000-0008-0000-0600-00003E000000}"/>
              </a:ext>
            </a:extLst>
          </xdr:cNvPr>
          <xdr:cNvSpPr txBox="1"/>
        </xdr:nvSpPr>
        <xdr:spPr>
          <a:xfrm>
            <a:off x="31677429" y="7873803"/>
            <a:ext cx="653143" cy="3975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1876AD83-8439-466A-AB90-42AC2E80A41C}" type="TxLink">
              <a:rPr lang="en-US" sz="1600" b="1" i="0" u="none" strike="noStrike">
                <a:solidFill>
                  <a:srgbClr val="000000"/>
                </a:solidFill>
                <a:latin typeface="Calibri"/>
                <a:ea typeface="+mn-ea"/>
                <a:cs typeface="Calibri"/>
              </a:rPr>
              <a:pPr marL="0" indent="0" algn="ctr"/>
              <a:t> </a:t>
            </a:fld>
            <a:endParaRPr lang="es-MX" sz="1600" b="1" i="0" u="none" strike="noStrike">
              <a:solidFill>
                <a:srgbClr val="000000"/>
              </a:solidFill>
              <a:latin typeface="Calibri"/>
              <a:ea typeface="+mn-ea"/>
              <a:cs typeface="Calibri"/>
            </a:endParaRPr>
          </a:p>
        </xdr:txBody>
      </xdr:sp>
      <xdr:sp macro="" textlink="Seguimiento!H23">
        <xdr:nvSpPr>
          <xdr:cNvPr id="63" name="CuadroTexto 62">
            <a:extLst>
              <a:ext uri="{FF2B5EF4-FFF2-40B4-BE49-F238E27FC236}">
                <a16:creationId xmlns:a16="http://schemas.microsoft.com/office/drawing/2014/main" id="{00000000-0008-0000-0600-00003F000000}"/>
              </a:ext>
            </a:extLst>
          </xdr:cNvPr>
          <xdr:cNvSpPr txBox="1"/>
        </xdr:nvSpPr>
        <xdr:spPr>
          <a:xfrm>
            <a:off x="31677429" y="8445304"/>
            <a:ext cx="653143" cy="40584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C16228F0-E490-4360-9CB8-FCCC8A4ED0EE}" type="TxLink">
              <a:rPr lang="en-US" sz="1600" b="1" i="0" u="none" strike="noStrike">
                <a:solidFill>
                  <a:srgbClr val="000000"/>
                </a:solidFill>
                <a:latin typeface="Calibri"/>
                <a:ea typeface="+mn-ea"/>
                <a:cs typeface="Calibri"/>
              </a:rPr>
              <a:pPr marL="0" indent="0" algn="ctr"/>
              <a:t> </a:t>
            </a:fld>
            <a:endParaRPr lang="es-MX" sz="1600" b="1" i="0" u="none" strike="noStrike">
              <a:solidFill>
                <a:srgbClr val="000000"/>
              </a:solidFill>
              <a:latin typeface="Calibri"/>
              <a:ea typeface="+mn-ea"/>
              <a:cs typeface="Calibri"/>
            </a:endParaRPr>
          </a:p>
        </xdr:txBody>
      </xdr:sp>
      <xdr:sp macro="" textlink="Seguimiento!H24">
        <xdr:nvSpPr>
          <xdr:cNvPr id="64" name="CuadroTexto 63">
            <a:extLst>
              <a:ext uri="{FF2B5EF4-FFF2-40B4-BE49-F238E27FC236}">
                <a16:creationId xmlns:a16="http://schemas.microsoft.com/office/drawing/2014/main" id="{00000000-0008-0000-0600-000040000000}"/>
              </a:ext>
            </a:extLst>
          </xdr:cNvPr>
          <xdr:cNvSpPr txBox="1"/>
        </xdr:nvSpPr>
        <xdr:spPr>
          <a:xfrm>
            <a:off x="31677429" y="9032098"/>
            <a:ext cx="653143" cy="3822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DD2AB043-857F-4489-813D-2A6282018BDF}" type="TxLink">
              <a:rPr lang="en-US" sz="1600" b="1" i="0" u="none" strike="noStrike">
                <a:solidFill>
                  <a:srgbClr val="000000"/>
                </a:solidFill>
                <a:latin typeface="Calibri"/>
                <a:ea typeface="+mn-ea"/>
                <a:cs typeface="Calibri"/>
              </a:rPr>
              <a:pPr marL="0" indent="0" algn="ctr"/>
              <a:t> </a:t>
            </a:fld>
            <a:endParaRPr lang="es-MX" sz="1600" b="1" i="0" u="none" strike="noStrike">
              <a:solidFill>
                <a:srgbClr val="000000"/>
              </a:solidFill>
              <a:latin typeface="Calibri"/>
              <a:ea typeface="+mn-ea"/>
              <a:cs typeface="Calibri"/>
            </a:endParaRPr>
          </a:p>
        </xdr:txBody>
      </xdr:sp>
    </xdr:grpSp>
    <xdr:clientData/>
  </xdr:twoCellAnchor>
  <xdr:twoCellAnchor>
    <xdr:from>
      <xdr:col>5</xdr:col>
      <xdr:colOff>7621</xdr:colOff>
      <xdr:row>58</xdr:row>
      <xdr:rowOff>118471</xdr:rowOff>
    </xdr:from>
    <xdr:to>
      <xdr:col>16</xdr:col>
      <xdr:colOff>283621</xdr:colOff>
      <xdr:row>72</xdr:row>
      <xdr:rowOff>27851</xdr:rowOff>
    </xdr:to>
    <xdr:grpSp>
      <xdr:nvGrpSpPr>
        <xdr:cNvPr id="66" name="Grupo 65">
          <a:extLst>
            <a:ext uri="{FF2B5EF4-FFF2-40B4-BE49-F238E27FC236}">
              <a16:creationId xmlns:a16="http://schemas.microsoft.com/office/drawing/2014/main" id="{00000000-0008-0000-0600-000042000000}"/>
            </a:ext>
          </a:extLst>
        </xdr:cNvPr>
        <xdr:cNvGrpSpPr/>
      </xdr:nvGrpSpPr>
      <xdr:grpSpPr>
        <a:xfrm>
          <a:off x="6837046" y="11662771"/>
          <a:ext cx="10267725" cy="2595430"/>
          <a:chOff x="24167578" y="10462829"/>
          <a:chExt cx="8649341" cy="2573777"/>
        </a:xfrm>
      </xdr:grpSpPr>
      <xdr:graphicFrame macro="">
        <xdr:nvGraphicFramePr>
          <xdr:cNvPr id="68" name="Gráfico 67">
            <a:extLst>
              <a:ext uri="{FF2B5EF4-FFF2-40B4-BE49-F238E27FC236}">
                <a16:creationId xmlns:a16="http://schemas.microsoft.com/office/drawing/2014/main" id="{00000000-0008-0000-0600-000044000000}"/>
              </a:ext>
            </a:extLst>
          </xdr:cNvPr>
          <xdr:cNvGraphicFramePr/>
        </xdr:nvGraphicFramePr>
        <xdr:xfrm>
          <a:off x="24167578" y="10462829"/>
          <a:ext cx="8649341" cy="2573777"/>
        </xdr:xfrm>
        <a:graphic>
          <a:graphicData uri="http://schemas.openxmlformats.org/drawingml/2006/chart">
            <c:chart xmlns:c="http://schemas.openxmlformats.org/drawingml/2006/chart" xmlns:r="http://schemas.openxmlformats.org/officeDocument/2006/relationships" r:id="rId2"/>
          </a:graphicData>
        </a:graphic>
      </xdr:graphicFrame>
      <xdr:sp macro="" textlink="Seguimiento!I21">
        <xdr:nvSpPr>
          <xdr:cNvPr id="69" name="CuadroTexto 68">
            <a:extLst>
              <a:ext uri="{FF2B5EF4-FFF2-40B4-BE49-F238E27FC236}">
                <a16:creationId xmlns:a16="http://schemas.microsoft.com/office/drawing/2014/main" id="{00000000-0008-0000-0600-000045000000}"/>
              </a:ext>
            </a:extLst>
          </xdr:cNvPr>
          <xdr:cNvSpPr txBox="1"/>
        </xdr:nvSpPr>
        <xdr:spPr>
          <a:xfrm>
            <a:off x="31568575" y="10662679"/>
            <a:ext cx="653143" cy="3999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1FE31B8E-5105-4FC9-A686-F0260D10E830}" type="TxLink">
              <a:rPr lang="en-US" sz="1600" b="1" i="0" u="none" strike="noStrike">
                <a:solidFill>
                  <a:srgbClr val="000000"/>
                </a:solidFill>
                <a:latin typeface="Calibri"/>
                <a:ea typeface="+mn-ea"/>
                <a:cs typeface="Calibri"/>
              </a:rPr>
              <a:pPr marL="0" indent="0" algn="ctr"/>
              <a:t>85%</a:t>
            </a:fld>
            <a:endParaRPr lang="es-MX" sz="1600" b="1" i="0" u="none" strike="noStrike">
              <a:solidFill>
                <a:srgbClr val="000000"/>
              </a:solidFill>
              <a:latin typeface="Calibri"/>
              <a:ea typeface="+mn-ea"/>
              <a:cs typeface="Calibri"/>
            </a:endParaRPr>
          </a:p>
        </xdr:txBody>
      </xdr:sp>
      <xdr:sp macro="" textlink="Seguimiento!I22">
        <xdr:nvSpPr>
          <xdr:cNvPr id="70" name="CuadroTexto 69">
            <a:extLst>
              <a:ext uri="{FF2B5EF4-FFF2-40B4-BE49-F238E27FC236}">
                <a16:creationId xmlns:a16="http://schemas.microsoft.com/office/drawing/2014/main" id="{00000000-0008-0000-0600-000046000000}"/>
              </a:ext>
            </a:extLst>
          </xdr:cNvPr>
          <xdr:cNvSpPr txBox="1"/>
        </xdr:nvSpPr>
        <xdr:spPr>
          <a:xfrm>
            <a:off x="31568575" y="11253107"/>
            <a:ext cx="653143" cy="4248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1F1A88FD-BB0E-4784-AF07-56B2AC97924C}" type="TxLink">
              <a:rPr lang="en-US" sz="1600" b="1" i="0" u="none" strike="noStrike">
                <a:solidFill>
                  <a:srgbClr val="000000"/>
                </a:solidFill>
                <a:latin typeface="Calibri"/>
                <a:ea typeface="+mn-ea"/>
                <a:cs typeface="Calibri"/>
              </a:rPr>
              <a:pPr marL="0" indent="0" algn="ctr"/>
              <a:t> </a:t>
            </a:fld>
            <a:endParaRPr lang="es-MX" sz="1600" b="1" i="0" u="none" strike="noStrike">
              <a:solidFill>
                <a:srgbClr val="000000"/>
              </a:solidFill>
              <a:latin typeface="Calibri"/>
              <a:ea typeface="+mn-ea"/>
              <a:cs typeface="Calibri"/>
            </a:endParaRPr>
          </a:p>
        </xdr:txBody>
      </xdr:sp>
      <xdr:sp macro="" textlink="Seguimiento!I23">
        <xdr:nvSpPr>
          <xdr:cNvPr id="71" name="CuadroTexto 70">
            <a:extLst>
              <a:ext uri="{FF2B5EF4-FFF2-40B4-BE49-F238E27FC236}">
                <a16:creationId xmlns:a16="http://schemas.microsoft.com/office/drawing/2014/main" id="{00000000-0008-0000-0600-000047000000}"/>
              </a:ext>
            </a:extLst>
          </xdr:cNvPr>
          <xdr:cNvSpPr txBox="1"/>
        </xdr:nvSpPr>
        <xdr:spPr>
          <a:xfrm>
            <a:off x="31568575" y="11819741"/>
            <a:ext cx="653143" cy="3965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A732BEB7-6C63-4935-BC25-97DF5CA102E1}" type="TxLink">
              <a:rPr lang="en-US" sz="1600" b="1" i="0" u="none" strike="noStrike">
                <a:solidFill>
                  <a:srgbClr val="000000"/>
                </a:solidFill>
                <a:latin typeface="Calibri"/>
                <a:ea typeface="+mn-ea"/>
                <a:cs typeface="Calibri"/>
              </a:rPr>
              <a:pPr marL="0" indent="0" algn="ctr"/>
              <a:t> </a:t>
            </a:fld>
            <a:endParaRPr lang="es-MX" sz="1600" b="1" i="0" u="none" strike="noStrike">
              <a:solidFill>
                <a:srgbClr val="000000"/>
              </a:solidFill>
              <a:latin typeface="Calibri"/>
              <a:ea typeface="+mn-ea"/>
              <a:cs typeface="Calibri"/>
            </a:endParaRPr>
          </a:p>
        </xdr:txBody>
      </xdr:sp>
      <xdr:sp macro="" textlink="Seguimiento!I24">
        <xdr:nvSpPr>
          <xdr:cNvPr id="72" name="CuadroTexto 71">
            <a:extLst>
              <a:ext uri="{FF2B5EF4-FFF2-40B4-BE49-F238E27FC236}">
                <a16:creationId xmlns:a16="http://schemas.microsoft.com/office/drawing/2014/main" id="{00000000-0008-0000-0600-000048000000}"/>
              </a:ext>
            </a:extLst>
          </xdr:cNvPr>
          <xdr:cNvSpPr txBox="1"/>
        </xdr:nvSpPr>
        <xdr:spPr>
          <a:xfrm>
            <a:off x="31568575" y="12415039"/>
            <a:ext cx="653143" cy="3644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EF97D4D1-FA11-4EF7-91EA-F633D1EEBA43}" type="TxLink">
              <a:rPr lang="en-US" sz="1600" b="1" i="0" u="none" strike="noStrike">
                <a:solidFill>
                  <a:srgbClr val="000000"/>
                </a:solidFill>
                <a:latin typeface="Calibri"/>
                <a:ea typeface="+mn-ea"/>
                <a:cs typeface="Calibri"/>
              </a:rPr>
              <a:pPr marL="0" indent="0" algn="ctr"/>
              <a:t> </a:t>
            </a:fld>
            <a:endParaRPr lang="es-MX" sz="1600" b="1" i="0" u="none" strike="noStrike">
              <a:solidFill>
                <a:srgbClr val="000000"/>
              </a:solidFill>
              <a:latin typeface="Calibri"/>
              <a:ea typeface="+mn-ea"/>
              <a:cs typeface="Calibri"/>
            </a:endParaRPr>
          </a:p>
        </xdr:txBody>
      </xdr:sp>
    </xdr:grpSp>
    <xdr:clientData/>
  </xdr:twoCellAnchor>
  <xdr:twoCellAnchor>
    <xdr:from>
      <xdr:col>6</xdr:col>
      <xdr:colOff>99580</xdr:colOff>
      <xdr:row>9</xdr:row>
      <xdr:rowOff>168852</xdr:rowOff>
    </xdr:from>
    <xdr:to>
      <xdr:col>15</xdr:col>
      <xdr:colOff>418725</xdr:colOff>
      <xdr:row>36</xdr:row>
      <xdr:rowOff>163152</xdr:rowOff>
    </xdr:to>
    <xdr:graphicFrame macro="">
      <xdr:nvGraphicFramePr>
        <xdr:cNvPr id="77" name="Gráfico 76">
          <a:extLst>
            <a:ext uri="{FF2B5EF4-FFF2-40B4-BE49-F238E27FC236}">
              <a16:creationId xmlns:a16="http://schemas.microsoft.com/office/drawing/2014/main" id="{00000000-0008-0000-0600-00004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329046</xdr:colOff>
      <xdr:row>43</xdr:row>
      <xdr:rowOff>103908</xdr:rowOff>
    </xdr:from>
    <xdr:to>
      <xdr:col>17</xdr:col>
      <xdr:colOff>502981</xdr:colOff>
      <xdr:row>44</xdr:row>
      <xdr:rowOff>54790</xdr:rowOff>
    </xdr:to>
    <xdr:grpSp>
      <xdr:nvGrpSpPr>
        <xdr:cNvPr id="108" name="Grupo 107">
          <a:extLst>
            <a:ext uri="{FF2B5EF4-FFF2-40B4-BE49-F238E27FC236}">
              <a16:creationId xmlns:a16="http://schemas.microsoft.com/office/drawing/2014/main" id="{00000000-0008-0000-0600-00006C000000}"/>
            </a:ext>
          </a:extLst>
        </xdr:cNvPr>
        <xdr:cNvGrpSpPr/>
      </xdr:nvGrpSpPr>
      <xdr:grpSpPr>
        <a:xfrm>
          <a:off x="17912196" y="8581158"/>
          <a:ext cx="173935" cy="350932"/>
          <a:chOff x="11965760" y="3930963"/>
          <a:chExt cx="173935" cy="349200"/>
        </a:xfrm>
      </xdr:grpSpPr>
      <xdr:sp macro="" textlink="">
        <xdr:nvSpPr>
          <xdr:cNvPr id="109" name="Rectángulo 108">
            <a:extLst>
              <a:ext uri="{FF2B5EF4-FFF2-40B4-BE49-F238E27FC236}">
                <a16:creationId xmlns:a16="http://schemas.microsoft.com/office/drawing/2014/main" id="{00000000-0008-0000-0600-00006D000000}"/>
              </a:ext>
            </a:extLst>
          </xdr:cNvPr>
          <xdr:cNvSpPr/>
        </xdr:nvSpPr>
        <xdr:spPr>
          <a:xfrm>
            <a:off x="11965760" y="3931628"/>
            <a:ext cx="173935" cy="347870"/>
          </a:xfrm>
          <a:prstGeom prst="rect">
            <a:avLst/>
          </a:prstGeom>
          <a:noFill/>
          <a:ln w="38100">
            <a:solidFill>
              <a:srgbClr val="875EBC">
                <a:alpha val="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sp macro="" textlink="">
        <xdr:nvSpPr>
          <xdr:cNvPr id="110" name="Rectángulo 109">
            <a:extLst>
              <a:ext uri="{FF2B5EF4-FFF2-40B4-BE49-F238E27FC236}">
                <a16:creationId xmlns:a16="http://schemas.microsoft.com/office/drawing/2014/main" id="{00000000-0008-0000-0600-00006E000000}"/>
              </a:ext>
            </a:extLst>
          </xdr:cNvPr>
          <xdr:cNvSpPr/>
        </xdr:nvSpPr>
        <xdr:spPr>
          <a:xfrm>
            <a:off x="11966327" y="3930963"/>
            <a:ext cx="172800" cy="349200"/>
          </a:xfrm>
          <a:prstGeom prst="rect">
            <a:avLst/>
          </a:prstGeom>
          <a:noFill/>
          <a:ln w="6350">
            <a:solidFill>
              <a:srgbClr val="875EBC"/>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grpSp>
    <xdr:clientData/>
  </xdr:twoCellAnchor>
  <xdr:twoCellAnchor>
    <xdr:from>
      <xdr:col>4</xdr:col>
      <xdr:colOff>1353910</xdr:colOff>
      <xdr:row>77</xdr:row>
      <xdr:rowOff>77560</xdr:rowOff>
    </xdr:from>
    <xdr:to>
      <xdr:col>9</xdr:col>
      <xdr:colOff>642760</xdr:colOff>
      <xdr:row>92</xdr:row>
      <xdr:rowOff>136060</xdr:rowOff>
    </xdr:to>
    <xdr:graphicFrame macro="">
      <xdr:nvGraphicFramePr>
        <xdr:cNvPr id="4" name="Gráfico 3">
          <a:extLst>
            <a:ext uri="{FF2B5EF4-FFF2-40B4-BE49-F238E27FC236}">
              <a16:creationId xmlns:a16="http://schemas.microsoft.com/office/drawing/2014/main" id="{00000000-0008-0000-06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9</xdr:col>
      <xdr:colOff>727981</xdr:colOff>
      <xdr:row>77</xdr:row>
      <xdr:rowOff>159203</xdr:rowOff>
    </xdr:from>
    <xdr:to>
      <xdr:col>14</xdr:col>
      <xdr:colOff>697981</xdr:colOff>
      <xdr:row>93</xdr:row>
      <xdr:rowOff>27203</xdr:rowOff>
    </xdr:to>
    <xdr:graphicFrame macro="">
      <xdr:nvGraphicFramePr>
        <xdr:cNvPr id="5" name="Gráfico 4">
          <a:extLst>
            <a:ext uri="{FF2B5EF4-FFF2-40B4-BE49-F238E27FC236}">
              <a16:creationId xmlns:a16="http://schemas.microsoft.com/office/drawing/2014/main" id="{00000000-0008-0000-06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xdr:col>
      <xdr:colOff>1416843</xdr:colOff>
      <xdr:row>98</xdr:row>
      <xdr:rowOff>116680</xdr:rowOff>
    </xdr:from>
    <xdr:to>
      <xdr:col>9</xdr:col>
      <xdr:colOff>720093</xdr:colOff>
      <xdr:row>113</xdr:row>
      <xdr:rowOff>175180</xdr:rowOff>
    </xdr:to>
    <xdr:graphicFrame macro="">
      <xdr:nvGraphicFramePr>
        <xdr:cNvPr id="6" name="Gráfico 5">
          <a:extLst>
            <a:ext uri="{FF2B5EF4-FFF2-40B4-BE49-F238E27FC236}">
              <a16:creationId xmlns:a16="http://schemas.microsoft.com/office/drawing/2014/main" id="{00000000-0008-0000-06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10</xdr:col>
      <xdr:colOff>27214</xdr:colOff>
      <xdr:row>98</xdr:row>
      <xdr:rowOff>122465</xdr:rowOff>
    </xdr:from>
    <xdr:to>
      <xdr:col>14</xdr:col>
      <xdr:colOff>759214</xdr:colOff>
      <xdr:row>113</xdr:row>
      <xdr:rowOff>180965</xdr:rowOff>
    </xdr:to>
    <xdr:graphicFrame macro="">
      <xdr:nvGraphicFramePr>
        <xdr:cNvPr id="10" name="Gráfico 9">
          <a:extLst>
            <a:ext uri="{FF2B5EF4-FFF2-40B4-BE49-F238E27FC236}">
              <a16:creationId xmlns:a16="http://schemas.microsoft.com/office/drawing/2014/main" id="{00000000-0008-0000-06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3</xdr:col>
      <xdr:colOff>917863</xdr:colOff>
      <xdr:row>190</xdr:row>
      <xdr:rowOff>51955</xdr:rowOff>
    </xdr:from>
    <xdr:to>
      <xdr:col>11</xdr:col>
      <xdr:colOff>639531</xdr:colOff>
      <xdr:row>212</xdr:row>
      <xdr:rowOff>168601</xdr:rowOff>
    </xdr:to>
    <xdr:graphicFrame macro="">
      <xdr:nvGraphicFramePr>
        <xdr:cNvPr id="35" name="Gráfico 34">
          <a:extLst>
            <a:ext uri="{FF2B5EF4-FFF2-40B4-BE49-F238E27FC236}">
              <a16:creationId xmlns:a16="http://schemas.microsoft.com/office/drawing/2014/main" id="{00000000-0008-0000-06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3</xdr:col>
      <xdr:colOff>1385454</xdr:colOff>
      <xdr:row>161</xdr:row>
      <xdr:rowOff>155864</xdr:rowOff>
    </xdr:from>
    <xdr:to>
      <xdr:col>12</xdr:col>
      <xdr:colOff>345122</xdr:colOff>
      <xdr:row>184</xdr:row>
      <xdr:rowOff>133964</xdr:rowOff>
    </xdr:to>
    <xdr:graphicFrame macro="">
      <xdr:nvGraphicFramePr>
        <xdr:cNvPr id="36" name="Gráfico 35">
          <a:extLst>
            <a:ext uri="{FF2B5EF4-FFF2-40B4-BE49-F238E27FC236}">
              <a16:creationId xmlns:a16="http://schemas.microsoft.com/office/drawing/2014/main" id="{00000000-0008-0000-06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xdr:col>
      <xdr:colOff>1524001</xdr:colOff>
      <xdr:row>1</xdr:row>
      <xdr:rowOff>69273</xdr:rowOff>
    </xdr:from>
    <xdr:to>
      <xdr:col>14</xdr:col>
      <xdr:colOff>242454</xdr:colOff>
      <xdr:row>6</xdr:row>
      <xdr:rowOff>121227</xdr:rowOff>
    </xdr:to>
    <xdr:sp macro="" textlink="">
      <xdr:nvSpPr>
        <xdr:cNvPr id="3" name="Rectángulo: esquinas redondeadas 2">
          <a:extLst>
            <a:ext uri="{FF2B5EF4-FFF2-40B4-BE49-F238E27FC236}">
              <a16:creationId xmlns:a16="http://schemas.microsoft.com/office/drawing/2014/main" id="{00000000-0008-0000-0600-000003000000}"/>
            </a:ext>
          </a:extLst>
        </xdr:cNvPr>
        <xdr:cNvSpPr/>
      </xdr:nvSpPr>
      <xdr:spPr>
        <a:xfrm>
          <a:off x="2043546" y="259773"/>
          <a:ext cx="13490863" cy="1004454"/>
        </a:xfrm>
        <a:prstGeom prst="roundRect">
          <a:avLst/>
        </a:prstGeom>
        <a:solidFill>
          <a:srgbClr val="FFFF99"/>
        </a:solidFill>
        <a:ln>
          <a:solidFill>
            <a:srgbClr val="FF277E"/>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s-MX" sz="2000" b="1">
              <a:solidFill>
                <a:schemeClr val="tx1"/>
              </a:solidFill>
            </a:rPr>
            <a:t>Esta información es la que permite recolectar los datos para mostrar en el informe de avance y cierre, por favor no modificarla y de tener</a:t>
          </a:r>
          <a:r>
            <a:rPr lang="es-MX" sz="2000" b="1" baseline="0">
              <a:solidFill>
                <a:schemeClr val="tx1"/>
              </a:solidFill>
            </a:rPr>
            <a:t> que </a:t>
          </a:r>
          <a:r>
            <a:rPr lang="es-MX" sz="2000" b="1">
              <a:solidFill>
                <a:schemeClr val="tx1"/>
              </a:solidFill>
            </a:rPr>
            <a:t>ser el caso analizar los cambios pertinentes en cada pestaña.</a:t>
          </a:r>
        </a:p>
      </xdr:txBody>
    </xdr:sp>
    <xdr:clientData/>
  </xdr:twoCellAnchor>
  <xdr:twoCellAnchor editAs="oneCell">
    <xdr:from>
      <xdr:col>1</xdr:col>
      <xdr:colOff>103908</xdr:colOff>
      <xdr:row>1</xdr:row>
      <xdr:rowOff>69273</xdr:rowOff>
    </xdr:from>
    <xdr:to>
      <xdr:col>1</xdr:col>
      <xdr:colOff>1231589</xdr:colOff>
      <xdr:row>7</xdr:row>
      <xdr:rowOff>0</xdr:rowOff>
    </xdr:to>
    <xdr:pic>
      <xdr:nvPicPr>
        <xdr:cNvPr id="7" name="Imagen 6">
          <a:extLst>
            <a:ext uri="{FF2B5EF4-FFF2-40B4-BE49-F238E27FC236}">
              <a16:creationId xmlns:a16="http://schemas.microsoft.com/office/drawing/2014/main" id="{00000000-0008-0000-0600-000007000000}"/>
            </a:ext>
          </a:extLst>
        </xdr:cNvPr>
        <xdr:cNvPicPr>
          <a:picLocks noChangeAspect="1" noChangeArrowheads="1"/>
        </xdr:cNvPicPr>
      </xdr:nvPicPr>
      <xdr:blipFill>
        <a:blip xmlns:r="http://schemas.openxmlformats.org/officeDocument/2006/relationships" r:embed="rId10" cstate="print">
          <a:extLst>
            <a:ext uri="{28A0092B-C50C-407E-A947-70E740481C1C}">
              <a14:useLocalDpi xmlns:a14="http://schemas.microsoft.com/office/drawing/2010/main" val="0"/>
            </a:ext>
          </a:extLst>
        </a:blip>
        <a:srcRect/>
        <a:stretch>
          <a:fillRect/>
        </a:stretch>
      </xdr:blipFill>
      <xdr:spPr bwMode="auto">
        <a:xfrm>
          <a:off x="623453" y="259773"/>
          <a:ext cx="1127681" cy="112568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330137</xdr:colOff>
      <xdr:row>120</xdr:row>
      <xdr:rowOff>25031</xdr:rowOff>
    </xdr:from>
    <xdr:to>
      <xdr:col>9</xdr:col>
      <xdr:colOff>485034</xdr:colOff>
      <xdr:row>135</xdr:row>
      <xdr:rowOff>83531</xdr:rowOff>
    </xdr:to>
    <xdr:graphicFrame macro="">
      <xdr:nvGraphicFramePr>
        <xdr:cNvPr id="19" name="Gráfico 18">
          <a:extLst>
            <a:ext uri="{FF2B5EF4-FFF2-40B4-BE49-F238E27FC236}">
              <a16:creationId xmlns:a16="http://schemas.microsoft.com/office/drawing/2014/main" id="{00000000-0008-0000-06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8</xdr:col>
      <xdr:colOff>519545</xdr:colOff>
      <xdr:row>140</xdr:row>
      <xdr:rowOff>91784</xdr:rowOff>
    </xdr:from>
    <xdr:to>
      <xdr:col>12</xdr:col>
      <xdr:colOff>217402</xdr:colOff>
      <xdr:row>155</xdr:row>
      <xdr:rowOff>150284</xdr:rowOff>
    </xdr:to>
    <xdr:graphicFrame macro="">
      <xdr:nvGraphicFramePr>
        <xdr:cNvPr id="8" name="Gráfico 7">
          <a:extLst>
            <a:ext uri="{FF2B5EF4-FFF2-40B4-BE49-F238E27FC236}">
              <a16:creationId xmlns:a16="http://schemas.microsoft.com/office/drawing/2014/main" id="{00000000-0008-0000-06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8.xml><?xml version="1.0" encoding="utf-8"?>
<c:userShapes xmlns:c="http://schemas.openxmlformats.org/drawingml/2006/chart">
  <cdr:relSizeAnchor xmlns:cdr="http://schemas.openxmlformats.org/drawingml/2006/chartDrawing">
    <cdr:from>
      <cdr:x>0.86811</cdr:x>
      <cdr:y>0.13221</cdr:y>
    </cdr:from>
    <cdr:to>
      <cdr:x>0.9074</cdr:x>
      <cdr:y>0.22988</cdr:y>
    </cdr:to>
    <cdr:sp macro="" textlink="">
      <cdr:nvSpPr>
        <cdr:cNvPr id="2" name="CuadroTexto 1">
          <a:extLst xmlns:a="http://schemas.openxmlformats.org/drawingml/2006/main">
            <a:ext uri="{FF2B5EF4-FFF2-40B4-BE49-F238E27FC236}">
              <a16:creationId xmlns:a16="http://schemas.microsoft.com/office/drawing/2014/main" id="{68F4F3CC-AB51-1901-A2D7-D983DCAFE76B}"/>
            </a:ext>
          </a:extLst>
        </cdr:cNvPr>
        <cdr:cNvSpPr txBox="1"/>
      </cdr:nvSpPr>
      <cdr:spPr>
        <a:xfrm xmlns:a="http://schemas.openxmlformats.org/drawingml/2006/main">
          <a:off x="7516094" y="368383"/>
          <a:ext cx="340178" cy="272143"/>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s-MX" sz="1100"/>
        </a:p>
      </cdr:txBody>
    </cdr:sp>
  </cdr:relSizeAnchor>
</c:userShapes>
</file>

<file path=xl/drawings/drawing9.xml><?xml version="1.0" encoding="utf-8"?>
<c:userShapes xmlns:c="http://schemas.openxmlformats.org/drawingml/2006/chart">
  <cdr:relSizeAnchor xmlns:cdr="http://schemas.openxmlformats.org/drawingml/2006/chartDrawing">
    <cdr:from>
      <cdr:x>0.86811</cdr:x>
      <cdr:y>0.13221</cdr:y>
    </cdr:from>
    <cdr:to>
      <cdr:x>0.9074</cdr:x>
      <cdr:y>0.22988</cdr:y>
    </cdr:to>
    <cdr:sp macro="" textlink="">
      <cdr:nvSpPr>
        <cdr:cNvPr id="2" name="CuadroTexto 1">
          <a:extLst xmlns:a="http://schemas.openxmlformats.org/drawingml/2006/main">
            <a:ext uri="{FF2B5EF4-FFF2-40B4-BE49-F238E27FC236}">
              <a16:creationId xmlns:a16="http://schemas.microsoft.com/office/drawing/2014/main" id="{68F4F3CC-AB51-1901-A2D7-D983DCAFE76B}"/>
            </a:ext>
          </a:extLst>
        </cdr:cNvPr>
        <cdr:cNvSpPr txBox="1"/>
      </cdr:nvSpPr>
      <cdr:spPr>
        <a:xfrm xmlns:a="http://schemas.openxmlformats.org/drawingml/2006/main">
          <a:off x="7516094" y="368383"/>
          <a:ext cx="340178" cy="272143"/>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s-MX" sz="1100"/>
        </a:p>
      </cdr:txBody>
    </cdr:sp>
  </cdr:relSizeAnchor>
</c:userShapes>
</file>

<file path=xl/drawings/drawing10.xml><?xml version="1.0" encoding="utf-8"?>
<xdr:wsDr xmlns:xdr="http://schemas.openxmlformats.org/drawingml/2006/spreadsheetDrawing" xmlns:a="http://schemas.openxmlformats.org/drawingml/2006/main">
  <xdr:twoCellAnchor>
    <xdr:from>
      <xdr:col>4</xdr:col>
      <xdr:colOff>345127</xdr:colOff>
      <xdr:row>21</xdr:row>
      <xdr:rowOff>160193</xdr:rowOff>
    </xdr:from>
    <xdr:to>
      <xdr:col>21</xdr:col>
      <xdr:colOff>423059</xdr:colOff>
      <xdr:row>72</xdr:row>
      <xdr:rowOff>142875</xdr:rowOff>
    </xdr:to>
    <xdr:graphicFrame macro="">
      <xdr:nvGraphicFramePr>
        <xdr:cNvPr id="2" name="Gráfico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380999</xdr:colOff>
      <xdr:row>78</xdr:row>
      <xdr:rowOff>190499</xdr:rowOff>
    </xdr:from>
    <xdr:to>
      <xdr:col>12</xdr:col>
      <xdr:colOff>331207</xdr:colOff>
      <xdr:row>101</xdr:row>
      <xdr:rowOff>142875</xdr:rowOff>
    </xdr:to>
    <xdr:graphicFrame macro="">
      <xdr:nvGraphicFramePr>
        <xdr:cNvPr id="3" name="Gráfico 2">
          <a:extLst>
            <a:ext uri="{FF2B5EF4-FFF2-40B4-BE49-F238E27FC236}">
              <a16:creationId xmlns:a16="http://schemas.microsoft.com/office/drawing/2014/main" id="{00000000-0008-0000-0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329973</xdr:colOff>
      <xdr:row>77</xdr:row>
      <xdr:rowOff>95249</xdr:rowOff>
    </xdr:from>
    <xdr:to>
      <xdr:col>17</xdr:col>
      <xdr:colOff>523874</xdr:colOff>
      <xdr:row>103</xdr:row>
      <xdr:rowOff>49608</xdr:rowOff>
    </xdr:to>
    <xdr:graphicFrame macro="">
      <xdr:nvGraphicFramePr>
        <xdr:cNvPr id="4" name="Gráfico 3">
          <a:extLst>
            <a:ext uri="{FF2B5EF4-FFF2-40B4-BE49-F238E27FC236}">
              <a16:creationId xmlns:a16="http://schemas.microsoft.com/office/drawing/2014/main" id="{00000000-0008-0000-0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408215</xdr:colOff>
      <xdr:row>111</xdr:row>
      <xdr:rowOff>41130</xdr:rowOff>
    </xdr:from>
    <xdr:to>
      <xdr:col>11</xdr:col>
      <xdr:colOff>469754</xdr:colOff>
      <xdr:row>130</xdr:row>
      <xdr:rowOff>112568</xdr:rowOff>
    </xdr:to>
    <xdr:graphicFrame macro="">
      <xdr:nvGraphicFramePr>
        <xdr:cNvPr id="5" name="Gráfico 4">
          <a:extLst>
            <a:ext uri="{FF2B5EF4-FFF2-40B4-BE49-F238E27FC236}">
              <a16:creationId xmlns:a16="http://schemas.microsoft.com/office/drawing/2014/main" id="{00000000-0008-0000-0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464189</xdr:colOff>
      <xdr:row>111</xdr:row>
      <xdr:rowOff>1</xdr:rowOff>
    </xdr:from>
    <xdr:to>
      <xdr:col>18</xdr:col>
      <xdr:colOff>380999</xdr:colOff>
      <xdr:row>130</xdr:row>
      <xdr:rowOff>71437</xdr:rowOff>
    </xdr:to>
    <xdr:graphicFrame macro="">
      <xdr:nvGraphicFramePr>
        <xdr:cNvPr id="6" name="Gráfico 5">
          <a:extLst>
            <a:ext uri="{FF2B5EF4-FFF2-40B4-BE49-F238E27FC236}">
              <a16:creationId xmlns:a16="http://schemas.microsoft.com/office/drawing/2014/main" id="{00000000-0008-0000-07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172315</xdr:colOff>
      <xdr:row>1</xdr:row>
      <xdr:rowOff>0</xdr:rowOff>
    </xdr:from>
    <xdr:to>
      <xdr:col>20</xdr:col>
      <xdr:colOff>623454</xdr:colOff>
      <xdr:row>5</xdr:row>
      <xdr:rowOff>13608</xdr:rowOff>
    </xdr:to>
    <xdr:sp macro="" textlink="">
      <xdr:nvSpPr>
        <xdr:cNvPr id="7" name="Rectángulo: esquinas redondeadas 6">
          <a:extLst>
            <a:ext uri="{FF2B5EF4-FFF2-40B4-BE49-F238E27FC236}">
              <a16:creationId xmlns:a16="http://schemas.microsoft.com/office/drawing/2014/main" id="{00000000-0008-0000-0700-000007000000}"/>
            </a:ext>
          </a:extLst>
        </xdr:cNvPr>
        <xdr:cNvSpPr/>
      </xdr:nvSpPr>
      <xdr:spPr>
        <a:xfrm>
          <a:off x="605270" y="190500"/>
          <a:ext cx="20193866" cy="775608"/>
        </a:xfrm>
        <a:prstGeom prst="roundRect">
          <a:avLst/>
        </a:prstGeom>
        <a:no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solidFill>
              <a:schemeClr val="bg1">
                <a:lumMod val="50000"/>
              </a:schemeClr>
            </a:solidFill>
          </a:endParaRPr>
        </a:p>
      </xdr:txBody>
    </xdr:sp>
    <xdr:clientData/>
  </xdr:twoCellAnchor>
  <xdr:twoCellAnchor editAs="oneCell">
    <xdr:from>
      <xdr:col>1</xdr:col>
      <xdr:colOff>0</xdr:colOff>
      <xdr:row>1</xdr:row>
      <xdr:rowOff>54471</xdr:rowOff>
    </xdr:from>
    <xdr:to>
      <xdr:col>1</xdr:col>
      <xdr:colOff>2210825</xdr:colOff>
      <xdr:row>4</xdr:row>
      <xdr:rowOff>149638</xdr:rowOff>
    </xdr:to>
    <xdr:pic>
      <xdr:nvPicPr>
        <xdr:cNvPr id="8" name="3 Imagen">
          <a:extLst>
            <a:ext uri="{FF2B5EF4-FFF2-40B4-BE49-F238E27FC236}">
              <a16:creationId xmlns:a16="http://schemas.microsoft.com/office/drawing/2014/main" id="{00000000-0008-0000-0700-000008000000}"/>
            </a:ext>
          </a:extLst>
        </xdr:cNvPr>
        <xdr:cNvPicPr>
          <a:picLocks noChangeAspect="1"/>
        </xdr:cNvPicPr>
      </xdr:nvPicPr>
      <xdr:blipFill>
        <a:blip xmlns:r="http://schemas.openxmlformats.org/officeDocument/2006/relationships" r:embed="rId6"/>
        <a:stretch>
          <a:fillRect/>
        </a:stretch>
      </xdr:blipFill>
      <xdr:spPr>
        <a:xfrm>
          <a:off x="762000" y="244971"/>
          <a:ext cx="2210825" cy="666667"/>
        </a:xfrm>
        <a:prstGeom prst="rect">
          <a:avLst/>
        </a:prstGeom>
      </xdr:spPr>
    </xdr:pic>
    <xdr:clientData/>
  </xdr:twoCellAnchor>
  <xdr:twoCellAnchor>
    <xdr:from>
      <xdr:col>1</xdr:col>
      <xdr:colOff>2452128</xdr:colOff>
      <xdr:row>1</xdr:row>
      <xdr:rowOff>118754</xdr:rowOff>
    </xdr:from>
    <xdr:to>
      <xdr:col>20</xdr:col>
      <xdr:colOff>502226</xdr:colOff>
      <xdr:row>4</xdr:row>
      <xdr:rowOff>85354</xdr:rowOff>
    </xdr:to>
    <xdr:sp macro="" textlink="">
      <xdr:nvSpPr>
        <xdr:cNvPr id="9" name="CuadroTexto 8">
          <a:extLst>
            <a:ext uri="{FF2B5EF4-FFF2-40B4-BE49-F238E27FC236}">
              <a16:creationId xmlns:a16="http://schemas.microsoft.com/office/drawing/2014/main" id="{00000000-0008-0000-0700-000009000000}"/>
            </a:ext>
          </a:extLst>
        </xdr:cNvPr>
        <xdr:cNvSpPr txBox="1"/>
      </xdr:nvSpPr>
      <xdr:spPr>
        <a:xfrm>
          <a:off x="2885083" y="309254"/>
          <a:ext cx="17792825" cy="5381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600" b="1" baseline="0">
              <a:latin typeface="Arial" panose="020B0604020202020204" pitchFamily="34" charset="0"/>
              <a:cs typeface="Arial" panose="020B0604020202020204" pitchFamily="34" charset="0"/>
            </a:rPr>
            <a:t>GRAFICAS DEL PROYECTO</a:t>
          </a:r>
          <a:endParaRPr lang="es-MX" sz="1600" b="1">
            <a:latin typeface="Arial" panose="020B0604020202020204" pitchFamily="34" charset="0"/>
            <a:cs typeface="Arial" panose="020B0604020202020204" pitchFamily="34" charset="0"/>
          </a:endParaRPr>
        </a:p>
      </xdr:txBody>
    </xdr:sp>
    <xdr:clientData/>
  </xdr:twoCellAnchor>
  <xdr:twoCellAnchor>
    <xdr:from>
      <xdr:col>1</xdr:col>
      <xdr:colOff>1261787</xdr:colOff>
      <xdr:row>7</xdr:row>
      <xdr:rowOff>163456</xdr:rowOff>
    </xdr:from>
    <xdr:to>
      <xdr:col>13</xdr:col>
      <xdr:colOff>335831</xdr:colOff>
      <xdr:row>9</xdr:row>
      <xdr:rowOff>138374</xdr:rowOff>
    </xdr:to>
    <xdr:sp macro="" textlink="">
      <xdr:nvSpPr>
        <xdr:cNvPr id="11" name="Rectángulo: esquinas redondeadas 10">
          <a:extLst>
            <a:ext uri="{FF2B5EF4-FFF2-40B4-BE49-F238E27FC236}">
              <a16:creationId xmlns:a16="http://schemas.microsoft.com/office/drawing/2014/main" id="{00000000-0008-0000-0700-00000B000000}"/>
            </a:ext>
          </a:extLst>
        </xdr:cNvPr>
        <xdr:cNvSpPr/>
      </xdr:nvSpPr>
      <xdr:spPr>
        <a:xfrm>
          <a:off x="1694742" y="1496956"/>
          <a:ext cx="13603998" cy="355918"/>
        </a:xfrm>
        <a:prstGeom prst="roundRect">
          <a:avLst/>
        </a:prstGeom>
        <a:solidFill>
          <a:srgbClr val="FFFF99"/>
        </a:solidFill>
        <a:ln w="12700">
          <a:solidFill>
            <a:srgbClr val="FF0000"/>
          </a:solidFill>
        </a:ln>
        <a:effectLst>
          <a:outerShdw blurRad="50800" dist="38100" dir="2700000" algn="tl" rotWithShape="0">
            <a:prstClr val="black">
              <a:alpha val="40000"/>
            </a:prstClr>
          </a:outerShdw>
        </a:effectLst>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lang="es-ES" sz="1600" b="1">
              <a:solidFill>
                <a:schemeClr val="dk1"/>
              </a:solidFill>
              <a:effectLst/>
              <a:latin typeface="Arial" panose="020B0604020202020204" pitchFamily="34" charset="0"/>
              <a:ea typeface="+mn-ea"/>
              <a:cs typeface="Arial" panose="020B0604020202020204" pitchFamily="34" charset="0"/>
            </a:rPr>
            <a:t>Nota:</a:t>
          </a:r>
          <a:r>
            <a:rPr lang="es-ES" sz="1600">
              <a:solidFill>
                <a:schemeClr val="dk1"/>
              </a:solidFill>
              <a:effectLst/>
              <a:latin typeface="Arial" panose="020B0604020202020204" pitchFamily="34" charset="0"/>
              <a:ea typeface="+mn-ea"/>
              <a:cs typeface="Arial" panose="020B0604020202020204" pitchFamily="34" charset="0"/>
            </a:rPr>
            <a:t> Recuerde NO </a:t>
          </a:r>
          <a:r>
            <a:rPr lang="es-ES" sz="1600" baseline="0">
              <a:solidFill>
                <a:schemeClr val="dk1"/>
              </a:solidFill>
              <a:effectLst/>
              <a:latin typeface="Arial" panose="020B0604020202020204" pitchFamily="34" charset="0"/>
              <a:ea typeface="+mn-ea"/>
              <a:cs typeface="Arial" panose="020B0604020202020204" pitchFamily="34" charset="0"/>
            </a:rPr>
            <a:t>modificar las listas de los gráficos y </a:t>
          </a:r>
          <a:r>
            <a:rPr lang="es-ES" sz="1600" b="1" baseline="0">
              <a:solidFill>
                <a:srgbClr val="FF0000"/>
              </a:solidFill>
              <a:effectLst/>
              <a:latin typeface="Arial" panose="020B0604020202020204" pitchFamily="34" charset="0"/>
              <a:ea typeface="+mn-ea"/>
              <a:cs typeface="Arial" panose="020B0604020202020204" pitchFamily="34" charset="0"/>
            </a:rPr>
            <a:t>Actualizar</a:t>
          </a:r>
          <a:r>
            <a:rPr lang="es-ES" sz="1600" baseline="0">
              <a:solidFill>
                <a:schemeClr val="dk1"/>
              </a:solidFill>
              <a:effectLst/>
              <a:latin typeface="Arial" panose="020B0604020202020204" pitchFamily="34" charset="0"/>
              <a:ea typeface="+mn-ea"/>
              <a:cs typeface="Arial" panose="020B0604020202020204" pitchFamily="34" charset="0"/>
            </a:rPr>
            <a:t> los filtros</a:t>
          </a:r>
          <a:endParaRPr lang="es-MX" sz="1600">
            <a:latin typeface="Arial" panose="020B0604020202020204" pitchFamily="34" charset="0"/>
            <a:cs typeface="Arial" panose="020B0604020202020204" pitchFamily="34" charset="0"/>
          </a:endParaRPr>
        </a:p>
      </xdr:txBody>
    </xdr:sp>
    <xdr:clientData/>
  </xdr:twoCellAnchor>
  <xdr:twoCellAnchor>
    <xdr:from>
      <xdr:col>1</xdr:col>
      <xdr:colOff>86591</xdr:colOff>
      <xdr:row>136</xdr:row>
      <xdr:rowOff>0</xdr:rowOff>
    </xdr:from>
    <xdr:to>
      <xdr:col>15</xdr:col>
      <xdr:colOff>381001</xdr:colOff>
      <xdr:row>154</xdr:row>
      <xdr:rowOff>34636</xdr:rowOff>
    </xdr:to>
    <xdr:graphicFrame macro="">
      <xdr:nvGraphicFramePr>
        <xdr:cNvPr id="13" name="Gráfico 12">
          <a:extLst>
            <a:ext uri="{FF2B5EF4-FFF2-40B4-BE49-F238E27FC236}">
              <a16:creationId xmlns:a16="http://schemas.microsoft.com/office/drawing/2014/main" id="{00000000-0008-0000-07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1</xdr:col>
      <xdr:colOff>86590</xdr:colOff>
      <xdr:row>6</xdr:row>
      <xdr:rowOff>155864</xdr:rowOff>
    </xdr:from>
    <xdr:to>
      <xdr:col>1</xdr:col>
      <xdr:colOff>806590</xdr:colOff>
      <xdr:row>10</xdr:row>
      <xdr:rowOff>114889</xdr:rowOff>
    </xdr:to>
    <xdr:pic>
      <xdr:nvPicPr>
        <xdr:cNvPr id="15" name="Imagen 14">
          <a:extLst>
            <a:ext uri="{FF2B5EF4-FFF2-40B4-BE49-F238E27FC236}">
              <a16:creationId xmlns:a16="http://schemas.microsoft.com/office/drawing/2014/main" id="{00000000-0008-0000-0700-00000F000000}"/>
            </a:ext>
          </a:extLst>
        </xdr:cNvPr>
        <xdr:cNvPicPr>
          <a:picLocks noChangeAspect="1" noChangeArrowheads="1"/>
        </xdr:cNvPicPr>
      </xdr:nvPicPr>
      <xdr:blipFill>
        <a:blip xmlns:r="http://schemas.openxmlformats.org/officeDocument/2006/relationships" r:embed="rId8" cstate="print">
          <a:extLst>
            <a:ext uri="{28A0092B-C50C-407E-A947-70E740481C1C}">
              <a14:useLocalDpi xmlns:a14="http://schemas.microsoft.com/office/drawing/2010/main" val="0"/>
            </a:ext>
          </a:extLst>
        </a:blip>
        <a:srcRect/>
        <a:stretch>
          <a:fillRect/>
        </a:stretch>
      </xdr:blipFill>
      <xdr:spPr bwMode="auto">
        <a:xfrm>
          <a:off x="519545" y="1298864"/>
          <a:ext cx="720000" cy="721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1</xdr:col>
          <xdr:colOff>1295400</xdr:colOff>
          <xdr:row>10</xdr:row>
          <xdr:rowOff>152400</xdr:rowOff>
        </xdr:from>
        <xdr:to>
          <xdr:col>1</xdr:col>
          <xdr:colOff>4248150</xdr:colOff>
          <xdr:row>20</xdr:row>
          <xdr:rowOff>76200</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700-0000015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200" b="1" i="0" u="none" strike="noStrike" baseline="0">
                  <a:solidFill>
                    <a:srgbClr val="000000"/>
                  </a:solidFill>
                  <a:latin typeface="Calibri"/>
                  <a:cs typeface="Calibri"/>
                </a:rPr>
                <a:t>Actualizar Gráficas</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xdr:twoCellAnchor>
    <xdr:from>
      <xdr:col>2</xdr:col>
      <xdr:colOff>17318</xdr:colOff>
      <xdr:row>264</xdr:row>
      <xdr:rowOff>0</xdr:rowOff>
    </xdr:from>
    <xdr:to>
      <xdr:col>22</xdr:col>
      <xdr:colOff>473318</xdr:colOff>
      <xdr:row>301</xdr:row>
      <xdr:rowOff>79500</xdr:rowOff>
    </xdr:to>
    <xdr:sp macro="" textlink="">
      <xdr:nvSpPr>
        <xdr:cNvPr id="256" name="Rectángulo 255">
          <a:extLst>
            <a:ext uri="{FF2B5EF4-FFF2-40B4-BE49-F238E27FC236}">
              <a16:creationId xmlns:a16="http://schemas.microsoft.com/office/drawing/2014/main" id="{00000000-0008-0000-0800-000000010000}"/>
            </a:ext>
          </a:extLst>
        </xdr:cNvPr>
        <xdr:cNvSpPr/>
      </xdr:nvSpPr>
      <xdr:spPr>
        <a:xfrm>
          <a:off x="1112693" y="50411063"/>
          <a:ext cx="15696000" cy="71280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MX" sz="1100"/>
            <a:t>V</a:t>
          </a:r>
        </a:p>
      </xdr:txBody>
    </xdr:sp>
    <xdr:clientData/>
  </xdr:twoCellAnchor>
  <xdr:twoCellAnchor>
    <xdr:from>
      <xdr:col>1</xdr:col>
      <xdr:colOff>258536</xdr:colOff>
      <xdr:row>1</xdr:row>
      <xdr:rowOff>60887</xdr:rowOff>
    </xdr:from>
    <xdr:to>
      <xdr:col>22</xdr:col>
      <xdr:colOff>381000</xdr:colOff>
      <xdr:row>8</xdr:row>
      <xdr:rowOff>8387</xdr:rowOff>
    </xdr:to>
    <xdr:sp macro="" textlink="">
      <xdr:nvSpPr>
        <xdr:cNvPr id="75" name="Rectángulo: esquinas redondeadas 74">
          <a:extLst>
            <a:ext uri="{FF2B5EF4-FFF2-40B4-BE49-F238E27FC236}">
              <a16:creationId xmlns:a16="http://schemas.microsoft.com/office/drawing/2014/main" id="{00000000-0008-0000-0800-00004B000000}"/>
            </a:ext>
          </a:extLst>
        </xdr:cNvPr>
        <xdr:cNvSpPr/>
      </xdr:nvSpPr>
      <xdr:spPr>
        <a:xfrm>
          <a:off x="587581" y="251387"/>
          <a:ext cx="16124464" cy="1281000"/>
        </a:xfrm>
        <a:prstGeom prst="roundRect">
          <a:avLst/>
        </a:prstGeom>
        <a:no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xdr:col>
      <xdr:colOff>17564</xdr:colOff>
      <xdr:row>9</xdr:row>
      <xdr:rowOff>0</xdr:rowOff>
    </xdr:from>
    <xdr:to>
      <xdr:col>23</xdr:col>
      <xdr:colOff>17318</xdr:colOff>
      <xdr:row>12</xdr:row>
      <xdr:rowOff>27214</xdr:rowOff>
    </xdr:to>
    <xdr:sp macro="" textlink="">
      <xdr:nvSpPr>
        <xdr:cNvPr id="2" name="Rectángulo: esquinas redondeadas 1">
          <a:extLst>
            <a:ext uri="{FF2B5EF4-FFF2-40B4-BE49-F238E27FC236}">
              <a16:creationId xmlns:a16="http://schemas.microsoft.com/office/drawing/2014/main" id="{00000000-0008-0000-0800-000002000000}"/>
            </a:ext>
          </a:extLst>
        </xdr:cNvPr>
        <xdr:cNvSpPr/>
      </xdr:nvSpPr>
      <xdr:spPr>
        <a:xfrm>
          <a:off x="379514" y="164769"/>
          <a:ext cx="16763754" cy="624445"/>
        </a:xfrm>
        <a:prstGeom prst="roundRect">
          <a:avLst/>
        </a:prstGeom>
        <a:gradFill flip="none" rotWithShape="1">
          <a:gsLst>
            <a:gs pos="66000">
              <a:srgbClr val="2A52BB"/>
            </a:gs>
            <a:gs pos="32000">
              <a:srgbClr val="6753BB"/>
            </a:gs>
            <a:gs pos="0">
              <a:srgbClr val="C9247D"/>
            </a:gs>
            <a:gs pos="100000">
              <a:srgbClr val="2B9D3D"/>
            </a:gs>
          </a:gsLst>
          <a:lin ang="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s-MX" sz="1100" b="1"/>
        </a:p>
      </xdr:txBody>
    </xdr:sp>
    <xdr:clientData/>
  </xdr:twoCellAnchor>
  <xdr:twoCellAnchor>
    <xdr:from>
      <xdr:col>1</xdr:col>
      <xdr:colOff>122465</xdr:colOff>
      <xdr:row>9</xdr:row>
      <xdr:rowOff>0</xdr:rowOff>
    </xdr:from>
    <xdr:to>
      <xdr:col>22</xdr:col>
      <xdr:colOff>554182</xdr:colOff>
      <xdr:row>12</xdr:row>
      <xdr:rowOff>27214</xdr:rowOff>
    </xdr:to>
    <xdr:sp macro="" textlink="">
      <xdr:nvSpPr>
        <xdr:cNvPr id="3" name="CuadroTexto 2">
          <a:extLst>
            <a:ext uri="{FF2B5EF4-FFF2-40B4-BE49-F238E27FC236}">
              <a16:creationId xmlns:a16="http://schemas.microsoft.com/office/drawing/2014/main" id="{00000000-0008-0000-0800-000003000000}"/>
            </a:ext>
          </a:extLst>
        </xdr:cNvPr>
        <xdr:cNvSpPr txBox="1"/>
      </xdr:nvSpPr>
      <xdr:spPr>
        <a:xfrm>
          <a:off x="451510" y="1749136"/>
          <a:ext cx="16433717" cy="5987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2800" b="1">
              <a:solidFill>
                <a:schemeClr val="bg1"/>
              </a:solidFill>
            </a:rPr>
            <a:t>Informe</a:t>
          </a:r>
          <a:r>
            <a:rPr lang="es-MX" sz="2800" b="1" baseline="0">
              <a:solidFill>
                <a:schemeClr val="bg1"/>
              </a:solidFill>
            </a:rPr>
            <a:t> de Seguimiento de Proyecto de Pruebas</a:t>
          </a:r>
          <a:endParaRPr lang="es-MX" sz="2800" b="1">
            <a:solidFill>
              <a:schemeClr val="bg1"/>
            </a:solidFill>
          </a:endParaRPr>
        </a:p>
      </xdr:txBody>
    </xdr:sp>
    <xdr:clientData/>
  </xdr:twoCellAnchor>
  <xdr:twoCellAnchor>
    <xdr:from>
      <xdr:col>1</xdr:col>
      <xdr:colOff>101928</xdr:colOff>
      <xdr:row>13</xdr:row>
      <xdr:rowOff>45026</xdr:rowOff>
    </xdr:from>
    <xdr:to>
      <xdr:col>5</xdr:col>
      <xdr:colOff>680356</xdr:colOff>
      <xdr:row>15</xdr:row>
      <xdr:rowOff>68035</xdr:rowOff>
    </xdr:to>
    <xdr:grpSp>
      <xdr:nvGrpSpPr>
        <xdr:cNvPr id="4" name="Grupo 3">
          <a:extLst>
            <a:ext uri="{FF2B5EF4-FFF2-40B4-BE49-F238E27FC236}">
              <a16:creationId xmlns:a16="http://schemas.microsoft.com/office/drawing/2014/main" id="{00000000-0008-0000-0800-000004000000}"/>
            </a:ext>
          </a:extLst>
        </xdr:cNvPr>
        <xdr:cNvGrpSpPr/>
      </xdr:nvGrpSpPr>
      <xdr:grpSpPr>
        <a:xfrm>
          <a:off x="425778" y="2550101"/>
          <a:ext cx="3626428" cy="404009"/>
          <a:chOff x="374072" y="915884"/>
          <a:chExt cx="3626428" cy="404009"/>
        </a:xfrm>
      </xdr:grpSpPr>
      <xdr:sp macro="" textlink="">
        <xdr:nvSpPr>
          <xdr:cNvPr id="5" name="Rectángulo: esquinas redondeadas 4">
            <a:extLst>
              <a:ext uri="{FF2B5EF4-FFF2-40B4-BE49-F238E27FC236}">
                <a16:creationId xmlns:a16="http://schemas.microsoft.com/office/drawing/2014/main" id="{00000000-0008-0000-0800-000005000000}"/>
              </a:ext>
            </a:extLst>
          </xdr:cNvPr>
          <xdr:cNvSpPr/>
        </xdr:nvSpPr>
        <xdr:spPr>
          <a:xfrm>
            <a:off x="374072" y="915884"/>
            <a:ext cx="3626428" cy="404009"/>
          </a:xfrm>
          <a:prstGeom prst="roundRect">
            <a:avLst/>
          </a:prstGeom>
          <a:gradFill>
            <a:gsLst>
              <a:gs pos="0">
                <a:schemeClr val="tx2">
                  <a:lumMod val="40000"/>
                  <a:lumOff val="60000"/>
                </a:schemeClr>
              </a:gs>
              <a:gs pos="100000">
                <a:schemeClr val="tx2">
                  <a:lumMod val="60000"/>
                  <a:lumOff val="40000"/>
                </a:schemeClr>
              </a:gs>
            </a:gsLst>
            <a:lin ang="27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s-MX" sz="1100"/>
          </a:p>
        </xdr:txBody>
      </xdr:sp>
      <xdr:sp macro="" textlink="">
        <xdr:nvSpPr>
          <xdr:cNvPr id="6" name="CuadroTexto 5">
            <a:extLst>
              <a:ext uri="{FF2B5EF4-FFF2-40B4-BE49-F238E27FC236}">
                <a16:creationId xmlns:a16="http://schemas.microsoft.com/office/drawing/2014/main" id="{00000000-0008-0000-0800-000006000000}"/>
              </a:ext>
            </a:extLst>
          </xdr:cNvPr>
          <xdr:cNvSpPr txBox="1"/>
        </xdr:nvSpPr>
        <xdr:spPr>
          <a:xfrm>
            <a:off x="449035" y="938893"/>
            <a:ext cx="3483429" cy="3265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600" b="1">
                <a:solidFill>
                  <a:schemeClr val="bg1"/>
                </a:solidFill>
              </a:rPr>
              <a:t>Información General</a:t>
            </a:r>
            <a:r>
              <a:rPr lang="es-MX" sz="1600" b="1" baseline="0">
                <a:solidFill>
                  <a:schemeClr val="bg1"/>
                </a:solidFill>
              </a:rPr>
              <a:t> Proyecto</a:t>
            </a:r>
            <a:endParaRPr lang="es-MX" sz="1600" b="1">
              <a:solidFill>
                <a:schemeClr val="bg1"/>
              </a:solidFill>
            </a:endParaRPr>
          </a:p>
        </xdr:txBody>
      </xdr:sp>
    </xdr:grpSp>
    <xdr:clientData/>
  </xdr:twoCellAnchor>
  <xdr:twoCellAnchor>
    <xdr:from>
      <xdr:col>1</xdr:col>
      <xdr:colOff>101928</xdr:colOff>
      <xdr:row>30</xdr:row>
      <xdr:rowOff>47747</xdr:rowOff>
    </xdr:from>
    <xdr:to>
      <xdr:col>5</xdr:col>
      <xdr:colOff>680356</xdr:colOff>
      <xdr:row>32</xdr:row>
      <xdr:rowOff>70756</xdr:rowOff>
    </xdr:to>
    <xdr:grpSp>
      <xdr:nvGrpSpPr>
        <xdr:cNvPr id="7" name="Grupo 6">
          <a:extLst>
            <a:ext uri="{FF2B5EF4-FFF2-40B4-BE49-F238E27FC236}">
              <a16:creationId xmlns:a16="http://schemas.microsoft.com/office/drawing/2014/main" id="{00000000-0008-0000-0800-000007000000}"/>
            </a:ext>
          </a:extLst>
        </xdr:cNvPr>
        <xdr:cNvGrpSpPr/>
      </xdr:nvGrpSpPr>
      <xdr:grpSpPr>
        <a:xfrm>
          <a:off x="425778" y="5791322"/>
          <a:ext cx="3626428" cy="404009"/>
          <a:chOff x="374072" y="915884"/>
          <a:chExt cx="3626428" cy="404009"/>
        </a:xfrm>
      </xdr:grpSpPr>
      <xdr:sp macro="" textlink="">
        <xdr:nvSpPr>
          <xdr:cNvPr id="8" name="Rectángulo: esquinas redondeadas 7">
            <a:extLst>
              <a:ext uri="{FF2B5EF4-FFF2-40B4-BE49-F238E27FC236}">
                <a16:creationId xmlns:a16="http://schemas.microsoft.com/office/drawing/2014/main" id="{00000000-0008-0000-0800-000008000000}"/>
              </a:ext>
            </a:extLst>
          </xdr:cNvPr>
          <xdr:cNvSpPr/>
        </xdr:nvSpPr>
        <xdr:spPr>
          <a:xfrm>
            <a:off x="374072" y="915884"/>
            <a:ext cx="3626428" cy="404009"/>
          </a:xfrm>
          <a:prstGeom prst="roundRect">
            <a:avLst/>
          </a:prstGeom>
          <a:gradFill>
            <a:gsLst>
              <a:gs pos="0">
                <a:schemeClr val="tx2">
                  <a:lumMod val="40000"/>
                  <a:lumOff val="60000"/>
                </a:schemeClr>
              </a:gs>
              <a:gs pos="100000">
                <a:schemeClr val="tx2">
                  <a:lumMod val="60000"/>
                  <a:lumOff val="40000"/>
                </a:schemeClr>
              </a:gs>
            </a:gsLst>
            <a:lin ang="27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s-MX" sz="1100"/>
          </a:p>
        </xdr:txBody>
      </xdr:sp>
      <xdr:sp macro="" textlink="">
        <xdr:nvSpPr>
          <xdr:cNvPr id="9" name="CuadroTexto 8">
            <a:extLst>
              <a:ext uri="{FF2B5EF4-FFF2-40B4-BE49-F238E27FC236}">
                <a16:creationId xmlns:a16="http://schemas.microsoft.com/office/drawing/2014/main" id="{00000000-0008-0000-0800-000009000000}"/>
              </a:ext>
            </a:extLst>
          </xdr:cNvPr>
          <xdr:cNvSpPr txBox="1"/>
        </xdr:nvSpPr>
        <xdr:spPr>
          <a:xfrm>
            <a:off x="449035" y="938893"/>
            <a:ext cx="3483429" cy="3265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600" b="1">
                <a:solidFill>
                  <a:schemeClr val="bg1"/>
                </a:solidFill>
              </a:rPr>
              <a:t>Información Detallada</a:t>
            </a:r>
            <a:r>
              <a:rPr lang="es-MX" sz="1600" b="1" baseline="0">
                <a:solidFill>
                  <a:schemeClr val="bg1"/>
                </a:solidFill>
              </a:rPr>
              <a:t> Proyecto</a:t>
            </a:r>
            <a:endParaRPr lang="es-MX" sz="1600" b="1">
              <a:solidFill>
                <a:schemeClr val="bg1"/>
              </a:solidFill>
            </a:endParaRPr>
          </a:p>
        </xdr:txBody>
      </xdr:sp>
    </xdr:grpSp>
    <xdr:clientData/>
  </xdr:twoCellAnchor>
  <xdr:twoCellAnchor>
    <xdr:from>
      <xdr:col>17</xdr:col>
      <xdr:colOff>366890</xdr:colOff>
      <xdr:row>16</xdr:row>
      <xdr:rowOff>52198</xdr:rowOff>
    </xdr:from>
    <xdr:to>
      <xdr:col>22</xdr:col>
      <xdr:colOff>552940</xdr:colOff>
      <xdr:row>29</xdr:row>
      <xdr:rowOff>108856</xdr:rowOff>
    </xdr:to>
    <xdr:grpSp>
      <xdr:nvGrpSpPr>
        <xdr:cNvPr id="10" name="Grupo 9">
          <a:extLst>
            <a:ext uri="{FF2B5EF4-FFF2-40B4-BE49-F238E27FC236}">
              <a16:creationId xmlns:a16="http://schemas.microsoft.com/office/drawing/2014/main" id="{00000000-0008-0000-0800-00000A000000}"/>
            </a:ext>
          </a:extLst>
        </xdr:cNvPr>
        <xdr:cNvGrpSpPr/>
      </xdr:nvGrpSpPr>
      <xdr:grpSpPr>
        <a:xfrm>
          <a:off x="12882740" y="3128773"/>
          <a:ext cx="3996050" cy="2533158"/>
          <a:chOff x="12939890" y="1508163"/>
          <a:chExt cx="3996050" cy="2533158"/>
        </a:xfrm>
      </xdr:grpSpPr>
      <xdr:sp macro="" textlink="">
        <xdr:nvSpPr>
          <xdr:cNvPr id="11" name="Rectángulo: esquinas redondeadas 10">
            <a:extLst>
              <a:ext uri="{FF2B5EF4-FFF2-40B4-BE49-F238E27FC236}">
                <a16:creationId xmlns:a16="http://schemas.microsoft.com/office/drawing/2014/main" id="{00000000-0008-0000-0800-00000B000000}"/>
              </a:ext>
            </a:extLst>
          </xdr:cNvPr>
          <xdr:cNvSpPr/>
        </xdr:nvSpPr>
        <xdr:spPr>
          <a:xfrm>
            <a:off x="12939890" y="1508163"/>
            <a:ext cx="3996050" cy="2533158"/>
          </a:xfrm>
          <a:prstGeom prst="round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sp macro="" textlink="">
        <xdr:nvSpPr>
          <xdr:cNvPr id="12" name="CuadroTexto 11">
            <a:extLst>
              <a:ext uri="{FF2B5EF4-FFF2-40B4-BE49-F238E27FC236}">
                <a16:creationId xmlns:a16="http://schemas.microsoft.com/office/drawing/2014/main" id="{00000000-0008-0000-0800-00000C000000}"/>
              </a:ext>
            </a:extLst>
          </xdr:cNvPr>
          <xdr:cNvSpPr txBox="1"/>
        </xdr:nvSpPr>
        <xdr:spPr>
          <a:xfrm>
            <a:off x="13041720" y="1562503"/>
            <a:ext cx="3853038" cy="4211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s-MX" sz="1400" b="0">
                <a:solidFill>
                  <a:sysClr val="windowText" lastClr="000000"/>
                </a:solidFill>
              </a:rPr>
              <a:t>Equipo de trabajo</a:t>
            </a:r>
          </a:p>
        </xdr:txBody>
      </xdr:sp>
      <xdr:sp macro="" textlink="'Inf. Proyecto'!A22">
        <xdr:nvSpPr>
          <xdr:cNvPr id="13" name="CuadroTexto 12">
            <a:extLst>
              <a:ext uri="{FF2B5EF4-FFF2-40B4-BE49-F238E27FC236}">
                <a16:creationId xmlns:a16="http://schemas.microsoft.com/office/drawing/2014/main" id="{00000000-0008-0000-0800-00000D000000}"/>
              </a:ext>
            </a:extLst>
          </xdr:cNvPr>
          <xdr:cNvSpPr txBox="1"/>
        </xdr:nvSpPr>
        <xdr:spPr>
          <a:xfrm>
            <a:off x="13620247" y="2063985"/>
            <a:ext cx="3166014" cy="436588"/>
          </a:xfrm>
          <a:prstGeom prst="rect">
            <a:avLst/>
          </a:prstGeom>
          <a:noFill/>
          <a:ln w="9525" cmpd="sng">
            <a:solidFill>
              <a:srgbClr val="3FCCF4"/>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2F4CC06D-0EE8-4D11-A253-482E0A901EF9}" type="TxLink">
              <a:rPr lang="en-US" sz="1400" b="1" i="0" u="none" strike="noStrike">
                <a:solidFill>
                  <a:schemeClr val="tx1"/>
                </a:solidFill>
                <a:latin typeface="Calibri"/>
                <a:cs typeface="Calibri"/>
              </a:rPr>
              <a:pPr algn="l"/>
              <a:t>Product Owner: </a:t>
            </a:fld>
            <a:endParaRPr lang="es-MX" sz="1400" b="1">
              <a:solidFill>
                <a:schemeClr val="tx1"/>
              </a:solidFill>
              <a:latin typeface="+mn-lt"/>
            </a:endParaRPr>
          </a:p>
        </xdr:txBody>
      </xdr:sp>
      <xdr:sp macro="" textlink="'Inf. Proyecto'!A23">
        <xdr:nvSpPr>
          <xdr:cNvPr id="14" name="CuadroTexto 13">
            <a:extLst>
              <a:ext uri="{FF2B5EF4-FFF2-40B4-BE49-F238E27FC236}">
                <a16:creationId xmlns:a16="http://schemas.microsoft.com/office/drawing/2014/main" id="{00000000-0008-0000-0800-00000E000000}"/>
              </a:ext>
            </a:extLst>
          </xdr:cNvPr>
          <xdr:cNvSpPr txBox="1"/>
        </xdr:nvSpPr>
        <xdr:spPr>
          <a:xfrm>
            <a:off x="13620247" y="2681101"/>
            <a:ext cx="3166014" cy="436588"/>
          </a:xfrm>
          <a:prstGeom prst="rect">
            <a:avLst/>
          </a:prstGeom>
          <a:noFill/>
          <a:ln w="9525" cmpd="sng">
            <a:solidFill>
              <a:schemeClr val="accent6"/>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E14981F5-21A1-44E8-802B-0CBFB414D677}" type="TxLink">
              <a:rPr lang="en-US" sz="1400" b="1" i="0" u="none" strike="noStrike">
                <a:solidFill>
                  <a:schemeClr val="tx1"/>
                </a:solidFill>
                <a:latin typeface="Calibri"/>
                <a:cs typeface="Calibri"/>
              </a:rPr>
              <a:pPr algn="l"/>
              <a:t>Scrum Master: Vivian Carolina Mendoza Baron</a:t>
            </a:fld>
            <a:endParaRPr lang="es-MX" sz="1800" b="1">
              <a:solidFill>
                <a:schemeClr val="tx1"/>
              </a:solidFill>
            </a:endParaRPr>
          </a:p>
        </xdr:txBody>
      </xdr:sp>
      <xdr:sp macro="" textlink="'Inf. Proyecto'!A24">
        <xdr:nvSpPr>
          <xdr:cNvPr id="15" name="CuadroTexto 14">
            <a:extLst>
              <a:ext uri="{FF2B5EF4-FFF2-40B4-BE49-F238E27FC236}">
                <a16:creationId xmlns:a16="http://schemas.microsoft.com/office/drawing/2014/main" id="{00000000-0008-0000-0800-00000F000000}"/>
              </a:ext>
            </a:extLst>
          </xdr:cNvPr>
          <xdr:cNvSpPr txBox="1"/>
        </xdr:nvSpPr>
        <xdr:spPr>
          <a:xfrm>
            <a:off x="13620247" y="3323359"/>
            <a:ext cx="3166014" cy="436588"/>
          </a:xfrm>
          <a:prstGeom prst="rect">
            <a:avLst/>
          </a:prstGeom>
          <a:noFill/>
          <a:ln w="9525" cmpd="sng">
            <a:solidFill>
              <a:srgbClr val="92D05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46DBD5AF-A09D-4DED-9A30-3C2FA8C62EF8}" type="TxLink">
              <a:rPr lang="en-US" sz="1400" b="1" i="0" u="none" strike="noStrike">
                <a:solidFill>
                  <a:schemeClr val="tx1"/>
                </a:solidFill>
                <a:effectLst/>
                <a:latin typeface="Calibri"/>
                <a:ea typeface="+mn-ea"/>
                <a:cs typeface="Calibri"/>
              </a:rPr>
              <a:pPr algn="l"/>
              <a:t>Tester: </a:t>
            </a:fld>
            <a:endParaRPr lang="es-MX" sz="1800" b="1">
              <a:solidFill>
                <a:schemeClr val="tx1"/>
              </a:solidFill>
            </a:endParaRPr>
          </a:p>
        </xdr:txBody>
      </xdr:sp>
      <xdr:pic>
        <xdr:nvPicPr>
          <xdr:cNvPr id="16" name="Imagen 15">
            <a:extLst>
              <a:ext uri="{FF2B5EF4-FFF2-40B4-BE49-F238E27FC236}">
                <a16:creationId xmlns:a16="http://schemas.microsoft.com/office/drawing/2014/main" id="{00000000-0008-0000-0800-000010000000}"/>
              </a:ext>
            </a:extLst>
          </xdr:cNvPr>
          <xdr:cNvPicPr>
            <a:picLocks noChangeAspect="1"/>
          </xdr:cNvPicPr>
        </xdr:nvPicPr>
        <xdr:blipFill>
          <a:blip xmlns:r="http://schemas.openxmlformats.org/officeDocument/2006/relationships" r:embed="rId1"/>
          <a:stretch>
            <a:fillRect/>
          </a:stretch>
        </xdr:blipFill>
        <xdr:spPr>
          <a:xfrm>
            <a:off x="13050215" y="2020139"/>
            <a:ext cx="522515" cy="544286"/>
          </a:xfrm>
          <a:prstGeom prst="rect">
            <a:avLst/>
          </a:prstGeom>
        </xdr:spPr>
      </xdr:pic>
      <xdr:pic>
        <xdr:nvPicPr>
          <xdr:cNvPr id="17" name="Imagen 16">
            <a:extLst>
              <a:ext uri="{FF2B5EF4-FFF2-40B4-BE49-F238E27FC236}">
                <a16:creationId xmlns:a16="http://schemas.microsoft.com/office/drawing/2014/main" id="{00000000-0008-0000-0800-000011000000}"/>
              </a:ext>
            </a:extLst>
          </xdr:cNvPr>
          <xdr:cNvPicPr>
            <a:picLocks noChangeAspect="1"/>
          </xdr:cNvPicPr>
        </xdr:nvPicPr>
        <xdr:blipFill>
          <a:blip xmlns:r="http://schemas.openxmlformats.org/officeDocument/2006/relationships" r:embed="rId2"/>
          <a:stretch>
            <a:fillRect/>
          </a:stretch>
        </xdr:blipFill>
        <xdr:spPr>
          <a:xfrm>
            <a:off x="13050216" y="3292929"/>
            <a:ext cx="517070" cy="538842"/>
          </a:xfrm>
          <a:prstGeom prst="rect">
            <a:avLst/>
          </a:prstGeom>
        </xdr:spPr>
      </xdr:pic>
      <xdr:pic>
        <xdr:nvPicPr>
          <xdr:cNvPr id="18" name="Imagen 17">
            <a:extLst>
              <a:ext uri="{FF2B5EF4-FFF2-40B4-BE49-F238E27FC236}">
                <a16:creationId xmlns:a16="http://schemas.microsoft.com/office/drawing/2014/main" id="{00000000-0008-0000-0800-000012000000}"/>
              </a:ext>
            </a:extLst>
          </xdr:cNvPr>
          <xdr:cNvPicPr>
            <a:picLocks noChangeAspect="1"/>
          </xdr:cNvPicPr>
        </xdr:nvPicPr>
        <xdr:blipFill>
          <a:blip xmlns:r="http://schemas.openxmlformats.org/officeDocument/2006/relationships" r:embed="rId3"/>
          <a:stretch>
            <a:fillRect/>
          </a:stretch>
        </xdr:blipFill>
        <xdr:spPr>
          <a:xfrm>
            <a:off x="13050216" y="2633506"/>
            <a:ext cx="530678" cy="536206"/>
          </a:xfrm>
          <a:prstGeom prst="rect">
            <a:avLst/>
          </a:prstGeom>
        </xdr:spPr>
      </xdr:pic>
    </xdr:grpSp>
    <xdr:clientData/>
  </xdr:twoCellAnchor>
  <xdr:twoCellAnchor>
    <xdr:from>
      <xdr:col>1</xdr:col>
      <xdr:colOff>282036</xdr:colOff>
      <xdr:row>16</xdr:row>
      <xdr:rowOff>65805</xdr:rowOff>
    </xdr:from>
    <xdr:to>
      <xdr:col>4</xdr:col>
      <xdr:colOff>380997</xdr:colOff>
      <xdr:row>22</xdr:row>
      <xdr:rowOff>74805</xdr:rowOff>
    </xdr:to>
    <xdr:grpSp>
      <xdr:nvGrpSpPr>
        <xdr:cNvPr id="19" name="Grupo 18">
          <a:extLst>
            <a:ext uri="{FF2B5EF4-FFF2-40B4-BE49-F238E27FC236}">
              <a16:creationId xmlns:a16="http://schemas.microsoft.com/office/drawing/2014/main" id="{00000000-0008-0000-0800-000013000000}"/>
            </a:ext>
          </a:extLst>
        </xdr:cNvPr>
        <xdr:cNvGrpSpPr/>
      </xdr:nvGrpSpPr>
      <xdr:grpSpPr>
        <a:xfrm>
          <a:off x="605886" y="3142380"/>
          <a:ext cx="2384961" cy="1152000"/>
          <a:chOff x="649429" y="1521770"/>
          <a:chExt cx="2384961" cy="1152000"/>
        </a:xfrm>
      </xdr:grpSpPr>
      <xdr:grpSp>
        <xdr:nvGrpSpPr>
          <xdr:cNvPr id="20" name="Grupo 21">
            <a:extLst>
              <a:ext uri="{FF2B5EF4-FFF2-40B4-BE49-F238E27FC236}">
                <a16:creationId xmlns:a16="http://schemas.microsoft.com/office/drawing/2014/main" id="{00000000-0008-0000-0800-000014000000}"/>
              </a:ext>
            </a:extLst>
          </xdr:cNvPr>
          <xdr:cNvGrpSpPr/>
        </xdr:nvGrpSpPr>
        <xdr:grpSpPr>
          <a:xfrm>
            <a:off x="649429" y="1521770"/>
            <a:ext cx="2384961" cy="1152000"/>
            <a:chOff x="377289" y="1464622"/>
            <a:chExt cx="2384961" cy="933518"/>
          </a:xfrm>
        </xdr:grpSpPr>
        <xdr:sp macro="" textlink="">
          <xdr:nvSpPr>
            <xdr:cNvPr id="22" name="Rectángulo: esquinas redondeadas 5">
              <a:extLst>
                <a:ext uri="{FF2B5EF4-FFF2-40B4-BE49-F238E27FC236}">
                  <a16:creationId xmlns:a16="http://schemas.microsoft.com/office/drawing/2014/main" id="{00000000-0008-0000-0800-000016000000}"/>
                </a:ext>
              </a:extLst>
            </xdr:cNvPr>
            <xdr:cNvSpPr/>
          </xdr:nvSpPr>
          <xdr:spPr>
            <a:xfrm>
              <a:off x="377289" y="1464622"/>
              <a:ext cx="2384961" cy="933518"/>
            </a:xfrm>
            <a:prstGeom prst="round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sp macro="" textlink="">
          <xdr:nvSpPr>
            <xdr:cNvPr id="23" name="CuadroTexto 19">
              <a:extLst>
                <a:ext uri="{FF2B5EF4-FFF2-40B4-BE49-F238E27FC236}">
                  <a16:creationId xmlns:a16="http://schemas.microsoft.com/office/drawing/2014/main" id="{00000000-0008-0000-0800-000017000000}"/>
                </a:ext>
              </a:extLst>
            </xdr:cNvPr>
            <xdr:cNvSpPr txBox="1"/>
          </xdr:nvSpPr>
          <xdr:spPr>
            <a:xfrm>
              <a:off x="421821" y="1510392"/>
              <a:ext cx="2299607" cy="3537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s-MX" sz="1400" b="0">
                  <a:solidFill>
                    <a:sysClr val="windowText" lastClr="000000"/>
                  </a:solidFill>
                </a:rPr>
                <a:t>Fecha Informe</a:t>
              </a:r>
            </a:p>
          </xdr:txBody>
        </xdr:sp>
        <xdr:sp macro="" textlink="Seguimiento!D14:H14">
          <xdr:nvSpPr>
            <xdr:cNvPr id="24" name="CuadroTexto 20">
              <a:extLst>
                <a:ext uri="{FF2B5EF4-FFF2-40B4-BE49-F238E27FC236}">
                  <a16:creationId xmlns:a16="http://schemas.microsoft.com/office/drawing/2014/main" id="{00000000-0008-0000-0800-000018000000}"/>
                </a:ext>
              </a:extLst>
            </xdr:cNvPr>
            <xdr:cNvSpPr txBox="1"/>
          </xdr:nvSpPr>
          <xdr:spPr>
            <a:xfrm>
              <a:off x="1251860" y="1808251"/>
              <a:ext cx="1319893" cy="49619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CCCBDAF9-9437-4472-8109-D169E2FE9A84}" type="TxLink">
                <a:rPr lang="en-US" sz="1600" b="1" i="0" u="none" strike="noStrike">
                  <a:solidFill>
                    <a:srgbClr val="000000"/>
                  </a:solidFill>
                  <a:latin typeface="Calibri"/>
                  <a:cs typeface="Calibri"/>
                </a:rPr>
                <a:pPr algn="ctr"/>
                <a:t> </a:t>
              </a:fld>
              <a:endParaRPr lang="es-MX" sz="4800" b="1">
                <a:solidFill>
                  <a:sysClr val="windowText" lastClr="000000"/>
                </a:solidFill>
                <a:latin typeface="+mn-lt"/>
              </a:endParaRPr>
            </a:p>
          </xdr:txBody>
        </xdr:sp>
      </xdr:grpSp>
      <xdr:pic>
        <xdr:nvPicPr>
          <xdr:cNvPr id="21" name="Gráfico 20" descr="Calendario con relleno sólido">
            <a:extLst>
              <a:ext uri="{FF2B5EF4-FFF2-40B4-BE49-F238E27FC236}">
                <a16:creationId xmlns:a16="http://schemas.microsoft.com/office/drawing/2014/main" id="{00000000-0008-0000-0800-000015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851808" y="1959429"/>
            <a:ext cx="653142" cy="653142"/>
          </a:xfrm>
          <a:prstGeom prst="rect">
            <a:avLst/>
          </a:prstGeom>
        </xdr:spPr>
      </xdr:pic>
    </xdr:grpSp>
    <xdr:clientData/>
  </xdr:twoCellAnchor>
  <xdr:twoCellAnchor>
    <xdr:from>
      <xdr:col>1</xdr:col>
      <xdr:colOff>282036</xdr:colOff>
      <xdr:row>23</xdr:row>
      <xdr:rowOff>27213</xdr:rowOff>
    </xdr:from>
    <xdr:to>
      <xdr:col>4</xdr:col>
      <xdr:colOff>380997</xdr:colOff>
      <xdr:row>29</xdr:row>
      <xdr:rowOff>36213</xdr:rowOff>
    </xdr:to>
    <xdr:grpSp>
      <xdr:nvGrpSpPr>
        <xdr:cNvPr id="25" name="Grupo 24">
          <a:extLst>
            <a:ext uri="{FF2B5EF4-FFF2-40B4-BE49-F238E27FC236}">
              <a16:creationId xmlns:a16="http://schemas.microsoft.com/office/drawing/2014/main" id="{00000000-0008-0000-0800-000019000000}"/>
            </a:ext>
          </a:extLst>
        </xdr:cNvPr>
        <xdr:cNvGrpSpPr/>
      </xdr:nvGrpSpPr>
      <xdr:grpSpPr>
        <a:xfrm>
          <a:off x="605886" y="4437288"/>
          <a:ext cx="2384961" cy="1152000"/>
          <a:chOff x="649429" y="2816678"/>
          <a:chExt cx="2384961" cy="1152000"/>
        </a:xfrm>
      </xdr:grpSpPr>
      <xdr:grpSp>
        <xdr:nvGrpSpPr>
          <xdr:cNvPr id="26" name="Grupo 25">
            <a:extLst>
              <a:ext uri="{FF2B5EF4-FFF2-40B4-BE49-F238E27FC236}">
                <a16:creationId xmlns:a16="http://schemas.microsoft.com/office/drawing/2014/main" id="{00000000-0008-0000-0800-00001A000000}"/>
              </a:ext>
            </a:extLst>
          </xdr:cNvPr>
          <xdr:cNvGrpSpPr/>
        </xdr:nvGrpSpPr>
        <xdr:grpSpPr>
          <a:xfrm>
            <a:off x="649429" y="2816678"/>
            <a:ext cx="2384961" cy="1152000"/>
            <a:chOff x="377289" y="1464622"/>
            <a:chExt cx="2384961" cy="933518"/>
          </a:xfrm>
        </xdr:grpSpPr>
        <xdr:sp macro="" textlink="">
          <xdr:nvSpPr>
            <xdr:cNvPr id="28" name="Rectángulo: esquinas redondeadas 27">
              <a:extLst>
                <a:ext uri="{FF2B5EF4-FFF2-40B4-BE49-F238E27FC236}">
                  <a16:creationId xmlns:a16="http://schemas.microsoft.com/office/drawing/2014/main" id="{00000000-0008-0000-0800-00001C000000}"/>
                </a:ext>
              </a:extLst>
            </xdr:cNvPr>
            <xdr:cNvSpPr/>
          </xdr:nvSpPr>
          <xdr:spPr>
            <a:xfrm>
              <a:off x="377289" y="1464622"/>
              <a:ext cx="2384961" cy="933518"/>
            </a:xfrm>
            <a:prstGeom prst="round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sp macro="" textlink="">
          <xdr:nvSpPr>
            <xdr:cNvPr id="29" name="CuadroTexto 28">
              <a:extLst>
                <a:ext uri="{FF2B5EF4-FFF2-40B4-BE49-F238E27FC236}">
                  <a16:creationId xmlns:a16="http://schemas.microsoft.com/office/drawing/2014/main" id="{00000000-0008-0000-0800-00001D000000}"/>
                </a:ext>
              </a:extLst>
            </xdr:cNvPr>
            <xdr:cNvSpPr txBox="1"/>
          </xdr:nvSpPr>
          <xdr:spPr>
            <a:xfrm>
              <a:off x="421821" y="1510392"/>
              <a:ext cx="2299607" cy="3537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s-MX" sz="1400" b="0">
                  <a:solidFill>
                    <a:sysClr val="windowText" lastClr="000000"/>
                  </a:solidFill>
                </a:rPr>
                <a:t>Fecha Inicio Sprint</a:t>
              </a:r>
            </a:p>
          </xdr:txBody>
        </xdr:sp>
        <xdr:sp macro="" textlink="'Inf. Proyecto'!D20:H20">
          <xdr:nvSpPr>
            <xdr:cNvPr id="30" name="CuadroTexto 29">
              <a:extLst>
                <a:ext uri="{FF2B5EF4-FFF2-40B4-BE49-F238E27FC236}">
                  <a16:creationId xmlns:a16="http://schemas.microsoft.com/office/drawing/2014/main" id="{00000000-0008-0000-0800-00001E000000}"/>
                </a:ext>
              </a:extLst>
            </xdr:cNvPr>
            <xdr:cNvSpPr txBox="1"/>
          </xdr:nvSpPr>
          <xdr:spPr>
            <a:xfrm>
              <a:off x="1333503" y="1899275"/>
              <a:ext cx="1295398" cy="3537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E5180019-570F-4FD5-831B-0930780902B5}" type="TxLink">
                <a:rPr lang="en-US" sz="1600" b="1" i="0" u="none" strike="noStrike">
                  <a:solidFill>
                    <a:srgbClr val="000000"/>
                  </a:solidFill>
                  <a:latin typeface="Calibri"/>
                  <a:cs typeface="Calibri"/>
                </a:rPr>
                <a:pPr algn="l"/>
                <a:t> </a:t>
              </a:fld>
              <a:endParaRPr lang="es-MX" sz="2400" b="1">
                <a:solidFill>
                  <a:sysClr val="windowText" lastClr="000000"/>
                </a:solidFill>
              </a:endParaRPr>
            </a:p>
          </xdr:txBody>
        </xdr:sp>
      </xdr:grpSp>
      <xdr:pic>
        <xdr:nvPicPr>
          <xdr:cNvPr id="27" name="Gráfico 26" descr="Calendario con relleno sólido">
            <a:extLst>
              <a:ext uri="{FF2B5EF4-FFF2-40B4-BE49-F238E27FC236}">
                <a16:creationId xmlns:a16="http://schemas.microsoft.com/office/drawing/2014/main" id="{00000000-0008-0000-0800-00001B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851808" y="3214007"/>
            <a:ext cx="653142" cy="653142"/>
          </a:xfrm>
          <a:prstGeom prst="rect">
            <a:avLst/>
          </a:prstGeom>
        </xdr:spPr>
      </xdr:pic>
    </xdr:grpSp>
    <xdr:clientData/>
  </xdr:twoCellAnchor>
  <xdr:twoCellAnchor>
    <xdr:from>
      <xdr:col>4</xdr:col>
      <xdr:colOff>570507</xdr:colOff>
      <xdr:row>23</xdr:row>
      <xdr:rowOff>57148</xdr:rowOff>
    </xdr:from>
    <xdr:to>
      <xdr:col>7</xdr:col>
      <xdr:colOff>669468</xdr:colOff>
      <xdr:row>29</xdr:row>
      <xdr:rowOff>66148</xdr:rowOff>
    </xdr:to>
    <xdr:grpSp>
      <xdr:nvGrpSpPr>
        <xdr:cNvPr id="31" name="Grupo 30">
          <a:extLst>
            <a:ext uri="{FF2B5EF4-FFF2-40B4-BE49-F238E27FC236}">
              <a16:creationId xmlns:a16="http://schemas.microsoft.com/office/drawing/2014/main" id="{00000000-0008-0000-0800-00001F000000}"/>
            </a:ext>
          </a:extLst>
        </xdr:cNvPr>
        <xdr:cNvGrpSpPr/>
      </xdr:nvGrpSpPr>
      <xdr:grpSpPr>
        <a:xfrm>
          <a:off x="3180357" y="4467223"/>
          <a:ext cx="2384961" cy="1152000"/>
          <a:chOff x="3223900" y="2846613"/>
          <a:chExt cx="2384961" cy="1152000"/>
        </a:xfrm>
      </xdr:grpSpPr>
      <xdr:grpSp>
        <xdr:nvGrpSpPr>
          <xdr:cNvPr id="32" name="Grupo 31">
            <a:extLst>
              <a:ext uri="{FF2B5EF4-FFF2-40B4-BE49-F238E27FC236}">
                <a16:creationId xmlns:a16="http://schemas.microsoft.com/office/drawing/2014/main" id="{00000000-0008-0000-0800-000020000000}"/>
              </a:ext>
            </a:extLst>
          </xdr:cNvPr>
          <xdr:cNvGrpSpPr/>
        </xdr:nvGrpSpPr>
        <xdr:grpSpPr>
          <a:xfrm>
            <a:off x="3223900" y="2846613"/>
            <a:ext cx="2384961" cy="1152000"/>
            <a:chOff x="377289" y="1464622"/>
            <a:chExt cx="2384961" cy="933518"/>
          </a:xfrm>
        </xdr:grpSpPr>
        <xdr:sp macro="" textlink="">
          <xdr:nvSpPr>
            <xdr:cNvPr id="34" name="Rectángulo: esquinas redondeadas 33">
              <a:extLst>
                <a:ext uri="{FF2B5EF4-FFF2-40B4-BE49-F238E27FC236}">
                  <a16:creationId xmlns:a16="http://schemas.microsoft.com/office/drawing/2014/main" id="{00000000-0008-0000-0800-000022000000}"/>
                </a:ext>
              </a:extLst>
            </xdr:cNvPr>
            <xdr:cNvSpPr/>
          </xdr:nvSpPr>
          <xdr:spPr>
            <a:xfrm>
              <a:off x="377289" y="1464622"/>
              <a:ext cx="2384961" cy="933518"/>
            </a:xfrm>
            <a:prstGeom prst="round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sp macro="" textlink="">
          <xdr:nvSpPr>
            <xdr:cNvPr id="35" name="CuadroTexto 34">
              <a:extLst>
                <a:ext uri="{FF2B5EF4-FFF2-40B4-BE49-F238E27FC236}">
                  <a16:creationId xmlns:a16="http://schemas.microsoft.com/office/drawing/2014/main" id="{00000000-0008-0000-0800-000023000000}"/>
                </a:ext>
              </a:extLst>
            </xdr:cNvPr>
            <xdr:cNvSpPr txBox="1"/>
          </xdr:nvSpPr>
          <xdr:spPr>
            <a:xfrm>
              <a:off x="421821" y="1510392"/>
              <a:ext cx="2299607" cy="3537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s-MX" sz="1400" b="0">
                  <a:solidFill>
                    <a:sysClr val="windowText" lastClr="000000"/>
                  </a:solidFill>
                </a:rPr>
                <a:t>Fecha Fin Sprint Estimada</a:t>
              </a:r>
            </a:p>
          </xdr:txBody>
        </xdr:sp>
        <xdr:sp macro="" textlink="'Inf. Proyecto'!D21:H21">
          <xdr:nvSpPr>
            <xdr:cNvPr id="36" name="CuadroTexto 35">
              <a:extLst>
                <a:ext uri="{FF2B5EF4-FFF2-40B4-BE49-F238E27FC236}">
                  <a16:creationId xmlns:a16="http://schemas.microsoft.com/office/drawing/2014/main" id="{00000000-0008-0000-0800-000024000000}"/>
                </a:ext>
              </a:extLst>
            </xdr:cNvPr>
            <xdr:cNvSpPr txBox="1"/>
          </xdr:nvSpPr>
          <xdr:spPr>
            <a:xfrm>
              <a:off x="1344389" y="1877221"/>
              <a:ext cx="1338939" cy="3537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E5FEBC43-F399-43B3-80A7-579FFA923209}" type="TxLink">
                <a:rPr lang="en-US" sz="1600" b="1" i="0" u="none" strike="noStrike">
                  <a:solidFill>
                    <a:srgbClr val="000000"/>
                  </a:solidFill>
                  <a:latin typeface="Calibri"/>
                  <a:cs typeface="Calibri"/>
                </a:rPr>
                <a:pPr algn="l"/>
                <a:t> </a:t>
              </a:fld>
              <a:endParaRPr lang="es-MX" sz="3600" b="1">
                <a:solidFill>
                  <a:sysClr val="windowText" lastClr="000000"/>
                </a:solidFill>
              </a:endParaRPr>
            </a:p>
          </xdr:txBody>
        </xdr:sp>
      </xdr:grpSp>
      <xdr:pic>
        <xdr:nvPicPr>
          <xdr:cNvPr id="33" name="Gráfico 32" descr="Calendario con relleno sólido">
            <a:extLst>
              <a:ext uri="{FF2B5EF4-FFF2-40B4-BE49-F238E27FC236}">
                <a16:creationId xmlns:a16="http://schemas.microsoft.com/office/drawing/2014/main" id="{00000000-0008-0000-0800-000021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3461658" y="3214007"/>
            <a:ext cx="653142" cy="653142"/>
          </a:xfrm>
          <a:prstGeom prst="rect">
            <a:avLst/>
          </a:prstGeom>
        </xdr:spPr>
      </xdr:pic>
    </xdr:grpSp>
    <xdr:clientData/>
  </xdr:twoCellAnchor>
  <xdr:twoCellAnchor>
    <xdr:from>
      <xdr:col>14</xdr:col>
      <xdr:colOff>64811</xdr:colOff>
      <xdr:row>16</xdr:row>
      <xdr:rowOff>65805</xdr:rowOff>
    </xdr:from>
    <xdr:to>
      <xdr:col>17</xdr:col>
      <xdr:colOff>163772</xdr:colOff>
      <xdr:row>22</xdr:row>
      <xdr:rowOff>74805</xdr:rowOff>
    </xdr:to>
    <xdr:grpSp>
      <xdr:nvGrpSpPr>
        <xdr:cNvPr id="37" name="Grupo 36">
          <a:extLst>
            <a:ext uri="{FF2B5EF4-FFF2-40B4-BE49-F238E27FC236}">
              <a16:creationId xmlns:a16="http://schemas.microsoft.com/office/drawing/2014/main" id="{00000000-0008-0000-0800-000025000000}"/>
            </a:ext>
          </a:extLst>
        </xdr:cNvPr>
        <xdr:cNvGrpSpPr/>
      </xdr:nvGrpSpPr>
      <xdr:grpSpPr>
        <a:xfrm>
          <a:off x="10294661" y="3142380"/>
          <a:ext cx="2384961" cy="1152000"/>
          <a:chOff x="10338204" y="1521770"/>
          <a:chExt cx="2384961" cy="1152000"/>
        </a:xfrm>
      </xdr:grpSpPr>
      <xdr:grpSp>
        <xdr:nvGrpSpPr>
          <xdr:cNvPr id="38" name="Grupo 83">
            <a:extLst>
              <a:ext uri="{FF2B5EF4-FFF2-40B4-BE49-F238E27FC236}">
                <a16:creationId xmlns:a16="http://schemas.microsoft.com/office/drawing/2014/main" id="{00000000-0008-0000-0800-000026000000}"/>
              </a:ext>
            </a:extLst>
          </xdr:cNvPr>
          <xdr:cNvGrpSpPr/>
        </xdr:nvGrpSpPr>
        <xdr:grpSpPr>
          <a:xfrm>
            <a:off x="10338204" y="1521770"/>
            <a:ext cx="2384961" cy="1152000"/>
            <a:chOff x="9853300" y="1521770"/>
            <a:chExt cx="2384961" cy="1152000"/>
          </a:xfrm>
        </xdr:grpSpPr>
        <xdr:sp macro="" textlink="">
          <xdr:nvSpPr>
            <xdr:cNvPr id="40" name="Rectángulo: esquinas redondeadas 50">
              <a:extLst>
                <a:ext uri="{FF2B5EF4-FFF2-40B4-BE49-F238E27FC236}">
                  <a16:creationId xmlns:a16="http://schemas.microsoft.com/office/drawing/2014/main" id="{00000000-0008-0000-0800-000028000000}"/>
                </a:ext>
              </a:extLst>
            </xdr:cNvPr>
            <xdr:cNvSpPr/>
          </xdr:nvSpPr>
          <xdr:spPr>
            <a:xfrm>
              <a:off x="9853300" y="1521770"/>
              <a:ext cx="2384961" cy="1152000"/>
            </a:xfrm>
            <a:prstGeom prst="round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sp macro="" textlink="">
          <xdr:nvSpPr>
            <xdr:cNvPr id="41" name="CuadroTexto 51">
              <a:extLst>
                <a:ext uri="{FF2B5EF4-FFF2-40B4-BE49-F238E27FC236}">
                  <a16:creationId xmlns:a16="http://schemas.microsoft.com/office/drawing/2014/main" id="{00000000-0008-0000-0800-000029000000}"/>
                </a:ext>
              </a:extLst>
            </xdr:cNvPr>
            <xdr:cNvSpPr txBox="1"/>
          </xdr:nvSpPr>
          <xdr:spPr>
            <a:xfrm>
              <a:off x="9897832" y="1576110"/>
              <a:ext cx="2299607" cy="4200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s-MX" sz="1400" b="0">
                  <a:solidFill>
                    <a:sysClr val="windowText" lastClr="000000"/>
                  </a:solidFill>
                </a:rPr>
                <a:t>Sprint </a:t>
              </a:r>
            </a:p>
          </xdr:txBody>
        </xdr:sp>
        <xdr:sp macro="" textlink="'Inf. Proyecto'!D19:H19">
          <xdr:nvSpPr>
            <xdr:cNvPr id="42" name="CuadroTexto 52">
              <a:extLst>
                <a:ext uri="{FF2B5EF4-FFF2-40B4-BE49-F238E27FC236}">
                  <a16:creationId xmlns:a16="http://schemas.microsoft.com/office/drawing/2014/main" id="{00000000-0008-0000-0800-00002A000000}"/>
                </a:ext>
              </a:extLst>
            </xdr:cNvPr>
            <xdr:cNvSpPr txBox="1"/>
          </xdr:nvSpPr>
          <xdr:spPr>
            <a:xfrm>
              <a:off x="10863453" y="1955128"/>
              <a:ext cx="1255066" cy="4200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10D5B4E7-41E5-4A2F-8931-2BAFF9EA9219}" type="TxLink">
                <a:rPr lang="en-US" sz="1600" b="1" i="0" u="none" strike="noStrike">
                  <a:solidFill>
                    <a:srgbClr val="000000"/>
                  </a:solidFill>
                  <a:latin typeface="+mn-lt"/>
                  <a:cs typeface="Arial" panose="020B0604020202020204" pitchFamily="34" charset="0"/>
                </a:rPr>
                <a:pPr algn="l"/>
                <a:t>1</a:t>
              </a:fld>
              <a:endParaRPr lang="es-MX" sz="1600" b="1">
                <a:solidFill>
                  <a:sysClr val="windowText" lastClr="000000"/>
                </a:solidFill>
                <a:latin typeface="+mn-lt"/>
                <a:cs typeface="Arial" panose="020B0604020202020204" pitchFamily="34" charset="0"/>
              </a:endParaRPr>
            </a:p>
          </xdr:txBody>
        </xdr:sp>
      </xdr:grpSp>
      <xdr:pic>
        <xdr:nvPicPr>
          <xdr:cNvPr id="39" name="Gráfico 38" descr="Flecha circular con relleno sólido">
            <a:extLst>
              <a:ext uri="{FF2B5EF4-FFF2-40B4-BE49-F238E27FC236}">
                <a16:creationId xmlns:a16="http://schemas.microsoft.com/office/drawing/2014/main" id="{00000000-0008-0000-0800-000027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a:off x="10608618" y="1904999"/>
            <a:ext cx="639537" cy="639537"/>
          </a:xfrm>
          <a:prstGeom prst="rect">
            <a:avLst/>
          </a:prstGeom>
        </xdr:spPr>
      </xdr:pic>
    </xdr:grpSp>
    <xdr:clientData/>
  </xdr:twoCellAnchor>
  <xdr:twoCellAnchor>
    <xdr:from>
      <xdr:col>4</xdr:col>
      <xdr:colOff>565062</xdr:colOff>
      <xdr:row>16</xdr:row>
      <xdr:rowOff>65805</xdr:rowOff>
    </xdr:from>
    <xdr:to>
      <xdr:col>13</xdr:col>
      <xdr:colOff>665513</xdr:colOff>
      <xdr:row>22</xdr:row>
      <xdr:rowOff>74805</xdr:rowOff>
    </xdr:to>
    <xdr:grpSp>
      <xdr:nvGrpSpPr>
        <xdr:cNvPr id="43" name="Grupo 42">
          <a:extLst>
            <a:ext uri="{FF2B5EF4-FFF2-40B4-BE49-F238E27FC236}">
              <a16:creationId xmlns:a16="http://schemas.microsoft.com/office/drawing/2014/main" id="{00000000-0008-0000-0800-00002B000000}"/>
            </a:ext>
          </a:extLst>
        </xdr:cNvPr>
        <xdr:cNvGrpSpPr/>
      </xdr:nvGrpSpPr>
      <xdr:grpSpPr>
        <a:xfrm>
          <a:off x="3174912" y="3142380"/>
          <a:ext cx="6958451" cy="1152000"/>
          <a:chOff x="3218455" y="1521770"/>
          <a:chExt cx="6958451" cy="1152000"/>
        </a:xfrm>
      </xdr:grpSpPr>
      <xdr:grpSp>
        <xdr:nvGrpSpPr>
          <xdr:cNvPr id="44" name="Grupo 45">
            <a:extLst>
              <a:ext uri="{FF2B5EF4-FFF2-40B4-BE49-F238E27FC236}">
                <a16:creationId xmlns:a16="http://schemas.microsoft.com/office/drawing/2014/main" id="{00000000-0008-0000-0800-00002C000000}"/>
              </a:ext>
            </a:extLst>
          </xdr:cNvPr>
          <xdr:cNvGrpSpPr/>
        </xdr:nvGrpSpPr>
        <xdr:grpSpPr>
          <a:xfrm>
            <a:off x="3218455" y="1521770"/>
            <a:ext cx="6958451" cy="1152000"/>
            <a:chOff x="377289" y="1464622"/>
            <a:chExt cx="2384961" cy="933518"/>
          </a:xfrm>
        </xdr:grpSpPr>
        <xdr:sp macro="" textlink="">
          <xdr:nvSpPr>
            <xdr:cNvPr id="46" name="Rectángulo: esquinas redondeadas 46">
              <a:extLst>
                <a:ext uri="{FF2B5EF4-FFF2-40B4-BE49-F238E27FC236}">
                  <a16:creationId xmlns:a16="http://schemas.microsoft.com/office/drawing/2014/main" id="{00000000-0008-0000-0800-00002E000000}"/>
                </a:ext>
              </a:extLst>
            </xdr:cNvPr>
            <xdr:cNvSpPr/>
          </xdr:nvSpPr>
          <xdr:spPr>
            <a:xfrm>
              <a:off x="377289" y="1464622"/>
              <a:ext cx="2384961" cy="933518"/>
            </a:xfrm>
            <a:prstGeom prst="round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sp macro="" textlink="">
          <xdr:nvSpPr>
            <xdr:cNvPr id="47" name="CuadroTexto 47">
              <a:extLst>
                <a:ext uri="{FF2B5EF4-FFF2-40B4-BE49-F238E27FC236}">
                  <a16:creationId xmlns:a16="http://schemas.microsoft.com/office/drawing/2014/main" id="{00000000-0008-0000-0800-00002F000000}"/>
                </a:ext>
              </a:extLst>
            </xdr:cNvPr>
            <xdr:cNvSpPr txBox="1"/>
          </xdr:nvSpPr>
          <xdr:spPr>
            <a:xfrm>
              <a:off x="421821" y="1510392"/>
              <a:ext cx="2299607" cy="3537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s-MX" sz="1400" b="0">
                  <a:solidFill>
                    <a:sysClr val="windowText" lastClr="000000"/>
                  </a:solidFill>
                </a:rPr>
                <a:t>Nombre Proyecto</a:t>
              </a:r>
            </a:p>
          </xdr:txBody>
        </xdr:sp>
        <xdr:sp macro="" textlink="'Inf. Proyecto'!D17:H17">
          <xdr:nvSpPr>
            <xdr:cNvPr id="48" name="CuadroTexto 48">
              <a:extLst>
                <a:ext uri="{FF2B5EF4-FFF2-40B4-BE49-F238E27FC236}">
                  <a16:creationId xmlns:a16="http://schemas.microsoft.com/office/drawing/2014/main" id="{00000000-0008-0000-0800-000030000000}"/>
                </a:ext>
              </a:extLst>
            </xdr:cNvPr>
            <xdr:cNvSpPr txBox="1"/>
          </xdr:nvSpPr>
          <xdr:spPr>
            <a:xfrm>
              <a:off x="690695" y="1843533"/>
              <a:ext cx="2026086" cy="5170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F87BCCAB-DAF5-48C5-9C17-5644966C5DF4}" type="TxLink">
                <a:rPr lang="en-US" sz="1600" b="1" i="0" u="none" strike="noStrike">
                  <a:solidFill>
                    <a:srgbClr val="000000"/>
                  </a:solidFill>
                  <a:effectLst/>
                  <a:latin typeface="Calibri"/>
                  <a:ea typeface="+mn-ea"/>
                  <a:cs typeface="Calibri"/>
                </a:rPr>
                <a:pPr algn="l"/>
                <a:t>Aplicacion de gestion de clases</a:t>
              </a:fld>
              <a:endParaRPr lang="es-MX" sz="6600" b="1">
                <a:solidFill>
                  <a:sysClr val="windowText" lastClr="000000"/>
                </a:solidFill>
                <a:latin typeface="+mn-lt"/>
              </a:endParaRPr>
            </a:p>
          </xdr:txBody>
        </xdr:sp>
      </xdr:grpSp>
      <xdr:pic>
        <xdr:nvPicPr>
          <xdr:cNvPr id="45" name="Gráfico 44" descr="Gráfico de barras contorno">
            <a:extLst>
              <a:ext uri="{FF2B5EF4-FFF2-40B4-BE49-F238E27FC236}">
                <a16:creationId xmlns:a16="http://schemas.microsoft.com/office/drawing/2014/main" id="{00000000-0008-0000-0800-00002D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3451267" y="1974271"/>
            <a:ext cx="603661" cy="603661"/>
          </a:xfrm>
          <a:prstGeom prst="rect">
            <a:avLst/>
          </a:prstGeom>
        </xdr:spPr>
      </xdr:pic>
    </xdr:grpSp>
    <xdr:clientData/>
  </xdr:twoCellAnchor>
  <xdr:twoCellAnchor>
    <xdr:from>
      <xdr:col>7</xdr:col>
      <xdr:colOff>700461</xdr:colOff>
      <xdr:row>40</xdr:row>
      <xdr:rowOff>7545</xdr:rowOff>
    </xdr:from>
    <xdr:to>
      <xdr:col>12</xdr:col>
      <xdr:colOff>373581</xdr:colOff>
      <xdr:row>53</xdr:row>
      <xdr:rowOff>178812</xdr:rowOff>
    </xdr:to>
    <xdr:grpSp>
      <xdr:nvGrpSpPr>
        <xdr:cNvPr id="201" name="Grupo 200">
          <a:extLst>
            <a:ext uri="{FF2B5EF4-FFF2-40B4-BE49-F238E27FC236}">
              <a16:creationId xmlns:a16="http://schemas.microsoft.com/office/drawing/2014/main" id="{00000000-0008-0000-0800-0000C9000000}"/>
            </a:ext>
          </a:extLst>
        </xdr:cNvPr>
        <xdr:cNvGrpSpPr/>
      </xdr:nvGrpSpPr>
      <xdr:grpSpPr>
        <a:xfrm>
          <a:off x="5596311" y="7656120"/>
          <a:ext cx="3483120" cy="2647767"/>
          <a:chOff x="5952814" y="7654759"/>
          <a:chExt cx="3483120" cy="2647767"/>
        </a:xfrm>
      </xdr:grpSpPr>
      <xdr:graphicFrame macro="">
        <xdr:nvGraphicFramePr>
          <xdr:cNvPr id="70" name="Gráfico 69">
            <a:extLst>
              <a:ext uri="{FF2B5EF4-FFF2-40B4-BE49-F238E27FC236}">
                <a16:creationId xmlns:a16="http://schemas.microsoft.com/office/drawing/2014/main" id="{00000000-0008-0000-0800-000046000000}"/>
              </a:ext>
            </a:extLst>
          </xdr:cNvPr>
          <xdr:cNvGraphicFramePr/>
        </xdr:nvGraphicFramePr>
        <xdr:xfrm>
          <a:off x="5952814" y="7941623"/>
          <a:ext cx="3483120" cy="2360903"/>
        </xdr:xfrm>
        <a:graphic>
          <a:graphicData uri="http://schemas.openxmlformats.org/drawingml/2006/chart">
            <c:chart xmlns:c="http://schemas.openxmlformats.org/drawingml/2006/chart" xmlns:r="http://schemas.openxmlformats.org/officeDocument/2006/relationships" r:id="rId10"/>
          </a:graphicData>
        </a:graphic>
      </xdr:graphicFrame>
      <xdr:sp macro="" textlink="Seguimiento!H25">
        <xdr:nvSpPr>
          <xdr:cNvPr id="71" name="CuadroTexto 70">
            <a:extLst>
              <a:ext uri="{FF2B5EF4-FFF2-40B4-BE49-F238E27FC236}">
                <a16:creationId xmlns:a16="http://schemas.microsoft.com/office/drawing/2014/main" id="{00000000-0008-0000-0800-000047000000}"/>
              </a:ext>
            </a:extLst>
          </xdr:cNvPr>
          <xdr:cNvSpPr txBox="1"/>
        </xdr:nvSpPr>
        <xdr:spPr>
          <a:xfrm>
            <a:off x="7267972" y="8819193"/>
            <a:ext cx="896314" cy="622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ctr"/>
            <a:fld id="{F1660EA5-D57F-4155-B007-6C4AFFC2C27F}" type="TxLink">
              <a:rPr lang="en-US" sz="3200" b="1" i="0" u="none" strike="noStrike">
                <a:solidFill>
                  <a:schemeClr val="tx1"/>
                </a:solidFill>
                <a:latin typeface="Calibri"/>
                <a:ea typeface="+mn-ea"/>
                <a:cs typeface="Calibri"/>
              </a:rPr>
              <a:pPr marL="0" indent="0" algn="ctr"/>
              <a:t>100%</a:t>
            </a:fld>
            <a:endParaRPr lang="en-US" sz="3200" b="1" i="0" u="none" strike="noStrike">
              <a:solidFill>
                <a:schemeClr val="tx1"/>
              </a:solidFill>
              <a:latin typeface="Calibri"/>
              <a:ea typeface="+mn-ea"/>
              <a:cs typeface="Calibri"/>
            </a:endParaRPr>
          </a:p>
        </xdr:txBody>
      </xdr:sp>
      <xdr:sp macro="" textlink="">
        <xdr:nvSpPr>
          <xdr:cNvPr id="73" name="CuadroTexto 108">
            <a:extLst>
              <a:ext uri="{FF2B5EF4-FFF2-40B4-BE49-F238E27FC236}">
                <a16:creationId xmlns:a16="http://schemas.microsoft.com/office/drawing/2014/main" id="{00000000-0008-0000-0800-000049000000}"/>
              </a:ext>
            </a:extLst>
          </xdr:cNvPr>
          <xdr:cNvSpPr txBox="1"/>
        </xdr:nvSpPr>
        <xdr:spPr>
          <a:xfrm>
            <a:off x="6633634" y="7654759"/>
            <a:ext cx="2121480" cy="4365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600" b="1">
                <a:solidFill>
                  <a:schemeClr val="tx1"/>
                </a:solidFill>
              </a:rPr>
              <a:t>% Avance</a:t>
            </a:r>
            <a:r>
              <a:rPr lang="es-MX" sz="1600" b="1" baseline="0">
                <a:solidFill>
                  <a:schemeClr val="tx1"/>
                </a:solidFill>
              </a:rPr>
              <a:t> Esperado</a:t>
            </a:r>
            <a:endParaRPr lang="es-MX" sz="1600" b="1">
              <a:solidFill>
                <a:schemeClr val="tx1"/>
              </a:solidFill>
            </a:endParaRPr>
          </a:p>
        </xdr:txBody>
      </xdr:sp>
    </xdr:grpSp>
    <xdr:clientData/>
  </xdr:twoCellAnchor>
  <xdr:twoCellAnchor>
    <xdr:from>
      <xdr:col>2</xdr:col>
      <xdr:colOff>77932</xdr:colOff>
      <xdr:row>33</xdr:row>
      <xdr:rowOff>54426</xdr:rowOff>
    </xdr:from>
    <xdr:to>
      <xdr:col>22</xdr:col>
      <xdr:colOff>190499</xdr:colOff>
      <xdr:row>39</xdr:row>
      <xdr:rowOff>63426</xdr:rowOff>
    </xdr:to>
    <xdr:grpSp>
      <xdr:nvGrpSpPr>
        <xdr:cNvPr id="280" name="Grupo 279">
          <a:extLst>
            <a:ext uri="{FF2B5EF4-FFF2-40B4-BE49-F238E27FC236}">
              <a16:creationId xmlns:a16="http://schemas.microsoft.com/office/drawing/2014/main" id="{00000000-0008-0000-0800-000018010000}"/>
            </a:ext>
          </a:extLst>
        </xdr:cNvPr>
        <xdr:cNvGrpSpPr/>
      </xdr:nvGrpSpPr>
      <xdr:grpSpPr>
        <a:xfrm>
          <a:off x="1163782" y="6369501"/>
          <a:ext cx="15352567" cy="1152000"/>
          <a:chOff x="1168977" y="6375562"/>
          <a:chExt cx="15352567" cy="1152000"/>
        </a:xfrm>
      </xdr:grpSpPr>
      <xdr:grpSp>
        <xdr:nvGrpSpPr>
          <xdr:cNvPr id="49" name="Grupo 105">
            <a:extLst>
              <a:ext uri="{FF2B5EF4-FFF2-40B4-BE49-F238E27FC236}">
                <a16:creationId xmlns:a16="http://schemas.microsoft.com/office/drawing/2014/main" id="{00000000-0008-0000-0800-000031000000}"/>
              </a:ext>
            </a:extLst>
          </xdr:cNvPr>
          <xdr:cNvGrpSpPr/>
        </xdr:nvGrpSpPr>
        <xdr:grpSpPr>
          <a:xfrm>
            <a:off x="1168977" y="6375562"/>
            <a:ext cx="2387116" cy="1152000"/>
            <a:chOff x="377289" y="1464622"/>
            <a:chExt cx="2384961" cy="933518"/>
          </a:xfrm>
        </xdr:grpSpPr>
        <xdr:sp macro="" textlink="">
          <xdr:nvSpPr>
            <xdr:cNvPr id="50" name="Rectángulo: esquinas redondeadas 107">
              <a:extLst>
                <a:ext uri="{FF2B5EF4-FFF2-40B4-BE49-F238E27FC236}">
                  <a16:creationId xmlns:a16="http://schemas.microsoft.com/office/drawing/2014/main" id="{00000000-0008-0000-0800-000032000000}"/>
                </a:ext>
              </a:extLst>
            </xdr:cNvPr>
            <xdr:cNvSpPr/>
          </xdr:nvSpPr>
          <xdr:spPr>
            <a:xfrm>
              <a:off x="377289" y="1464622"/>
              <a:ext cx="2384961" cy="933518"/>
            </a:xfrm>
            <a:prstGeom prst="roundRect">
              <a:avLst/>
            </a:prstGeom>
            <a:gradFill flip="none" rotWithShape="1">
              <a:gsLst>
                <a:gs pos="0">
                  <a:srgbClr val="DE4B8F"/>
                </a:gs>
                <a:gs pos="100000">
                  <a:srgbClr val="875EBC"/>
                </a:gs>
              </a:gsLst>
              <a:lin ang="270000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sp macro="" textlink="">
          <xdr:nvSpPr>
            <xdr:cNvPr id="51" name="CuadroTexto 108">
              <a:extLst>
                <a:ext uri="{FF2B5EF4-FFF2-40B4-BE49-F238E27FC236}">
                  <a16:creationId xmlns:a16="http://schemas.microsoft.com/office/drawing/2014/main" id="{00000000-0008-0000-0800-000033000000}"/>
                </a:ext>
              </a:extLst>
            </xdr:cNvPr>
            <xdr:cNvSpPr txBox="1"/>
          </xdr:nvSpPr>
          <xdr:spPr>
            <a:xfrm>
              <a:off x="421821" y="1510392"/>
              <a:ext cx="2299607" cy="3537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400" b="0">
                  <a:solidFill>
                    <a:schemeClr val="bg1"/>
                  </a:solidFill>
                </a:rPr>
                <a:t>Total Esfuerzo</a:t>
              </a:r>
              <a:r>
                <a:rPr lang="es-MX" sz="1400" b="0" baseline="0">
                  <a:solidFill>
                    <a:schemeClr val="bg1"/>
                  </a:solidFill>
                </a:rPr>
                <a:t> Estimado</a:t>
              </a:r>
              <a:endParaRPr lang="es-MX" sz="1400" b="0">
                <a:solidFill>
                  <a:schemeClr val="bg1"/>
                </a:solidFill>
              </a:endParaRPr>
            </a:p>
          </xdr:txBody>
        </xdr:sp>
        <xdr:sp macro="" textlink="Seguimiento!D25">
          <xdr:nvSpPr>
            <xdr:cNvPr id="52" name="CuadroTexto 109">
              <a:extLst>
                <a:ext uri="{FF2B5EF4-FFF2-40B4-BE49-F238E27FC236}">
                  <a16:creationId xmlns:a16="http://schemas.microsoft.com/office/drawing/2014/main" id="{00000000-0008-0000-0800-000034000000}"/>
                </a:ext>
              </a:extLst>
            </xdr:cNvPr>
            <xdr:cNvSpPr txBox="1"/>
          </xdr:nvSpPr>
          <xdr:spPr>
            <a:xfrm>
              <a:off x="530681" y="1877222"/>
              <a:ext cx="2111827" cy="3537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0506752-465F-45E1-AE1A-172C15D2CD4C}" type="TxLink">
                <a:rPr lang="en-US" sz="3000" b="1" i="0" u="none" strike="noStrike">
                  <a:solidFill>
                    <a:schemeClr val="bg1"/>
                  </a:solidFill>
                  <a:latin typeface="Calibri"/>
                  <a:cs typeface="Calibri"/>
                </a:rPr>
                <a:pPr algn="ctr"/>
                <a:t>76,00</a:t>
              </a:fld>
              <a:endParaRPr lang="es-MX" sz="3000" b="1">
                <a:solidFill>
                  <a:schemeClr val="bg1"/>
                </a:solidFill>
              </a:endParaRPr>
            </a:p>
          </xdr:txBody>
        </xdr:sp>
      </xdr:grpSp>
      <xdr:grpSp>
        <xdr:nvGrpSpPr>
          <xdr:cNvPr id="53" name="Grupo 105">
            <a:extLst>
              <a:ext uri="{FF2B5EF4-FFF2-40B4-BE49-F238E27FC236}">
                <a16:creationId xmlns:a16="http://schemas.microsoft.com/office/drawing/2014/main" id="{00000000-0008-0000-0800-000035000000}"/>
              </a:ext>
            </a:extLst>
          </xdr:cNvPr>
          <xdr:cNvGrpSpPr/>
        </xdr:nvGrpSpPr>
        <xdr:grpSpPr>
          <a:xfrm>
            <a:off x="3761997" y="6375562"/>
            <a:ext cx="2384961" cy="1152000"/>
            <a:chOff x="377289" y="1464622"/>
            <a:chExt cx="2384961" cy="933518"/>
          </a:xfrm>
        </xdr:grpSpPr>
        <xdr:sp macro="" textlink="">
          <xdr:nvSpPr>
            <xdr:cNvPr id="54" name="Rectángulo: esquinas redondeadas 107">
              <a:extLst>
                <a:ext uri="{FF2B5EF4-FFF2-40B4-BE49-F238E27FC236}">
                  <a16:creationId xmlns:a16="http://schemas.microsoft.com/office/drawing/2014/main" id="{00000000-0008-0000-0800-000036000000}"/>
                </a:ext>
              </a:extLst>
            </xdr:cNvPr>
            <xdr:cNvSpPr/>
          </xdr:nvSpPr>
          <xdr:spPr>
            <a:xfrm>
              <a:off x="377289" y="1464622"/>
              <a:ext cx="2384961" cy="933518"/>
            </a:xfrm>
            <a:prstGeom prst="roundRect">
              <a:avLst/>
            </a:prstGeom>
            <a:gradFill flip="none" rotWithShape="1">
              <a:gsLst>
                <a:gs pos="0">
                  <a:srgbClr val="875EBC"/>
                </a:gs>
                <a:gs pos="100000">
                  <a:schemeClr val="accent1">
                    <a:lumMod val="75000"/>
                  </a:schemeClr>
                </a:gs>
              </a:gsLst>
              <a:lin ang="270000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sp macro="" textlink="">
          <xdr:nvSpPr>
            <xdr:cNvPr id="55" name="CuadroTexto 108">
              <a:extLst>
                <a:ext uri="{FF2B5EF4-FFF2-40B4-BE49-F238E27FC236}">
                  <a16:creationId xmlns:a16="http://schemas.microsoft.com/office/drawing/2014/main" id="{00000000-0008-0000-0800-000037000000}"/>
                </a:ext>
              </a:extLst>
            </xdr:cNvPr>
            <xdr:cNvSpPr txBox="1"/>
          </xdr:nvSpPr>
          <xdr:spPr>
            <a:xfrm>
              <a:off x="421821" y="1510392"/>
              <a:ext cx="2299607" cy="3537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400" b="0">
                  <a:solidFill>
                    <a:schemeClr val="bg1"/>
                  </a:solidFill>
                </a:rPr>
                <a:t>Total Real</a:t>
              </a:r>
              <a:r>
                <a:rPr lang="es-MX" sz="1400" b="0" baseline="0">
                  <a:solidFill>
                    <a:schemeClr val="bg1"/>
                  </a:solidFill>
                </a:rPr>
                <a:t> Invertido</a:t>
              </a:r>
              <a:endParaRPr lang="es-MX" sz="1400" b="0">
                <a:solidFill>
                  <a:schemeClr val="bg1"/>
                </a:solidFill>
              </a:endParaRPr>
            </a:p>
          </xdr:txBody>
        </xdr:sp>
        <xdr:sp macro="" textlink="Seguimiento!F25">
          <xdr:nvSpPr>
            <xdr:cNvPr id="56" name="CuadroTexto 109">
              <a:extLst>
                <a:ext uri="{FF2B5EF4-FFF2-40B4-BE49-F238E27FC236}">
                  <a16:creationId xmlns:a16="http://schemas.microsoft.com/office/drawing/2014/main" id="{00000000-0008-0000-0800-000038000000}"/>
                </a:ext>
              </a:extLst>
            </xdr:cNvPr>
            <xdr:cNvSpPr txBox="1"/>
          </xdr:nvSpPr>
          <xdr:spPr>
            <a:xfrm>
              <a:off x="530681" y="1877222"/>
              <a:ext cx="2111827" cy="3537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89FD476F-8EF4-4EB1-B444-FF3B10221496}" type="TxLink">
                <a:rPr lang="en-US" sz="3000" b="1" i="0" u="none" strike="noStrike">
                  <a:solidFill>
                    <a:schemeClr val="bg1"/>
                  </a:solidFill>
                  <a:latin typeface="+mn-lt"/>
                  <a:ea typeface="+mn-ea"/>
                  <a:cs typeface="Arial"/>
                </a:rPr>
                <a:pPr marL="0" indent="0" algn="ctr"/>
                <a:t> </a:t>
              </a:fld>
              <a:endParaRPr lang="es-MX" sz="3000" b="1" i="0" u="none" strike="noStrike">
                <a:solidFill>
                  <a:schemeClr val="bg1"/>
                </a:solidFill>
                <a:latin typeface="+mn-lt"/>
                <a:ea typeface="+mn-ea"/>
                <a:cs typeface="Arial"/>
              </a:endParaRPr>
            </a:p>
          </xdr:txBody>
        </xdr:sp>
      </xdr:grpSp>
      <xdr:grpSp>
        <xdr:nvGrpSpPr>
          <xdr:cNvPr id="57" name="Grupo 105">
            <a:extLst>
              <a:ext uri="{FF2B5EF4-FFF2-40B4-BE49-F238E27FC236}">
                <a16:creationId xmlns:a16="http://schemas.microsoft.com/office/drawing/2014/main" id="{00000000-0008-0000-0800-000039000000}"/>
              </a:ext>
            </a:extLst>
          </xdr:cNvPr>
          <xdr:cNvGrpSpPr/>
        </xdr:nvGrpSpPr>
        <xdr:grpSpPr>
          <a:xfrm>
            <a:off x="6350075" y="6375562"/>
            <a:ext cx="2384961" cy="1152000"/>
            <a:chOff x="377289" y="1464622"/>
            <a:chExt cx="2384961" cy="933518"/>
          </a:xfrm>
        </xdr:grpSpPr>
        <xdr:sp macro="" textlink="">
          <xdr:nvSpPr>
            <xdr:cNvPr id="58" name="Rectángulo: esquinas redondeadas 107">
              <a:extLst>
                <a:ext uri="{FF2B5EF4-FFF2-40B4-BE49-F238E27FC236}">
                  <a16:creationId xmlns:a16="http://schemas.microsoft.com/office/drawing/2014/main" id="{00000000-0008-0000-0800-00003A000000}"/>
                </a:ext>
              </a:extLst>
            </xdr:cNvPr>
            <xdr:cNvSpPr/>
          </xdr:nvSpPr>
          <xdr:spPr>
            <a:xfrm>
              <a:off x="377289" y="1464622"/>
              <a:ext cx="2384961" cy="933518"/>
            </a:xfrm>
            <a:prstGeom prst="roundRect">
              <a:avLst/>
            </a:prstGeom>
            <a:gradFill flip="none" rotWithShape="1">
              <a:gsLst>
                <a:gs pos="0">
                  <a:srgbClr val="F9805C"/>
                </a:gs>
                <a:gs pos="100000">
                  <a:srgbClr val="FBBA29"/>
                </a:gs>
              </a:gsLst>
              <a:lin ang="270000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sp macro="" textlink="">
          <xdr:nvSpPr>
            <xdr:cNvPr id="59" name="CuadroTexto 108">
              <a:extLst>
                <a:ext uri="{FF2B5EF4-FFF2-40B4-BE49-F238E27FC236}">
                  <a16:creationId xmlns:a16="http://schemas.microsoft.com/office/drawing/2014/main" id="{00000000-0008-0000-0800-00003B000000}"/>
                </a:ext>
              </a:extLst>
            </xdr:cNvPr>
            <xdr:cNvSpPr txBox="1"/>
          </xdr:nvSpPr>
          <xdr:spPr>
            <a:xfrm>
              <a:off x="421821" y="1510392"/>
              <a:ext cx="2299607" cy="3537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400" b="0">
                  <a:solidFill>
                    <a:schemeClr val="bg1"/>
                  </a:solidFill>
                </a:rPr>
                <a:t>Total Horas</a:t>
              </a:r>
              <a:r>
                <a:rPr lang="es-MX" sz="1400" b="0" baseline="0">
                  <a:solidFill>
                    <a:schemeClr val="bg1"/>
                  </a:solidFill>
                </a:rPr>
                <a:t> Desfase</a:t>
              </a:r>
              <a:endParaRPr lang="es-MX" sz="1400" b="0">
                <a:solidFill>
                  <a:schemeClr val="bg1"/>
                </a:solidFill>
              </a:endParaRPr>
            </a:p>
          </xdr:txBody>
        </xdr:sp>
        <xdr:sp macro="" textlink="Seguimiento!G25">
          <xdr:nvSpPr>
            <xdr:cNvPr id="60" name="CuadroTexto 109">
              <a:extLst>
                <a:ext uri="{FF2B5EF4-FFF2-40B4-BE49-F238E27FC236}">
                  <a16:creationId xmlns:a16="http://schemas.microsoft.com/office/drawing/2014/main" id="{00000000-0008-0000-0800-00003C000000}"/>
                </a:ext>
              </a:extLst>
            </xdr:cNvPr>
            <xdr:cNvSpPr txBox="1"/>
          </xdr:nvSpPr>
          <xdr:spPr>
            <a:xfrm>
              <a:off x="530681" y="1877222"/>
              <a:ext cx="2111827" cy="3537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C5BEFA11-23C3-48BA-8A2C-23F588AA1269}" type="TxLink">
                <a:rPr lang="en-US" sz="3000" b="1" i="0" u="none" strike="noStrike">
                  <a:solidFill>
                    <a:schemeClr val="bg1"/>
                  </a:solidFill>
                  <a:latin typeface="+mn-lt"/>
                  <a:cs typeface="Arial" panose="020B0604020202020204" pitchFamily="34" charset="0"/>
                </a:rPr>
                <a:pPr algn="ctr"/>
                <a:t> </a:t>
              </a:fld>
              <a:endParaRPr lang="es-MX" sz="3000" b="1">
                <a:solidFill>
                  <a:schemeClr val="bg1"/>
                </a:solidFill>
                <a:latin typeface="+mn-lt"/>
                <a:cs typeface="Arial" panose="020B0604020202020204" pitchFamily="34" charset="0"/>
              </a:endParaRPr>
            </a:p>
          </xdr:txBody>
        </xdr:sp>
      </xdr:grpSp>
      <xdr:grpSp>
        <xdr:nvGrpSpPr>
          <xdr:cNvPr id="61" name="Grupo 105">
            <a:extLst>
              <a:ext uri="{FF2B5EF4-FFF2-40B4-BE49-F238E27FC236}">
                <a16:creationId xmlns:a16="http://schemas.microsoft.com/office/drawing/2014/main" id="{00000000-0008-0000-0800-00003D000000}"/>
              </a:ext>
            </a:extLst>
          </xdr:cNvPr>
          <xdr:cNvGrpSpPr/>
        </xdr:nvGrpSpPr>
        <xdr:grpSpPr>
          <a:xfrm>
            <a:off x="8938153" y="6375562"/>
            <a:ext cx="2384961" cy="1152000"/>
            <a:chOff x="377289" y="1464622"/>
            <a:chExt cx="2384961" cy="933518"/>
          </a:xfrm>
        </xdr:grpSpPr>
        <xdr:sp macro="" textlink="">
          <xdr:nvSpPr>
            <xdr:cNvPr id="62" name="Rectángulo: esquinas redondeadas 107">
              <a:extLst>
                <a:ext uri="{FF2B5EF4-FFF2-40B4-BE49-F238E27FC236}">
                  <a16:creationId xmlns:a16="http://schemas.microsoft.com/office/drawing/2014/main" id="{00000000-0008-0000-0800-00003E000000}"/>
                </a:ext>
              </a:extLst>
            </xdr:cNvPr>
            <xdr:cNvSpPr/>
          </xdr:nvSpPr>
          <xdr:spPr>
            <a:xfrm>
              <a:off x="377289" y="1464622"/>
              <a:ext cx="2384961" cy="933518"/>
            </a:xfrm>
            <a:prstGeom prst="roundRect">
              <a:avLst/>
            </a:prstGeom>
            <a:gradFill flip="none" rotWithShape="1">
              <a:gsLst>
                <a:gs pos="0">
                  <a:srgbClr val="F20000"/>
                </a:gs>
                <a:gs pos="95000">
                  <a:srgbClr val="FF5D5D"/>
                </a:gs>
              </a:gsLst>
              <a:lin ang="270000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sp macro="" textlink="">
          <xdr:nvSpPr>
            <xdr:cNvPr id="63" name="CuadroTexto 108">
              <a:extLst>
                <a:ext uri="{FF2B5EF4-FFF2-40B4-BE49-F238E27FC236}">
                  <a16:creationId xmlns:a16="http://schemas.microsoft.com/office/drawing/2014/main" id="{00000000-0008-0000-0800-00003F000000}"/>
                </a:ext>
              </a:extLst>
            </xdr:cNvPr>
            <xdr:cNvSpPr txBox="1"/>
          </xdr:nvSpPr>
          <xdr:spPr>
            <a:xfrm>
              <a:off x="421821" y="1510392"/>
              <a:ext cx="2299607" cy="3537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400" b="0">
                  <a:solidFill>
                    <a:schemeClr val="bg1"/>
                  </a:solidFill>
                </a:rPr>
                <a:t>Factor Ajuste</a:t>
              </a:r>
            </a:p>
          </xdr:txBody>
        </xdr:sp>
        <xdr:sp macro="" textlink="FactorAjuste!D12">
          <xdr:nvSpPr>
            <xdr:cNvPr id="64" name="CuadroTexto 109">
              <a:extLst>
                <a:ext uri="{FF2B5EF4-FFF2-40B4-BE49-F238E27FC236}">
                  <a16:creationId xmlns:a16="http://schemas.microsoft.com/office/drawing/2014/main" id="{00000000-0008-0000-0800-000040000000}"/>
                </a:ext>
              </a:extLst>
            </xdr:cNvPr>
            <xdr:cNvSpPr txBox="1"/>
          </xdr:nvSpPr>
          <xdr:spPr>
            <a:xfrm>
              <a:off x="530681" y="1877222"/>
              <a:ext cx="2111827" cy="3537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095C4E6-34BF-47E2-9CDC-BD1FC82DFF8D}" type="TxLink">
                <a:rPr lang="en-US" sz="3000" b="1" i="0" u="none" strike="noStrike">
                  <a:solidFill>
                    <a:schemeClr val="bg1"/>
                  </a:solidFill>
                  <a:latin typeface="+mn-lt"/>
                  <a:cs typeface="Arial"/>
                </a:rPr>
                <a:pPr algn="ctr"/>
                <a:t>32%</a:t>
              </a:fld>
              <a:endParaRPr lang="es-MX" sz="3000" b="1">
                <a:solidFill>
                  <a:schemeClr val="bg1"/>
                </a:solidFill>
                <a:latin typeface="+mn-lt"/>
              </a:endParaRPr>
            </a:p>
          </xdr:txBody>
        </xdr:sp>
      </xdr:grpSp>
      <xdr:grpSp>
        <xdr:nvGrpSpPr>
          <xdr:cNvPr id="179" name="Grupo 178">
            <a:extLst>
              <a:ext uri="{FF2B5EF4-FFF2-40B4-BE49-F238E27FC236}">
                <a16:creationId xmlns:a16="http://schemas.microsoft.com/office/drawing/2014/main" id="{00000000-0008-0000-0800-0000B3000000}"/>
              </a:ext>
            </a:extLst>
          </xdr:cNvPr>
          <xdr:cNvGrpSpPr/>
        </xdr:nvGrpSpPr>
        <xdr:grpSpPr>
          <a:xfrm>
            <a:off x="11526231" y="6375562"/>
            <a:ext cx="2384961" cy="1152000"/>
            <a:chOff x="11526231" y="5578926"/>
            <a:chExt cx="2384961" cy="1152000"/>
          </a:xfrm>
        </xdr:grpSpPr>
        <xdr:sp macro="" textlink="">
          <xdr:nvSpPr>
            <xdr:cNvPr id="66" name="Rectángulo: esquinas redondeadas 107">
              <a:extLst>
                <a:ext uri="{FF2B5EF4-FFF2-40B4-BE49-F238E27FC236}">
                  <a16:creationId xmlns:a16="http://schemas.microsoft.com/office/drawing/2014/main" id="{00000000-0008-0000-0800-000042000000}"/>
                </a:ext>
              </a:extLst>
            </xdr:cNvPr>
            <xdr:cNvSpPr/>
          </xdr:nvSpPr>
          <xdr:spPr>
            <a:xfrm>
              <a:off x="11526231" y="5578926"/>
              <a:ext cx="2384961" cy="1152000"/>
            </a:xfrm>
            <a:prstGeom prst="roundRect">
              <a:avLst/>
            </a:prstGeom>
            <a:gradFill flip="none" rotWithShape="1">
              <a:gsLst>
                <a:gs pos="0">
                  <a:schemeClr val="accent1">
                    <a:lumMod val="75000"/>
                  </a:schemeClr>
                </a:gs>
                <a:gs pos="100000">
                  <a:srgbClr val="3FCCF4"/>
                </a:gs>
              </a:gsLst>
              <a:lin ang="270000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sp macro="" textlink="">
          <xdr:nvSpPr>
            <xdr:cNvPr id="67" name="CuadroTexto 108">
              <a:extLst>
                <a:ext uri="{FF2B5EF4-FFF2-40B4-BE49-F238E27FC236}">
                  <a16:creationId xmlns:a16="http://schemas.microsoft.com/office/drawing/2014/main" id="{00000000-0008-0000-0800-000043000000}"/>
                </a:ext>
              </a:extLst>
            </xdr:cNvPr>
            <xdr:cNvSpPr txBox="1"/>
          </xdr:nvSpPr>
          <xdr:spPr>
            <a:xfrm>
              <a:off x="11570763" y="5624275"/>
              <a:ext cx="2299607" cy="4365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400" b="0">
                  <a:solidFill>
                    <a:schemeClr val="bg1"/>
                  </a:solidFill>
                </a:rPr>
                <a:t>Total HU Sprint</a:t>
              </a:r>
            </a:p>
          </xdr:txBody>
        </xdr:sp>
        <xdr:sp macro="" textlink="Seguimiento!D15">
          <xdr:nvSpPr>
            <xdr:cNvPr id="68" name="CuadroTexto 109">
              <a:extLst>
                <a:ext uri="{FF2B5EF4-FFF2-40B4-BE49-F238E27FC236}">
                  <a16:creationId xmlns:a16="http://schemas.microsoft.com/office/drawing/2014/main" id="{00000000-0008-0000-0800-000044000000}"/>
                </a:ext>
              </a:extLst>
            </xdr:cNvPr>
            <xdr:cNvSpPr txBox="1"/>
          </xdr:nvSpPr>
          <xdr:spPr>
            <a:xfrm>
              <a:off x="11679623" y="6088092"/>
              <a:ext cx="2111827" cy="4365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12683A2C-013F-4E5D-96CD-15644C00531A}" type="TxLink">
                <a:rPr lang="en-US" sz="3000" b="1" i="0" u="none" strike="noStrike">
                  <a:solidFill>
                    <a:schemeClr val="bg1"/>
                  </a:solidFill>
                  <a:latin typeface="+mn-lt"/>
                  <a:ea typeface="+mn-ea"/>
                  <a:cs typeface="Arial"/>
                </a:rPr>
                <a:pPr marL="0" indent="0" algn="ctr"/>
                <a:t>1</a:t>
              </a:fld>
              <a:endParaRPr lang="es-MX" sz="3000" b="1" i="0" u="none" strike="noStrike">
                <a:solidFill>
                  <a:schemeClr val="bg1"/>
                </a:solidFill>
                <a:latin typeface="+mn-lt"/>
                <a:ea typeface="+mn-ea"/>
                <a:cs typeface="Arial"/>
              </a:endParaRPr>
            </a:p>
          </xdr:txBody>
        </xdr:sp>
      </xdr:grpSp>
      <xdr:grpSp>
        <xdr:nvGrpSpPr>
          <xdr:cNvPr id="200" name="Grupo 199">
            <a:extLst>
              <a:ext uri="{FF2B5EF4-FFF2-40B4-BE49-F238E27FC236}">
                <a16:creationId xmlns:a16="http://schemas.microsoft.com/office/drawing/2014/main" id="{00000000-0008-0000-0800-0000C8000000}"/>
              </a:ext>
            </a:extLst>
          </xdr:cNvPr>
          <xdr:cNvGrpSpPr/>
        </xdr:nvGrpSpPr>
        <xdr:grpSpPr>
          <a:xfrm>
            <a:off x="14099473" y="6375562"/>
            <a:ext cx="2422071" cy="1152000"/>
            <a:chOff x="14099473" y="5578926"/>
            <a:chExt cx="2422071" cy="1152000"/>
          </a:xfrm>
        </xdr:grpSpPr>
        <xdr:sp macro="" textlink="">
          <xdr:nvSpPr>
            <xdr:cNvPr id="76" name="Rectángulo: esquinas redondeadas 107">
              <a:extLst>
                <a:ext uri="{FF2B5EF4-FFF2-40B4-BE49-F238E27FC236}">
                  <a16:creationId xmlns:a16="http://schemas.microsoft.com/office/drawing/2014/main" id="{00000000-0008-0000-0800-00004C000000}"/>
                </a:ext>
              </a:extLst>
            </xdr:cNvPr>
            <xdr:cNvSpPr/>
          </xdr:nvSpPr>
          <xdr:spPr>
            <a:xfrm>
              <a:off x="14114311" y="5578926"/>
              <a:ext cx="2384961" cy="1152000"/>
            </a:xfrm>
            <a:prstGeom prst="roundRect">
              <a:avLst/>
            </a:prstGeom>
            <a:gradFill flip="none" rotWithShape="1">
              <a:gsLst>
                <a:gs pos="0">
                  <a:schemeClr val="accent3"/>
                </a:gs>
                <a:gs pos="100000">
                  <a:schemeClr val="accent3">
                    <a:lumMod val="75000"/>
                  </a:schemeClr>
                </a:gs>
              </a:gsLst>
              <a:lin ang="270000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s-MX" sz="1100">
                <a:solidFill>
                  <a:schemeClr val="lt1"/>
                </a:solidFill>
                <a:latin typeface="+mn-lt"/>
                <a:ea typeface="+mn-ea"/>
                <a:cs typeface="+mn-cs"/>
              </a:endParaRPr>
            </a:p>
          </xdr:txBody>
        </xdr:sp>
        <xdr:sp macro="" textlink="">
          <xdr:nvSpPr>
            <xdr:cNvPr id="77" name="CuadroTexto 108">
              <a:extLst>
                <a:ext uri="{FF2B5EF4-FFF2-40B4-BE49-F238E27FC236}">
                  <a16:creationId xmlns:a16="http://schemas.microsoft.com/office/drawing/2014/main" id="{00000000-0008-0000-0800-00004D000000}"/>
                </a:ext>
              </a:extLst>
            </xdr:cNvPr>
            <xdr:cNvSpPr txBox="1"/>
          </xdr:nvSpPr>
          <xdr:spPr>
            <a:xfrm>
              <a:off x="14099473" y="5624275"/>
              <a:ext cx="2422071" cy="51254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400" b="0">
                  <a:solidFill>
                    <a:schemeClr val="bg1"/>
                  </a:solidFill>
                </a:rPr>
                <a:t>Total HU Ejecutadas a</a:t>
              </a:r>
              <a:r>
                <a:rPr lang="es-MX" sz="1400" b="0" baseline="0">
                  <a:solidFill>
                    <a:schemeClr val="bg1"/>
                  </a:solidFill>
                </a:rPr>
                <a:t> la Fecha</a:t>
              </a:r>
              <a:endParaRPr lang="es-MX" sz="1400" b="0">
                <a:solidFill>
                  <a:schemeClr val="bg1"/>
                </a:solidFill>
              </a:endParaRPr>
            </a:p>
          </xdr:txBody>
        </xdr:sp>
        <xdr:sp macro="" textlink="Seguimiento!D16">
          <xdr:nvSpPr>
            <xdr:cNvPr id="78" name="CuadroTexto 109">
              <a:extLst>
                <a:ext uri="{FF2B5EF4-FFF2-40B4-BE49-F238E27FC236}">
                  <a16:creationId xmlns:a16="http://schemas.microsoft.com/office/drawing/2014/main" id="{00000000-0008-0000-0800-00004E000000}"/>
                </a:ext>
              </a:extLst>
            </xdr:cNvPr>
            <xdr:cNvSpPr txBox="1"/>
          </xdr:nvSpPr>
          <xdr:spPr>
            <a:xfrm>
              <a:off x="14267703" y="6088092"/>
              <a:ext cx="2111827" cy="4365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EBF9CEC-FCB9-44EA-B20E-6B4558B9332B}" type="TxLink">
                <a:rPr lang="en-US" sz="3000" b="1" i="0" u="none" strike="noStrike">
                  <a:solidFill>
                    <a:schemeClr val="bg1"/>
                  </a:solidFill>
                  <a:latin typeface="+mn-lt"/>
                  <a:cs typeface="Arial"/>
                </a:rPr>
                <a:pPr algn="ctr"/>
                <a:t>0</a:t>
              </a:fld>
              <a:endParaRPr lang="es-MX" sz="3000" b="1">
                <a:solidFill>
                  <a:schemeClr val="bg1"/>
                </a:solidFill>
                <a:latin typeface="+mn-lt"/>
              </a:endParaRPr>
            </a:p>
          </xdr:txBody>
        </xdr:sp>
      </xdr:grpSp>
    </xdr:grpSp>
    <xdr:clientData/>
  </xdr:twoCellAnchor>
  <xdr:twoCellAnchor>
    <xdr:from>
      <xdr:col>1</xdr:col>
      <xdr:colOff>349250</xdr:colOff>
      <xdr:row>52</xdr:row>
      <xdr:rowOff>133350</xdr:rowOff>
    </xdr:from>
    <xdr:to>
      <xdr:col>6</xdr:col>
      <xdr:colOff>165678</xdr:colOff>
      <xdr:row>54</xdr:row>
      <xdr:rowOff>156359</xdr:rowOff>
    </xdr:to>
    <xdr:grpSp>
      <xdr:nvGrpSpPr>
        <xdr:cNvPr id="79" name="Grupo 78">
          <a:extLst>
            <a:ext uri="{FF2B5EF4-FFF2-40B4-BE49-F238E27FC236}">
              <a16:creationId xmlns:a16="http://schemas.microsoft.com/office/drawing/2014/main" id="{00000000-0008-0000-0800-00004F000000}"/>
            </a:ext>
          </a:extLst>
        </xdr:cNvPr>
        <xdr:cNvGrpSpPr/>
      </xdr:nvGrpSpPr>
      <xdr:grpSpPr>
        <a:xfrm>
          <a:off x="673100" y="10067925"/>
          <a:ext cx="3626428" cy="404009"/>
          <a:chOff x="374072" y="915884"/>
          <a:chExt cx="3626428" cy="404009"/>
        </a:xfrm>
      </xdr:grpSpPr>
      <xdr:sp macro="" textlink="">
        <xdr:nvSpPr>
          <xdr:cNvPr id="80" name="Rectángulo: esquinas redondeadas 79">
            <a:extLst>
              <a:ext uri="{FF2B5EF4-FFF2-40B4-BE49-F238E27FC236}">
                <a16:creationId xmlns:a16="http://schemas.microsoft.com/office/drawing/2014/main" id="{00000000-0008-0000-0800-000050000000}"/>
              </a:ext>
            </a:extLst>
          </xdr:cNvPr>
          <xdr:cNvSpPr/>
        </xdr:nvSpPr>
        <xdr:spPr>
          <a:xfrm>
            <a:off x="374072" y="915884"/>
            <a:ext cx="3626428" cy="404009"/>
          </a:xfrm>
          <a:prstGeom prst="roundRect">
            <a:avLst/>
          </a:prstGeom>
          <a:gradFill>
            <a:gsLst>
              <a:gs pos="0">
                <a:schemeClr val="accent4">
                  <a:lumMod val="75000"/>
                </a:schemeClr>
              </a:gs>
              <a:gs pos="100000">
                <a:schemeClr val="accent4">
                  <a:lumMod val="60000"/>
                  <a:lumOff val="40000"/>
                </a:schemeClr>
              </a:gs>
            </a:gsLst>
            <a:lin ang="27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s-MX" sz="1100"/>
          </a:p>
        </xdr:txBody>
      </xdr:sp>
      <xdr:sp macro="" textlink="">
        <xdr:nvSpPr>
          <xdr:cNvPr id="81" name="CuadroTexto 80">
            <a:extLst>
              <a:ext uri="{FF2B5EF4-FFF2-40B4-BE49-F238E27FC236}">
                <a16:creationId xmlns:a16="http://schemas.microsoft.com/office/drawing/2014/main" id="{00000000-0008-0000-0800-000051000000}"/>
              </a:ext>
            </a:extLst>
          </xdr:cNvPr>
          <xdr:cNvSpPr txBox="1"/>
        </xdr:nvSpPr>
        <xdr:spPr>
          <a:xfrm>
            <a:off x="449035" y="938893"/>
            <a:ext cx="3483429" cy="3265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600" b="1">
                <a:solidFill>
                  <a:schemeClr val="bg1"/>
                </a:solidFill>
              </a:rPr>
              <a:t>Resumen</a:t>
            </a:r>
            <a:r>
              <a:rPr lang="es-MX" sz="1600" b="1" baseline="0">
                <a:solidFill>
                  <a:schemeClr val="bg1"/>
                </a:solidFill>
              </a:rPr>
              <a:t> </a:t>
            </a:r>
            <a:r>
              <a:rPr lang="es-MX" sz="1600" b="1">
                <a:solidFill>
                  <a:schemeClr val="bg1"/>
                </a:solidFill>
              </a:rPr>
              <a:t> por</a:t>
            </a:r>
            <a:r>
              <a:rPr lang="es-MX" sz="1600" b="1" baseline="0">
                <a:solidFill>
                  <a:schemeClr val="bg1"/>
                </a:solidFill>
              </a:rPr>
              <a:t> Etapa</a:t>
            </a:r>
            <a:endParaRPr lang="es-MX" sz="1600" b="1">
              <a:solidFill>
                <a:schemeClr val="bg1"/>
              </a:solidFill>
            </a:endParaRPr>
          </a:p>
        </xdr:txBody>
      </xdr:sp>
    </xdr:grpSp>
    <xdr:clientData/>
  </xdr:twoCellAnchor>
  <xdr:twoCellAnchor>
    <xdr:from>
      <xdr:col>1</xdr:col>
      <xdr:colOff>454603</xdr:colOff>
      <xdr:row>106</xdr:row>
      <xdr:rowOff>47047</xdr:rowOff>
    </xdr:from>
    <xdr:to>
      <xdr:col>6</xdr:col>
      <xdr:colOff>271031</xdr:colOff>
      <xdr:row>108</xdr:row>
      <xdr:rowOff>70056</xdr:rowOff>
    </xdr:to>
    <xdr:grpSp>
      <xdr:nvGrpSpPr>
        <xdr:cNvPr id="82" name="Grupo 81">
          <a:extLst>
            <a:ext uri="{FF2B5EF4-FFF2-40B4-BE49-F238E27FC236}">
              <a16:creationId xmlns:a16="http://schemas.microsoft.com/office/drawing/2014/main" id="{00000000-0008-0000-0800-000052000000}"/>
            </a:ext>
          </a:extLst>
        </xdr:cNvPr>
        <xdr:cNvGrpSpPr/>
      </xdr:nvGrpSpPr>
      <xdr:grpSpPr>
        <a:xfrm>
          <a:off x="778453" y="20363872"/>
          <a:ext cx="3626428" cy="404009"/>
          <a:chOff x="374072" y="915884"/>
          <a:chExt cx="3626428" cy="404009"/>
        </a:xfrm>
      </xdr:grpSpPr>
      <xdr:sp macro="" textlink="">
        <xdr:nvSpPr>
          <xdr:cNvPr id="83" name="Rectángulo: esquinas redondeadas 82">
            <a:extLst>
              <a:ext uri="{FF2B5EF4-FFF2-40B4-BE49-F238E27FC236}">
                <a16:creationId xmlns:a16="http://schemas.microsoft.com/office/drawing/2014/main" id="{00000000-0008-0000-0800-000053000000}"/>
              </a:ext>
            </a:extLst>
          </xdr:cNvPr>
          <xdr:cNvSpPr/>
        </xdr:nvSpPr>
        <xdr:spPr>
          <a:xfrm>
            <a:off x="374072" y="915884"/>
            <a:ext cx="3626428" cy="404009"/>
          </a:xfrm>
          <a:prstGeom prst="roundRect">
            <a:avLst/>
          </a:prstGeom>
          <a:gradFill>
            <a:gsLst>
              <a:gs pos="0">
                <a:schemeClr val="accent4">
                  <a:lumMod val="75000"/>
                </a:schemeClr>
              </a:gs>
              <a:gs pos="100000">
                <a:schemeClr val="accent4">
                  <a:lumMod val="60000"/>
                  <a:lumOff val="40000"/>
                </a:schemeClr>
              </a:gs>
            </a:gsLst>
            <a:lin ang="27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s-MX" sz="1100"/>
          </a:p>
        </xdr:txBody>
      </xdr:sp>
      <xdr:sp macro="" textlink="">
        <xdr:nvSpPr>
          <xdr:cNvPr id="84" name="CuadroTexto 83">
            <a:extLst>
              <a:ext uri="{FF2B5EF4-FFF2-40B4-BE49-F238E27FC236}">
                <a16:creationId xmlns:a16="http://schemas.microsoft.com/office/drawing/2014/main" id="{00000000-0008-0000-0800-000054000000}"/>
              </a:ext>
            </a:extLst>
          </xdr:cNvPr>
          <xdr:cNvSpPr txBox="1"/>
        </xdr:nvSpPr>
        <xdr:spPr>
          <a:xfrm>
            <a:off x="449035" y="938893"/>
            <a:ext cx="3483429" cy="3265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600" b="1">
                <a:solidFill>
                  <a:schemeClr val="bg1"/>
                </a:solidFill>
              </a:rPr>
              <a:t>Resumen Desfases</a:t>
            </a:r>
          </a:p>
        </xdr:txBody>
      </xdr:sp>
    </xdr:grpSp>
    <xdr:clientData/>
  </xdr:twoCellAnchor>
  <xdr:twoCellAnchor>
    <xdr:from>
      <xdr:col>11</xdr:col>
      <xdr:colOff>286990</xdr:colOff>
      <xdr:row>41</xdr:row>
      <xdr:rowOff>103909</xdr:rowOff>
    </xdr:from>
    <xdr:to>
      <xdr:col>15</xdr:col>
      <xdr:colOff>722110</xdr:colOff>
      <xdr:row>53</xdr:row>
      <xdr:rowOff>178812</xdr:rowOff>
    </xdr:to>
    <xdr:graphicFrame macro="">
      <xdr:nvGraphicFramePr>
        <xdr:cNvPr id="164" name="Gráfico 163">
          <a:extLst>
            <a:ext uri="{FF2B5EF4-FFF2-40B4-BE49-F238E27FC236}">
              <a16:creationId xmlns:a16="http://schemas.microsoft.com/office/drawing/2014/main" id="{00000000-0008-0000-0800-0000A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11</xdr:col>
      <xdr:colOff>746165</xdr:colOff>
      <xdr:row>40</xdr:row>
      <xdr:rowOff>7545</xdr:rowOff>
    </xdr:from>
    <xdr:to>
      <xdr:col>15</xdr:col>
      <xdr:colOff>24988</xdr:colOff>
      <xdr:row>52</xdr:row>
      <xdr:rowOff>48364</xdr:rowOff>
    </xdr:to>
    <xdr:grpSp>
      <xdr:nvGrpSpPr>
        <xdr:cNvPr id="176" name="Grupo 175">
          <a:extLst>
            <a:ext uri="{FF2B5EF4-FFF2-40B4-BE49-F238E27FC236}">
              <a16:creationId xmlns:a16="http://schemas.microsoft.com/office/drawing/2014/main" id="{00000000-0008-0000-0800-0000B0000000}"/>
            </a:ext>
          </a:extLst>
        </xdr:cNvPr>
        <xdr:cNvGrpSpPr/>
      </xdr:nvGrpSpPr>
      <xdr:grpSpPr>
        <a:xfrm>
          <a:off x="8690015" y="7656120"/>
          <a:ext cx="2326823" cy="2326819"/>
          <a:chOff x="9046518" y="7654759"/>
          <a:chExt cx="2326823" cy="2326819"/>
        </a:xfrm>
      </xdr:grpSpPr>
      <xdr:graphicFrame macro="">
        <xdr:nvGraphicFramePr>
          <xdr:cNvPr id="72" name="Gráfico 71">
            <a:extLst>
              <a:ext uri="{FF2B5EF4-FFF2-40B4-BE49-F238E27FC236}">
                <a16:creationId xmlns:a16="http://schemas.microsoft.com/office/drawing/2014/main" id="{00000000-0008-0000-0800-000048000000}"/>
              </a:ext>
            </a:extLst>
          </xdr:cNvPr>
          <xdr:cNvGraphicFramePr>
            <a:graphicFrameLocks/>
          </xdr:cNvGraphicFramePr>
        </xdr:nvGraphicFramePr>
        <xdr:xfrm>
          <a:off x="9046518" y="8035757"/>
          <a:ext cx="2326823" cy="1945821"/>
        </xdr:xfrm>
        <a:graphic>
          <a:graphicData uri="http://schemas.openxmlformats.org/drawingml/2006/chart">
            <c:chart xmlns:c="http://schemas.openxmlformats.org/drawingml/2006/chart" xmlns:r="http://schemas.openxmlformats.org/officeDocument/2006/relationships" r:id="rId12"/>
          </a:graphicData>
        </a:graphic>
      </xdr:graphicFrame>
      <xdr:sp macro="" textlink="">
        <xdr:nvSpPr>
          <xdr:cNvPr id="74" name="CuadroTexto 108">
            <a:extLst>
              <a:ext uri="{FF2B5EF4-FFF2-40B4-BE49-F238E27FC236}">
                <a16:creationId xmlns:a16="http://schemas.microsoft.com/office/drawing/2014/main" id="{00000000-0008-0000-0800-00004A000000}"/>
              </a:ext>
            </a:extLst>
          </xdr:cNvPr>
          <xdr:cNvSpPr txBox="1"/>
        </xdr:nvSpPr>
        <xdr:spPr>
          <a:xfrm>
            <a:off x="9547853" y="7654759"/>
            <a:ext cx="1562100" cy="4365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600" b="1">
                <a:solidFill>
                  <a:schemeClr val="tx1"/>
                </a:solidFill>
              </a:rPr>
              <a:t>% Avance</a:t>
            </a:r>
            <a:r>
              <a:rPr lang="es-MX" sz="1600" b="1" baseline="0">
                <a:solidFill>
                  <a:schemeClr val="tx1"/>
                </a:solidFill>
              </a:rPr>
              <a:t> Real</a:t>
            </a:r>
            <a:endParaRPr lang="es-MX" sz="1600" b="1">
              <a:solidFill>
                <a:schemeClr val="tx1"/>
              </a:solidFill>
            </a:endParaRPr>
          </a:p>
        </xdr:txBody>
      </xdr:sp>
      <xdr:sp macro="" textlink="Seguimiento!I25">
        <xdr:nvSpPr>
          <xdr:cNvPr id="165" name="CuadroTexto 164">
            <a:extLst>
              <a:ext uri="{FF2B5EF4-FFF2-40B4-BE49-F238E27FC236}">
                <a16:creationId xmlns:a16="http://schemas.microsoft.com/office/drawing/2014/main" id="{00000000-0008-0000-0800-0000A5000000}"/>
              </a:ext>
            </a:extLst>
          </xdr:cNvPr>
          <xdr:cNvSpPr txBox="1"/>
        </xdr:nvSpPr>
        <xdr:spPr>
          <a:xfrm>
            <a:off x="9857288" y="8800510"/>
            <a:ext cx="996906" cy="6598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ctr"/>
            <a:fld id="{FF3DFD4C-ED12-4CF8-A1A8-C9248CA8F6B9}" type="TxLink">
              <a:rPr lang="en-US" sz="3200" b="1" i="0" u="none" strike="noStrike">
                <a:solidFill>
                  <a:schemeClr val="tx1"/>
                </a:solidFill>
                <a:latin typeface="Calibri"/>
                <a:ea typeface="+mn-ea"/>
                <a:cs typeface="Calibri"/>
              </a:rPr>
              <a:pPr marL="0" indent="0" algn="ctr"/>
              <a:t>85%</a:t>
            </a:fld>
            <a:endParaRPr lang="en-US" sz="3200" b="1" i="0" u="none" strike="noStrike">
              <a:solidFill>
                <a:schemeClr val="tx1"/>
              </a:solidFill>
              <a:latin typeface="Calibri"/>
              <a:ea typeface="+mn-ea"/>
              <a:cs typeface="Calibri"/>
            </a:endParaRPr>
          </a:p>
        </xdr:txBody>
      </xdr:sp>
    </xdr:grpSp>
    <xdr:clientData/>
  </xdr:twoCellAnchor>
  <xdr:twoCellAnchor>
    <xdr:from>
      <xdr:col>1</xdr:col>
      <xdr:colOff>349250</xdr:colOff>
      <xdr:row>194</xdr:row>
      <xdr:rowOff>86590</xdr:rowOff>
    </xdr:from>
    <xdr:to>
      <xdr:col>6</xdr:col>
      <xdr:colOff>165678</xdr:colOff>
      <xdr:row>196</xdr:row>
      <xdr:rowOff>109599</xdr:rowOff>
    </xdr:to>
    <xdr:grpSp>
      <xdr:nvGrpSpPr>
        <xdr:cNvPr id="194" name="Grupo 193">
          <a:extLst>
            <a:ext uri="{FF2B5EF4-FFF2-40B4-BE49-F238E27FC236}">
              <a16:creationId xmlns:a16="http://schemas.microsoft.com/office/drawing/2014/main" id="{00000000-0008-0000-0800-0000C2000000}"/>
            </a:ext>
          </a:extLst>
        </xdr:cNvPr>
        <xdr:cNvGrpSpPr/>
      </xdr:nvGrpSpPr>
      <xdr:grpSpPr>
        <a:xfrm>
          <a:off x="673100" y="37167415"/>
          <a:ext cx="3626428" cy="404009"/>
          <a:chOff x="374072" y="915884"/>
          <a:chExt cx="3626428" cy="404009"/>
        </a:xfrm>
      </xdr:grpSpPr>
      <xdr:sp macro="" textlink="">
        <xdr:nvSpPr>
          <xdr:cNvPr id="195" name="Rectángulo: esquinas redondeadas 194">
            <a:extLst>
              <a:ext uri="{FF2B5EF4-FFF2-40B4-BE49-F238E27FC236}">
                <a16:creationId xmlns:a16="http://schemas.microsoft.com/office/drawing/2014/main" id="{00000000-0008-0000-0800-0000C3000000}"/>
              </a:ext>
            </a:extLst>
          </xdr:cNvPr>
          <xdr:cNvSpPr/>
        </xdr:nvSpPr>
        <xdr:spPr>
          <a:xfrm>
            <a:off x="374072" y="915884"/>
            <a:ext cx="3626428" cy="404009"/>
          </a:xfrm>
          <a:prstGeom prst="roundRect">
            <a:avLst/>
          </a:prstGeom>
          <a:gradFill>
            <a:gsLst>
              <a:gs pos="0">
                <a:schemeClr val="accent4">
                  <a:lumMod val="75000"/>
                </a:schemeClr>
              </a:gs>
              <a:gs pos="100000">
                <a:schemeClr val="accent4">
                  <a:lumMod val="60000"/>
                  <a:lumOff val="40000"/>
                </a:schemeClr>
              </a:gs>
            </a:gsLst>
            <a:lin ang="27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s-MX" sz="1100"/>
          </a:p>
        </xdr:txBody>
      </xdr:sp>
      <xdr:sp macro="" textlink="">
        <xdr:nvSpPr>
          <xdr:cNvPr id="196" name="CuadroTexto 195">
            <a:extLst>
              <a:ext uri="{FF2B5EF4-FFF2-40B4-BE49-F238E27FC236}">
                <a16:creationId xmlns:a16="http://schemas.microsoft.com/office/drawing/2014/main" id="{00000000-0008-0000-0800-0000C4000000}"/>
              </a:ext>
            </a:extLst>
          </xdr:cNvPr>
          <xdr:cNvSpPr txBox="1"/>
        </xdr:nvSpPr>
        <xdr:spPr>
          <a:xfrm>
            <a:off x="449035" y="938893"/>
            <a:ext cx="3483429" cy="3265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600" b="1">
                <a:solidFill>
                  <a:schemeClr val="bg1"/>
                </a:solidFill>
              </a:rPr>
              <a:t>Resumen</a:t>
            </a:r>
            <a:r>
              <a:rPr lang="es-MX" sz="1600" b="1" baseline="0">
                <a:solidFill>
                  <a:schemeClr val="bg1"/>
                </a:solidFill>
              </a:rPr>
              <a:t> </a:t>
            </a:r>
            <a:r>
              <a:rPr lang="es-MX" sz="1600" b="1">
                <a:solidFill>
                  <a:schemeClr val="bg1"/>
                </a:solidFill>
              </a:rPr>
              <a:t>Bug</a:t>
            </a:r>
          </a:p>
        </xdr:txBody>
      </xdr:sp>
    </xdr:grpSp>
    <xdr:clientData/>
  </xdr:twoCellAnchor>
  <xdr:twoCellAnchor>
    <xdr:from>
      <xdr:col>1</xdr:col>
      <xdr:colOff>101928</xdr:colOff>
      <xdr:row>260</xdr:row>
      <xdr:rowOff>176212</xdr:rowOff>
    </xdr:from>
    <xdr:to>
      <xdr:col>5</xdr:col>
      <xdr:colOff>680356</xdr:colOff>
      <xdr:row>263</xdr:row>
      <xdr:rowOff>8721</xdr:rowOff>
    </xdr:to>
    <xdr:grpSp>
      <xdr:nvGrpSpPr>
        <xdr:cNvPr id="207" name="Grupo 206">
          <a:extLst>
            <a:ext uri="{FF2B5EF4-FFF2-40B4-BE49-F238E27FC236}">
              <a16:creationId xmlns:a16="http://schemas.microsoft.com/office/drawing/2014/main" id="{00000000-0008-0000-0800-0000CF000000}"/>
            </a:ext>
          </a:extLst>
        </xdr:cNvPr>
        <xdr:cNvGrpSpPr/>
      </xdr:nvGrpSpPr>
      <xdr:grpSpPr>
        <a:xfrm>
          <a:off x="425778" y="49830037"/>
          <a:ext cx="3626428" cy="404009"/>
          <a:chOff x="374072" y="915884"/>
          <a:chExt cx="3626428" cy="404009"/>
        </a:xfrm>
      </xdr:grpSpPr>
      <xdr:sp macro="" textlink="">
        <xdr:nvSpPr>
          <xdr:cNvPr id="208" name="Rectángulo: esquinas redondeadas 207">
            <a:extLst>
              <a:ext uri="{FF2B5EF4-FFF2-40B4-BE49-F238E27FC236}">
                <a16:creationId xmlns:a16="http://schemas.microsoft.com/office/drawing/2014/main" id="{00000000-0008-0000-0800-0000D0000000}"/>
              </a:ext>
            </a:extLst>
          </xdr:cNvPr>
          <xdr:cNvSpPr/>
        </xdr:nvSpPr>
        <xdr:spPr>
          <a:xfrm>
            <a:off x="374072" y="915884"/>
            <a:ext cx="3626428" cy="404009"/>
          </a:xfrm>
          <a:prstGeom prst="roundRect">
            <a:avLst/>
          </a:prstGeom>
          <a:gradFill>
            <a:gsLst>
              <a:gs pos="0">
                <a:schemeClr val="accent1">
                  <a:lumMod val="60000"/>
                  <a:lumOff val="40000"/>
                </a:schemeClr>
              </a:gs>
              <a:gs pos="100000">
                <a:schemeClr val="accent4"/>
              </a:gs>
            </a:gsLst>
            <a:lin ang="27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s-MX" sz="1100"/>
          </a:p>
        </xdr:txBody>
      </xdr:sp>
      <xdr:sp macro="" textlink="">
        <xdr:nvSpPr>
          <xdr:cNvPr id="209" name="CuadroTexto 208">
            <a:extLst>
              <a:ext uri="{FF2B5EF4-FFF2-40B4-BE49-F238E27FC236}">
                <a16:creationId xmlns:a16="http://schemas.microsoft.com/office/drawing/2014/main" id="{00000000-0008-0000-0800-0000D1000000}"/>
              </a:ext>
            </a:extLst>
          </xdr:cNvPr>
          <xdr:cNvSpPr txBox="1"/>
        </xdr:nvSpPr>
        <xdr:spPr>
          <a:xfrm>
            <a:off x="449035" y="938893"/>
            <a:ext cx="3483429" cy="3265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600" b="1">
                <a:solidFill>
                  <a:schemeClr val="bg1"/>
                </a:solidFill>
              </a:rPr>
              <a:t>Información Adicional</a:t>
            </a:r>
          </a:p>
        </xdr:txBody>
      </xdr:sp>
    </xdr:grpSp>
    <xdr:clientData/>
  </xdr:twoCellAnchor>
  <xdr:twoCellAnchor>
    <xdr:from>
      <xdr:col>3</xdr:col>
      <xdr:colOff>489227</xdr:colOff>
      <xdr:row>264</xdr:row>
      <xdr:rowOff>116392</xdr:rowOff>
    </xdr:from>
    <xdr:to>
      <xdr:col>6</xdr:col>
      <xdr:colOff>399227</xdr:colOff>
      <xdr:row>267</xdr:row>
      <xdr:rowOff>18978</xdr:rowOff>
    </xdr:to>
    <xdr:sp macro="" textlink="">
      <xdr:nvSpPr>
        <xdr:cNvPr id="210" name="CuadroTexto 108">
          <a:extLst>
            <a:ext uri="{FF2B5EF4-FFF2-40B4-BE49-F238E27FC236}">
              <a16:creationId xmlns:a16="http://schemas.microsoft.com/office/drawing/2014/main" id="{00000000-0008-0000-0800-0000D2000000}"/>
            </a:ext>
          </a:extLst>
        </xdr:cNvPr>
        <xdr:cNvSpPr txBox="1"/>
      </xdr:nvSpPr>
      <xdr:spPr>
        <a:xfrm>
          <a:off x="2346602" y="50527455"/>
          <a:ext cx="2196000" cy="4740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s-CO" sz="1600" b="1" i="0" baseline="0">
              <a:solidFill>
                <a:sysClr val="windowText" lastClr="000000"/>
              </a:solidFill>
              <a:effectLst/>
              <a:latin typeface="+mn-lt"/>
              <a:ea typeface="+mn-ea"/>
              <a:cs typeface="+mn-cs"/>
            </a:rPr>
            <a:t>Información Sprint</a:t>
          </a:r>
          <a:endParaRPr lang="es-MX" sz="2400" b="1">
            <a:solidFill>
              <a:sysClr val="windowText" lastClr="000000"/>
            </a:solidFill>
          </a:endParaRPr>
        </a:p>
      </xdr:txBody>
    </xdr:sp>
    <xdr:clientData/>
  </xdr:twoCellAnchor>
  <xdr:twoCellAnchor>
    <xdr:from>
      <xdr:col>3</xdr:col>
      <xdr:colOff>489227</xdr:colOff>
      <xdr:row>283</xdr:row>
      <xdr:rowOff>108951</xdr:rowOff>
    </xdr:from>
    <xdr:to>
      <xdr:col>6</xdr:col>
      <xdr:colOff>327227</xdr:colOff>
      <xdr:row>285</xdr:row>
      <xdr:rowOff>146927</xdr:rowOff>
    </xdr:to>
    <xdr:sp macro="" textlink="">
      <xdr:nvSpPr>
        <xdr:cNvPr id="211" name="CuadroTexto 108">
          <a:extLst>
            <a:ext uri="{FF2B5EF4-FFF2-40B4-BE49-F238E27FC236}">
              <a16:creationId xmlns:a16="http://schemas.microsoft.com/office/drawing/2014/main" id="{00000000-0008-0000-0800-0000D3000000}"/>
            </a:ext>
          </a:extLst>
        </xdr:cNvPr>
        <xdr:cNvSpPr txBox="1"/>
      </xdr:nvSpPr>
      <xdr:spPr>
        <a:xfrm>
          <a:off x="2346602" y="54139514"/>
          <a:ext cx="2124000" cy="4189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s-CO" sz="1600" b="1" i="0" baseline="0">
              <a:solidFill>
                <a:sysClr val="windowText" lastClr="000000"/>
              </a:solidFill>
              <a:effectLst/>
              <a:latin typeface="+mn-lt"/>
              <a:ea typeface="+mn-ea"/>
              <a:cs typeface="+mn-cs"/>
            </a:rPr>
            <a:t>Pendientes Sprint</a:t>
          </a:r>
          <a:endParaRPr lang="es-MX" sz="2400" b="1">
            <a:solidFill>
              <a:sysClr val="windowText" lastClr="000000"/>
            </a:solidFill>
          </a:endParaRPr>
        </a:p>
      </xdr:txBody>
    </xdr:sp>
    <xdr:clientData/>
  </xdr:twoCellAnchor>
  <xdr:twoCellAnchor>
    <xdr:from>
      <xdr:col>1</xdr:col>
      <xdr:colOff>597945</xdr:colOff>
      <xdr:row>73</xdr:row>
      <xdr:rowOff>190488</xdr:rowOff>
    </xdr:from>
    <xdr:to>
      <xdr:col>11</xdr:col>
      <xdr:colOff>397545</xdr:colOff>
      <xdr:row>105</xdr:row>
      <xdr:rowOff>19817</xdr:rowOff>
    </xdr:to>
    <xdr:grpSp>
      <xdr:nvGrpSpPr>
        <xdr:cNvPr id="240" name="Grupo 239">
          <a:extLst>
            <a:ext uri="{FF2B5EF4-FFF2-40B4-BE49-F238E27FC236}">
              <a16:creationId xmlns:a16="http://schemas.microsoft.com/office/drawing/2014/main" id="{00000000-0008-0000-0800-0000F0000000}"/>
            </a:ext>
          </a:extLst>
        </xdr:cNvPr>
        <xdr:cNvGrpSpPr/>
      </xdr:nvGrpSpPr>
      <xdr:grpSpPr>
        <a:xfrm>
          <a:off x="921795" y="14125563"/>
          <a:ext cx="7419600" cy="6020579"/>
          <a:chOff x="926990" y="13334988"/>
          <a:chExt cx="7419600" cy="6029255"/>
        </a:xfrm>
      </xdr:grpSpPr>
      <xdr:graphicFrame macro="">
        <xdr:nvGraphicFramePr>
          <xdr:cNvPr id="177" name="Gráfico 176">
            <a:extLst>
              <a:ext uri="{FF2B5EF4-FFF2-40B4-BE49-F238E27FC236}">
                <a16:creationId xmlns:a16="http://schemas.microsoft.com/office/drawing/2014/main" id="{00000000-0008-0000-0800-0000B1000000}"/>
              </a:ext>
            </a:extLst>
          </xdr:cNvPr>
          <xdr:cNvGraphicFramePr>
            <a:graphicFrameLocks/>
          </xdr:cNvGraphicFramePr>
        </xdr:nvGraphicFramePr>
        <xdr:xfrm>
          <a:off x="926990" y="13837490"/>
          <a:ext cx="7419600" cy="5526753"/>
        </xdr:xfrm>
        <a:graphic>
          <a:graphicData uri="http://schemas.openxmlformats.org/drawingml/2006/chart">
            <c:chart xmlns:c="http://schemas.openxmlformats.org/drawingml/2006/chart" xmlns:r="http://schemas.openxmlformats.org/officeDocument/2006/relationships" r:id="rId13"/>
          </a:graphicData>
        </a:graphic>
      </xdr:graphicFrame>
      <xdr:sp macro="" textlink="">
        <xdr:nvSpPr>
          <xdr:cNvPr id="190" name="CuadroTexto 108">
            <a:extLst>
              <a:ext uri="{FF2B5EF4-FFF2-40B4-BE49-F238E27FC236}">
                <a16:creationId xmlns:a16="http://schemas.microsoft.com/office/drawing/2014/main" id="{00000000-0008-0000-0800-0000BE000000}"/>
              </a:ext>
            </a:extLst>
          </xdr:cNvPr>
          <xdr:cNvSpPr txBox="1"/>
        </xdr:nvSpPr>
        <xdr:spPr>
          <a:xfrm>
            <a:off x="2449293" y="13334988"/>
            <a:ext cx="4433454" cy="4176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rtl="0"/>
            <a:r>
              <a:rPr lang="es-CO" sz="1600" b="1" i="0" baseline="0">
                <a:solidFill>
                  <a:schemeClr val="dk1"/>
                </a:solidFill>
                <a:effectLst/>
                <a:latin typeface="+mn-lt"/>
                <a:ea typeface="+mn-ea"/>
                <a:cs typeface="+mn-cs"/>
              </a:rPr>
              <a:t>Esfuerzo Estimado, Tiempo Real y Desfase (hr)</a:t>
            </a:r>
            <a:endParaRPr lang="es-MX" sz="1600">
              <a:effectLst/>
            </a:endParaRPr>
          </a:p>
        </xdr:txBody>
      </xdr:sp>
    </xdr:grpSp>
    <xdr:clientData/>
  </xdr:twoCellAnchor>
  <xdr:twoCellAnchor>
    <xdr:from>
      <xdr:col>11</xdr:col>
      <xdr:colOff>513193</xdr:colOff>
      <xdr:row>74</xdr:row>
      <xdr:rowOff>44024</xdr:rowOff>
    </xdr:from>
    <xdr:to>
      <xdr:col>23</xdr:col>
      <xdr:colOff>18534</xdr:colOff>
      <xdr:row>90</xdr:row>
      <xdr:rowOff>14605</xdr:rowOff>
    </xdr:to>
    <xdr:grpSp>
      <xdr:nvGrpSpPr>
        <xdr:cNvPr id="181" name="Grupo 180">
          <a:extLst>
            <a:ext uri="{FF2B5EF4-FFF2-40B4-BE49-F238E27FC236}">
              <a16:creationId xmlns:a16="http://schemas.microsoft.com/office/drawing/2014/main" id="{00000000-0008-0000-0800-0000B5000000}"/>
            </a:ext>
          </a:extLst>
        </xdr:cNvPr>
        <xdr:cNvGrpSpPr/>
      </xdr:nvGrpSpPr>
      <xdr:grpSpPr>
        <a:xfrm>
          <a:off x="8457043" y="14169599"/>
          <a:ext cx="8649341" cy="3018581"/>
          <a:chOff x="8462238" y="13379024"/>
          <a:chExt cx="8649341" cy="3018581"/>
        </a:xfrm>
      </xdr:grpSpPr>
      <xdr:grpSp>
        <xdr:nvGrpSpPr>
          <xdr:cNvPr id="187" name="Grupo 186">
            <a:extLst>
              <a:ext uri="{FF2B5EF4-FFF2-40B4-BE49-F238E27FC236}">
                <a16:creationId xmlns:a16="http://schemas.microsoft.com/office/drawing/2014/main" id="{00000000-0008-0000-0800-0000BB000000}"/>
              </a:ext>
            </a:extLst>
          </xdr:cNvPr>
          <xdr:cNvGrpSpPr/>
        </xdr:nvGrpSpPr>
        <xdr:grpSpPr>
          <a:xfrm>
            <a:off x="8462238" y="13820116"/>
            <a:ext cx="8649341" cy="2577489"/>
            <a:chOff x="24270192" y="7074724"/>
            <a:chExt cx="8649341" cy="2577489"/>
          </a:xfrm>
        </xdr:grpSpPr>
        <xdr:graphicFrame macro="">
          <xdr:nvGraphicFramePr>
            <xdr:cNvPr id="188" name="Gráfico 187">
              <a:extLst>
                <a:ext uri="{FF2B5EF4-FFF2-40B4-BE49-F238E27FC236}">
                  <a16:creationId xmlns:a16="http://schemas.microsoft.com/office/drawing/2014/main" id="{00000000-0008-0000-0800-0000BC000000}"/>
                </a:ext>
              </a:extLst>
            </xdr:cNvPr>
            <xdr:cNvGraphicFramePr/>
          </xdr:nvGraphicFramePr>
          <xdr:xfrm>
            <a:off x="24270192" y="7074724"/>
            <a:ext cx="8649341" cy="2577489"/>
          </xdr:xfrm>
          <a:graphic>
            <a:graphicData uri="http://schemas.openxmlformats.org/drawingml/2006/chart">
              <c:chart xmlns:c="http://schemas.openxmlformats.org/drawingml/2006/chart" xmlns:r="http://schemas.openxmlformats.org/officeDocument/2006/relationships" r:id="rId14"/>
            </a:graphicData>
          </a:graphic>
        </xdr:graphicFrame>
        <xdr:sp macro="" textlink="Seguimiento!H21">
          <xdr:nvSpPr>
            <xdr:cNvPr id="191" name="CuadroTexto 190">
              <a:extLst>
                <a:ext uri="{FF2B5EF4-FFF2-40B4-BE49-F238E27FC236}">
                  <a16:creationId xmlns:a16="http://schemas.microsoft.com/office/drawing/2014/main" id="{00000000-0008-0000-0800-0000BF000000}"/>
                </a:ext>
              </a:extLst>
            </xdr:cNvPr>
            <xdr:cNvSpPr txBox="1"/>
          </xdr:nvSpPr>
          <xdr:spPr>
            <a:xfrm>
              <a:off x="31677429" y="7313543"/>
              <a:ext cx="653143" cy="3697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6B20D6DD-A679-4649-9FE8-E4AA9712B48F}" type="TxLink">
                <a:rPr lang="en-US" sz="1600" b="1" i="0" u="none" strike="noStrike">
                  <a:solidFill>
                    <a:srgbClr val="000000"/>
                  </a:solidFill>
                  <a:latin typeface="Calibri"/>
                  <a:ea typeface="+mn-ea"/>
                  <a:cs typeface="Calibri"/>
                </a:rPr>
                <a:pPr marL="0" indent="0" algn="ctr"/>
                <a:t>100%</a:t>
              </a:fld>
              <a:endParaRPr lang="es-MX" sz="1600" b="1" i="0" u="none" strike="noStrike">
                <a:solidFill>
                  <a:srgbClr val="000000"/>
                </a:solidFill>
                <a:latin typeface="Calibri"/>
                <a:ea typeface="+mn-ea"/>
                <a:cs typeface="Calibri"/>
              </a:endParaRPr>
            </a:p>
          </xdr:txBody>
        </xdr:sp>
        <xdr:sp macro="" textlink="Seguimiento!H22">
          <xdr:nvSpPr>
            <xdr:cNvPr id="197" name="CuadroTexto 196">
              <a:extLst>
                <a:ext uri="{FF2B5EF4-FFF2-40B4-BE49-F238E27FC236}">
                  <a16:creationId xmlns:a16="http://schemas.microsoft.com/office/drawing/2014/main" id="{00000000-0008-0000-0800-0000C5000000}"/>
                </a:ext>
              </a:extLst>
            </xdr:cNvPr>
            <xdr:cNvSpPr txBox="1"/>
          </xdr:nvSpPr>
          <xdr:spPr>
            <a:xfrm>
              <a:off x="31677429" y="7873803"/>
              <a:ext cx="653143" cy="3975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1876AD83-8439-466A-AB90-42AC2E80A41C}" type="TxLink">
                <a:rPr lang="en-US" sz="1600" b="1" i="0" u="none" strike="noStrike">
                  <a:solidFill>
                    <a:srgbClr val="000000"/>
                  </a:solidFill>
                  <a:latin typeface="Calibri"/>
                  <a:ea typeface="+mn-ea"/>
                  <a:cs typeface="Calibri"/>
                </a:rPr>
                <a:pPr marL="0" indent="0" algn="ctr"/>
                <a:t> </a:t>
              </a:fld>
              <a:endParaRPr lang="es-MX" sz="1600" b="1" i="0" u="none" strike="noStrike">
                <a:solidFill>
                  <a:srgbClr val="000000"/>
                </a:solidFill>
                <a:latin typeface="Calibri"/>
                <a:ea typeface="+mn-ea"/>
                <a:cs typeface="Calibri"/>
              </a:endParaRPr>
            </a:p>
          </xdr:txBody>
        </xdr:sp>
        <xdr:sp macro="" textlink="Seguimiento!H23">
          <xdr:nvSpPr>
            <xdr:cNvPr id="198" name="CuadroTexto 197">
              <a:extLst>
                <a:ext uri="{FF2B5EF4-FFF2-40B4-BE49-F238E27FC236}">
                  <a16:creationId xmlns:a16="http://schemas.microsoft.com/office/drawing/2014/main" id="{00000000-0008-0000-0800-0000C6000000}"/>
                </a:ext>
              </a:extLst>
            </xdr:cNvPr>
            <xdr:cNvSpPr txBox="1"/>
          </xdr:nvSpPr>
          <xdr:spPr>
            <a:xfrm>
              <a:off x="31677429" y="8445304"/>
              <a:ext cx="653143" cy="40584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C16228F0-E490-4360-9CB8-FCCC8A4ED0EE}" type="TxLink">
                <a:rPr lang="en-US" sz="1600" b="1" i="0" u="none" strike="noStrike">
                  <a:solidFill>
                    <a:srgbClr val="000000"/>
                  </a:solidFill>
                  <a:latin typeface="Calibri"/>
                  <a:ea typeface="+mn-ea"/>
                  <a:cs typeface="Calibri"/>
                </a:rPr>
                <a:pPr marL="0" indent="0" algn="ctr"/>
                <a:t> </a:t>
              </a:fld>
              <a:endParaRPr lang="es-MX" sz="1600" b="1" i="0" u="none" strike="noStrike">
                <a:solidFill>
                  <a:srgbClr val="000000"/>
                </a:solidFill>
                <a:latin typeface="Calibri"/>
                <a:ea typeface="+mn-ea"/>
                <a:cs typeface="Calibri"/>
              </a:endParaRPr>
            </a:p>
          </xdr:txBody>
        </xdr:sp>
        <xdr:sp macro="" textlink="Seguimiento!H24">
          <xdr:nvSpPr>
            <xdr:cNvPr id="199" name="CuadroTexto 198">
              <a:extLst>
                <a:ext uri="{FF2B5EF4-FFF2-40B4-BE49-F238E27FC236}">
                  <a16:creationId xmlns:a16="http://schemas.microsoft.com/office/drawing/2014/main" id="{00000000-0008-0000-0800-0000C7000000}"/>
                </a:ext>
              </a:extLst>
            </xdr:cNvPr>
            <xdr:cNvSpPr txBox="1"/>
          </xdr:nvSpPr>
          <xdr:spPr>
            <a:xfrm>
              <a:off x="31677429" y="9032098"/>
              <a:ext cx="653143" cy="3822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DD2AB043-857F-4489-813D-2A6282018BDF}" type="TxLink">
                <a:rPr lang="en-US" sz="1600" b="1" i="0" u="none" strike="noStrike">
                  <a:solidFill>
                    <a:srgbClr val="000000"/>
                  </a:solidFill>
                  <a:latin typeface="Calibri"/>
                  <a:ea typeface="+mn-ea"/>
                  <a:cs typeface="Calibri"/>
                </a:rPr>
                <a:pPr marL="0" indent="0" algn="ctr"/>
                <a:t> </a:t>
              </a:fld>
              <a:endParaRPr lang="es-MX" sz="1600" b="1" i="0" u="none" strike="noStrike">
                <a:solidFill>
                  <a:srgbClr val="000000"/>
                </a:solidFill>
                <a:latin typeface="Calibri"/>
                <a:ea typeface="+mn-ea"/>
                <a:cs typeface="Calibri"/>
              </a:endParaRPr>
            </a:p>
          </xdr:txBody>
        </xdr:sp>
      </xdr:grpSp>
      <xdr:sp macro="" textlink="">
        <xdr:nvSpPr>
          <xdr:cNvPr id="167" name="CuadroTexto 108">
            <a:extLst>
              <a:ext uri="{FF2B5EF4-FFF2-40B4-BE49-F238E27FC236}">
                <a16:creationId xmlns:a16="http://schemas.microsoft.com/office/drawing/2014/main" id="{00000000-0008-0000-0800-0000A7000000}"/>
              </a:ext>
            </a:extLst>
          </xdr:cNvPr>
          <xdr:cNvSpPr txBox="1"/>
        </xdr:nvSpPr>
        <xdr:spPr>
          <a:xfrm>
            <a:off x="10575348" y="13379024"/>
            <a:ext cx="4433454" cy="3295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600" b="1">
                <a:solidFill>
                  <a:schemeClr val="tx1"/>
                </a:solidFill>
              </a:rPr>
              <a:t>% Avance</a:t>
            </a:r>
            <a:r>
              <a:rPr lang="es-MX" sz="1600" b="1" baseline="0">
                <a:solidFill>
                  <a:schemeClr val="tx1"/>
                </a:solidFill>
              </a:rPr>
              <a:t> </a:t>
            </a:r>
            <a:r>
              <a:rPr lang="es-MX" sz="1600" b="1" i="0" u="none" baseline="0">
                <a:solidFill>
                  <a:schemeClr val="tx1"/>
                </a:solidFill>
              </a:rPr>
              <a:t>Esperado</a:t>
            </a:r>
            <a:r>
              <a:rPr lang="es-MX" sz="1600" b="1" baseline="0">
                <a:solidFill>
                  <a:schemeClr val="tx1"/>
                </a:solidFill>
              </a:rPr>
              <a:t> por Etapa</a:t>
            </a:r>
            <a:endParaRPr lang="es-MX" sz="1600" b="1">
              <a:solidFill>
                <a:schemeClr val="tx1"/>
              </a:solidFill>
            </a:endParaRPr>
          </a:p>
        </xdr:txBody>
      </xdr:sp>
    </xdr:grpSp>
    <xdr:clientData/>
  </xdr:twoCellAnchor>
  <xdr:twoCellAnchor>
    <xdr:from>
      <xdr:col>11</xdr:col>
      <xdr:colOff>501464</xdr:colOff>
      <xdr:row>89</xdr:row>
      <xdr:rowOff>185651</xdr:rowOff>
    </xdr:from>
    <xdr:to>
      <xdr:col>23</xdr:col>
      <xdr:colOff>15464</xdr:colOff>
      <xdr:row>105</xdr:row>
      <xdr:rowOff>37464</xdr:rowOff>
    </xdr:to>
    <xdr:grpSp>
      <xdr:nvGrpSpPr>
        <xdr:cNvPr id="224" name="Grupo 223">
          <a:extLst>
            <a:ext uri="{FF2B5EF4-FFF2-40B4-BE49-F238E27FC236}">
              <a16:creationId xmlns:a16="http://schemas.microsoft.com/office/drawing/2014/main" id="{00000000-0008-0000-0800-0000E0000000}"/>
            </a:ext>
          </a:extLst>
        </xdr:cNvPr>
        <xdr:cNvGrpSpPr/>
      </xdr:nvGrpSpPr>
      <xdr:grpSpPr>
        <a:xfrm>
          <a:off x="8445314" y="17168726"/>
          <a:ext cx="8658000" cy="2995063"/>
          <a:chOff x="8684559" y="15616151"/>
          <a:chExt cx="8658000" cy="3000666"/>
        </a:xfrm>
      </xdr:grpSpPr>
      <xdr:grpSp>
        <xdr:nvGrpSpPr>
          <xdr:cNvPr id="217" name="Grupo 216">
            <a:extLst>
              <a:ext uri="{FF2B5EF4-FFF2-40B4-BE49-F238E27FC236}">
                <a16:creationId xmlns:a16="http://schemas.microsoft.com/office/drawing/2014/main" id="{00000000-0008-0000-0800-0000D9000000}"/>
              </a:ext>
            </a:extLst>
          </xdr:cNvPr>
          <xdr:cNvGrpSpPr/>
        </xdr:nvGrpSpPr>
        <xdr:grpSpPr>
          <a:xfrm>
            <a:off x="8684559" y="16035617"/>
            <a:ext cx="8658000" cy="2581200"/>
            <a:chOff x="24161338" y="10439152"/>
            <a:chExt cx="8649341" cy="2573777"/>
          </a:xfrm>
        </xdr:grpSpPr>
        <xdr:graphicFrame macro="">
          <xdr:nvGraphicFramePr>
            <xdr:cNvPr id="219" name="Gráfico 218">
              <a:extLst>
                <a:ext uri="{FF2B5EF4-FFF2-40B4-BE49-F238E27FC236}">
                  <a16:creationId xmlns:a16="http://schemas.microsoft.com/office/drawing/2014/main" id="{00000000-0008-0000-0800-0000DB000000}"/>
                </a:ext>
              </a:extLst>
            </xdr:cNvPr>
            <xdr:cNvGraphicFramePr/>
          </xdr:nvGraphicFramePr>
          <xdr:xfrm>
            <a:off x="24161338" y="10439152"/>
            <a:ext cx="8649341" cy="2573777"/>
          </xdr:xfrm>
          <a:graphic>
            <a:graphicData uri="http://schemas.openxmlformats.org/drawingml/2006/chart">
              <c:chart xmlns:c="http://schemas.openxmlformats.org/drawingml/2006/chart" xmlns:r="http://schemas.openxmlformats.org/officeDocument/2006/relationships" r:id="rId15"/>
            </a:graphicData>
          </a:graphic>
        </xdr:graphicFrame>
        <xdr:sp macro="" textlink="Seguimiento!I21">
          <xdr:nvSpPr>
            <xdr:cNvPr id="220" name="CuadroTexto 219">
              <a:extLst>
                <a:ext uri="{FF2B5EF4-FFF2-40B4-BE49-F238E27FC236}">
                  <a16:creationId xmlns:a16="http://schemas.microsoft.com/office/drawing/2014/main" id="{00000000-0008-0000-0800-0000DC000000}"/>
                </a:ext>
              </a:extLst>
            </xdr:cNvPr>
            <xdr:cNvSpPr txBox="1"/>
          </xdr:nvSpPr>
          <xdr:spPr>
            <a:xfrm>
              <a:off x="31568575" y="10662679"/>
              <a:ext cx="653143" cy="3999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1FE31B8E-5105-4FC9-A686-F0260D10E830}" type="TxLink">
                <a:rPr lang="en-US" sz="1600" b="1" i="0" u="none" strike="noStrike">
                  <a:solidFill>
                    <a:srgbClr val="000000"/>
                  </a:solidFill>
                  <a:latin typeface="Calibri"/>
                  <a:ea typeface="+mn-ea"/>
                  <a:cs typeface="Calibri"/>
                </a:rPr>
                <a:pPr marL="0" indent="0" algn="ctr"/>
                <a:t>85%</a:t>
              </a:fld>
              <a:endParaRPr lang="es-MX" sz="1600" b="1" i="0" u="none" strike="noStrike">
                <a:solidFill>
                  <a:srgbClr val="000000"/>
                </a:solidFill>
                <a:latin typeface="Calibri"/>
                <a:ea typeface="+mn-ea"/>
                <a:cs typeface="Calibri"/>
              </a:endParaRPr>
            </a:p>
          </xdr:txBody>
        </xdr:sp>
        <xdr:sp macro="" textlink="Seguimiento!I22">
          <xdr:nvSpPr>
            <xdr:cNvPr id="221" name="CuadroTexto 220">
              <a:extLst>
                <a:ext uri="{FF2B5EF4-FFF2-40B4-BE49-F238E27FC236}">
                  <a16:creationId xmlns:a16="http://schemas.microsoft.com/office/drawing/2014/main" id="{00000000-0008-0000-0800-0000DD000000}"/>
                </a:ext>
              </a:extLst>
            </xdr:cNvPr>
            <xdr:cNvSpPr txBox="1"/>
          </xdr:nvSpPr>
          <xdr:spPr>
            <a:xfrm>
              <a:off x="31568575" y="11253107"/>
              <a:ext cx="653143" cy="4248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1F1A88FD-BB0E-4784-AF07-56B2AC97924C}" type="TxLink">
                <a:rPr lang="en-US" sz="1600" b="1" i="0" u="none" strike="noStrike">
                  <a:solidFill>
                    <a:srgbClr val="000000"/>
                  </a:solidFill>
                  <a:latin typeface="Calibri"/>
                  <a:ea typeface="+mn-ea"/>
                  <a:cs typeface="Calibri"/>
                </a:rPr>
                <a:pPr marL="0" indent="0" algn="ctr"/>
                <a:t> </a:t>
              </a:fld>
              <a:endParaRPr lang="es-MX" sz="1600" b="1" i="0" u="none" strike="noStrike">
                <a:solidFill>
                  <a:srgbClr val="000000"/>
                </a:solidFill>
                <a:latin typeface="Calibri"/>
                <a:ea typeface="+mn-ea"/>
                <a:cs typeface="Calibri"/>
              </a:endParaRPr>
            </a:p>
          </xdr:txBody>
        </xdr:sp>
        <xdr:sp macro="" textlink="Seguimiento!I23">
          <xdr:nvSpPr>
            <xdr:cNvPr id="222" name="CuadroTexto 221">
              <a:extLst>
                <a:ext uri="{FF2B5EF4-FFF2-40B4-BE49-F238E27FC236}">
                  <a16:creationId xmlns:a16="http://schemas.microsoft.com/office/drawing/2014/main" id="{00000000-0008-0000-0800-0000DE000000}"/>
                </a:ext>
              </a:extLst>
            </xdr:cNvPr>
            <xdr:cNvSpPr txBox="1"/>
          </xdr:nvSpPr>
          <xdr:spPr>
            <a:xfrm>
              <a:off x="31568575" y="11819741"/>
              <a:ext cx="653143" cy="3965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A732BEB7-6C63-4935-BC25-97DF5CA102E1}" type="TxLink">
                <a:rPr lang="en-US" sz="1600" b="1" i="0" u="none" strike="noStrike">
                  <a:solidFill>
                    <a:srgbClr val="000000"/>
                  </a:solidFill>
                  <a:latin typeface="Calibri"/>
                  <a:ea typeface="+mn-ea"/>
                  <a:cs typeface="Calibri"/>
                </a:rPr>
                <a:pPr marL="0" indent="0" algn="ctr"/>
                <a:t> </a:t>
              </a:fld>
              <a:endParaRPr lang="es-MX" sz="1600" b="1" i="0" u="none" strike="noStrike">
                <a:solidFill>
                  <a:srgbClr val="000000"/>
                </a:solidFill>
                <a:latin typeface="Calibri"/>
                <a:ea typeface="+mn-ea"/>
                <a:cs typeface="Calibri"/>
              </a:endParaRPr>
            </a:p>
          </xdr:txBody>
        </xdr:sp>
        <xdr:sp macro="" textlink="Seguimiento!I24">
          <xdr:nvSpPr>
            <xdr:cNvPr id="223" name="CuadroTexto 222">
              <a:extLst>
                <a:ext uri="{FF2B5EF4-FFF2-40B4-BE49-F238E27FC236}">
                  <a16:creationId xmlns:a16="http://schemas.microsoft.com/office/drawing/2014/main" id="{00000000-0008-0000-0800-0000DF000000}"/>
                </a:ext>
              </a:extLst>
            </xdr:cNvPr>
            <xdr:cNvSpPr txBox="1"/>
          </xdr:nvSpPr>
          <xdr:spPr>
            <a:xfrm>
              <a:off x="31568575" y="12415039"/>
              <a:ext cx="653143" cy="3644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EF97D4D1-FA11-4EF7-91EA-F633D1EEBA43}" type="TxLink">
                <a:rPr lang="en-US" sz="1600" b="1" i="0" u="none" strike="noStrike">
                  <a:solidFill>
                    <a:srgbClr val="000000"/>
                  </a:solidFill>
                  <a:latin typeface="Calibri"/>
                  <a:ea typeface="+mn-ea"/>
                  <a:cs typeface="Calibri"/>
                </a:rPr>
                <a:pPr marL="0" indent="0" algn="ctr"/>
                <a:t> </a:t>
              </a:fld>
              <a:endParaRPr lang="es-MX" sz="1600" b="1" i="0" u="none" strike="noStrike">
                <a:solidFill>
                  <a:srgbClr val="000000"/>
                </a:solidFill>
                <a:latin typeface="Calibri"/>
                <a:ea typeface="+mn-ea"/>
                <a:cs typeface="Calibri"/>
              </a:endParaRPr>
            </a:p>
          </xdr:txBody>
        </xdr:sp>
      </xdr:grpSp>
      <xdr:sp macro="" textlink="">
        <xdr:nvSpPr>
          <xdr:cNvPr id="168" name="CuadroTexto 108">
            <a:extLst>
              <a:ext uri="{FF2B5EF4-FFF2-40B4-BE49-F238E27FC236}">
                <a16:creationId xmlns:a16="http://schemas.microsoft.com/office/drawing/2014/main" id="{00000000-0008-0000-0800-0000A8000000}"/>
              </a:ext>
            </a:extLst>
          </xdr:cNvPr>
          <xdr:cNvSpPr txBox="1"/>
        </xdr:nvSpPr>
        <xdr:spPr>
          <a:xfrm>
            <a:off x="11285772" y="15616151"/>
            <a:ext cx="3480707" cy="4447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600" b="1">
                <a:solidFill>
                  <a:schemeClr val="tx1"/>
                </a:solidFill>
              </a:rPr>
              <a:t>% Avance</a:t>
            </a:r>
            <a:r>
              <a:rPr lang="es-MX" sz="1600" b="1" baseline="0">
                <a:solidFill>
                  <a:schemeClr val="tx1"/>
                </a:solidFill>
              </a:rPr>
              <a:t> </a:t>
            </a:r>
            <a:r>
              <a:rPr lang="es-MX" sz="1600" b="1" u="none" baseline="0">
                <a:solidFill>
                  <a:schemeClr val="tx1"/>
                </a:solidFill>
              </a:rPr>
              <a:t>Real</a:t>
            </a:r>
            <a:r>
              <a:rPr lang="es-MX" sz="1600" b="1" baseline="0">
                <a:solidFill>
                  <a:schemeClr val="tx1"/>
                </a:solidFill>
              </a:rPr>
              <a:t> por Etapa</a:t>
            </a:r>
            <a:endParaRPr lang="es-MX" sz="1600" b="1">
              <a:solidFill>
                <a:schemeClr val="tx1"/>
              </a:solidFill>
            </a:endParaRPr>
          </a:p>
        </xdr:txBody>
      </xdr:sp>
    </xdr:grpSp>
    <xdr:clientData/>
  </xdr:twoCellAnchor>
  <xdr:twoCellAnchor>
    <xdr:from>
      <xdr:col>2</xdr:col>
      <xdr:colOff>85971</xdr:colOff>
      <xdr:row>109</xdr:row>
      <xdr:rowOff>0</xdr:rowOff>
    </xdr:from>
    <xdr:to>
      <xdr:col>11</xdr:col>
      <xdr:colOff>647571</xdr:colOff>
      <xdr:row>134</xdr:row>
      <xdr:rowOff>137677</xdr:rowOff>
    </xdr:to>
    <xdr:grpSp>
      <xdr:nvGrpSpPr>
        <xdr:cNvPr id="186" name="Grupo 185">
          <a:extLst>
            <a:ext uri="{FF2B5EF4-FFF2-40B4-BE49-F238E27FC236}">
              <a16:creationId xmlns:a16="http://schemas.microsoft.com/office/drawing/2014/main" id="{00000000-0008-0000-0800-0000BA000000}"/>
            </a:ext>
          </a:extLst>
        </xdr:cNvPr>
        <xdr:cNvGrpSpPr/>
      </xdr:nvGrpSpPr>
      <xdr:grpSpPr>
        <a:xfrm>
          <a:off x="1171821" y="20888325"/>
          <a:ext cx="7419600" cy="4900177"/>
          <a:chOff x="1367516" y="19344409"/>
          <a:chExt cx="7419600" cy="4900177"/>
        </a:xfrm>
      </xdr:grpSpPr>
      <xdr:graphicFrame macro="">
        <xdr:nvGraphicFramePr>
          <xdr:cNvPr id="225" name="Gráfico 224">
            <a:extLst>
              <a:ext uri="{FF2B5EF4-FFF2-40B4-BE49-F238E27FC236}">
                <a16:creationId xmlns:a16="http://schemas.microsoft.com/office/drawing/2014/main" id="{00000000-0008-0000-0800-0000E1000000}"/>
              </a:ext>
            </a:extLst>
          </xdr:cNvPr>
          <xdr:cNvGraphicFramePr>
            <a:graphicFrameLocks/>
          </xdr:cNvGraphicFramePr>
        </xdr:nvGraphicFramePr>
        <xdr:xfrm>
          <a:off x="1367516" y="19884986"/>
          <a:ext cx="7419600" cy="4359600"/>
        </xdr:xfrm>
        <a:graphic>
          <a:graphicData uri="http://schemas.openxmlformats.org/drawingml/2006/chart">
            <c:chart xmlns:c="http://schemas.openxmlformats.org/drawingml/2006/chart" xmlns:r="http://schemas.openxmlformats.org/officeDocument/2006/relationships" r:id="rId16"/>
          </a:graphicData>
        </a:graphic>
      </xdr:graphicFrame>
      <xdr:sp macro="" textlink="">
        <xdr:nvSpPr>
          <xdr:cNvPr id="193" name="CuadroTexto 108">
            <a:extLst>
              <a:ext uri="{FF2B5EF4-FFF2-40B4-BE49-F238E27FC236}">
                <a16:creationId xmlns:a16="http://schemas.microsoft.com/office/drawing/2014/main" id="{00000000-0008-0000-0800-0000C1000000}"/>
              </a:ext>
            </a:extLst>
          </xdr:cNvPr>
          <xdr:cNvSpPr txBox="1"/>
        </xdr:nvSpPr>
        <xdr:spPr>
          <a:xfrm>
            <a:off x="2860589" y="19344409"/>
            <a:ext cx="4433454" cy="5174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rtl="0"/>
            <a:r>
              <a:rPr lang="es-CO" sz="1600" b="1" i="0" baseline="0">
                <a:solidFill>
                  <a:schemeClr val="dk1"/>
                </a:solidFill>
                <a:effectLst/>
                <a:latin typeface="+mn-lt"/>
                <a:ea typeface="+mn-ea"/>
                <a:cs typeface="+mn-cs"/>
              </a:rPr>
              <a:t>Total Horas Desfase por Etapa</a:t>
            </a:r>
            <a:endParaRPr lang="es-MX" sz="1600">
              <a:effectLst/>
            </a:endParaRPr>
          </a:p>
        </xdr:txBody>
      </xdr:sp>
    </xdr:grpSp>
    <xdr:clientData/>
  </xdr:twoCellAnchor>
  <xdr:twoCellAnchor>
    <xdr:from>
      <xdr:col>3</xdr:col>
      <xdr:colOff>229465</xdr:colOff>
      <xdr:row>136</xdr:row>
      <xdr:rowOff>27215</xdr:rowOff>
    </xdr:from>
    <xdr:to>
      <xdr:col>20</xdr:col>
      <xdr:colOff>316056</xdr:colOff>
      <xdr:row>165</xdr:row>
      <xdr:rowOff>183213</xdr:rowOff>
    </xdr:to>
    <xdr:grpSp>
      <xdr:nvGrpSpPr>
        <xdr:cNvPr id="183" name="Grupo 182">
          <a:extLst>
            <a:ext uri="{FF2B5EF4-FFF2-40B4-BE49-F238E27FC236}">
              <a16:creationId xmlns:a16="http://schemas.microsoft.com/office/drawing/2014/main" id="{00000000-0008-0000-0800-0000B7000000}"/>
            </a:ext>
          </a:extLst>
        </xdr:cNvPr>
        <xdr:cNvGrpSpPr/>
      </xdr:nvGrpSpPr>
      <xdr:grpSpPr>
        <a:xfrm>
          <a:off x="2077315" y="26059040"/>
          <a:ext cx="13040591" cy="5680498"/>
          <a:chOff x="2889662" y="24506465"/>
          <a:chExt cx="13040591" cy="5680498"/>
        </a:xfrm>
      </xdr:grpSpPr>
      <xdr:graphicFrame macro="">
        <xdr:nvGraphicFramePr>
          <xdr:cNvPr id="180" name="Gráfico 179">
            <a:extLst>
              <a:ext uri="{FF2B5EF4-FFF2-40B4-BE49-F238E27FC236}">
                <a16:creationId xmlns:a16="http://schemas.microsoft.com/office/drawing/2014/main" id="{00000000-0008-0000-0800-0000B4000000}"/>
              </a:ext>
            </a:extLst>
          </xdr:cNvPr>
          <xdr:cNvGraphicFramePr>
            <a:graphicFrameLocks/>
          </xdr:cNvGraphicFramePr>
        </xdr:nvGraphicFramePr>
        <xdr:xfrm>
          <a:off x="2889662" y="25095283"/>
          <a:ext cx="13040591" cy="4631376"/>
        </xdr:xfrm>
        <a:graphic>
          <a:graphicData uri="http://schemas.openxmlformats.org/drawingml/2006/chart">
            <c:chart xmlns:c="http://schemas.openxmlformats.org/drawingml/2006/chart" xmlns:r="http://schemas.openxmlformats.org/officeDocument/2006/relationships" r:id="rId17"/>
          </a:graphicData>
        </a:graphic>
      </xdr:graphicFrame>
      <xdr:sp macro="" textlink="">
        <xdr:nvSpPr>
          <xdr:cNvPr id="218" name="CuadroTexto 108">
            <a:extLst>
              <a:ext uri="{FF2B5EF4-FFF2-40B4-BE49-F238E27FC236}">
                <a16:creationId xmlns:a16="http://schemas.microsoft.com/office/drawing/2014/main" id="{00000000-0008-0000-0800-0000DA000000}"/>
              </a:ext>
            </a:extLst>
          </xdr:cNvPr>
          <xdr:cNvSpPr txBox="1"/>
        </xdr:nvSpPr>
        <xdr:spPr>
          <a:xfrm>
            <a:off x="7507263" y="24506465"/>
            <a:ext cx="3805388" cy="5191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rtl="0"/>
            <a:r>
              <a:rPr lang="es-CO" sz="1600" b="1" i="0" baseline="0">
                <a:solidFill>
                  <a:schemeClr val="dk1"/>
                </a:solidFill>
                <a:effectLst/>
                <a:latin typeface="+mn-lt"/>
                <a:ea typeface="+mn-ea"/>
                <a:cs typeface="+mn-cs"/>
              </a:rPr>
              <a:t>Total Horas Desfase por Causal Desfase</a:t>
            </a:r>
            <a:endParaRPr lang="es-MX" sz="1600" b="1">
              <a:effectLst/>
            </a:endParaRPr>
          </a:p>
        </xdr:txBody>
      </xdr:sp>
      <xdr:sp macro="" textlink="">
        <xdr:nvSpPr>
          <xdr:cNvPr id="251" name="CuadroTexto 108">
            <a:extLst>
              <a:ext uri="{FF2B5EF4-FFF2-40B4-BE49-F238E27FC236}">
                <a16:creationId xmlns:a16="http://schemas.microsoft.com/office/drawing/2014/main" id="{00000000-0008-0000-0800-0000FB000000}"/>
              </a:ext>
            </a:extLst>
          </xdr:cNvPr>
          <xdr:cNvSpPr txBox="1"/>
        </xdr:nvSpPr>
        <xdr:spPr>
          <a:xfrm>
            <a:off x="7811858" y="29784796"/>
            <a:ext cx="3196198" cy="4021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rtl="0"/>
            <a:r>
              <a:rPr lang="es-CO" sz="1400" b="1" i="0" baseline="0">
                <a:solidFill>
                  <a:schemeClr val="dk1"/>
                </a:solidFill>
                <a:effectLst/>
                <a:latin typeface="+mn-lt"/>
                <a:ea typeface="+mn-ea"/>
                <a:cs typeface="+mn-cs"/>
              </a:rPr>
              <a:t>CH: Choucair  CL: Cliente  PR: Proveedor </a:t>
            </a:r>
            <a:endParaRPr lang="es-MX" sz="1400" b="1">
              <a:effectLst/>
            </a:endParaRPr>
          </a:p>
        </xdr:txBody>
      </xdr:sp>
    </xdr:grpSp>
    <xdr:clientData/>
  </xdr:twoCellAnchor>
  <xdr:twoCellAnchor>
    <xdr:from>
      <xdr:col>1</xdr:col>
      <xdr:colOff>748579</xdr:colOff>
      <xdr:row>55</xdr:row>
      <xdr:rowOff>145549</xdr:rowOff>
    </xdr:from>
    <xdr:to>
      <xdr:col>22</xdr:col>
      <xdr:colOff>441179</xdr:colOff>
      <xdr:row>73</xdr:row>
      <xdr:rowOff>8736</xdr:rowOff>
    </xdr:to>
    <xdr:grpSp>
      <xdr:nvGrpSpPr>
        <xdr:cNvPr id="170" name="Grupo 169">
          <a:extLst>
            <a:ext uri="{FF2B5EF4-FFF2-40B4-BE49-F238E27FC236}">
              <a16:creationId xmlns:a16="http://schemas.microsoft.com/office/drawing/2014/main" id="{00000000-0008-0000-0800-0000AA000000}"/>
            </a:ext>
          </a:extLst>
        </xdr:cNvPr>
        <xdr:cNvGrpSpPr/>
      </xdr:nvGrpSpPr>
      <xdr:grpSpPr>
        <a:xfrm>
          <a:off x="1072429" y="10651624"/>
          <a:ext cx="15694600" cy="3292187"/>
          <a:chOff x="2807277" y="9152086"/>
          <a:chExt cx="15694600" cy="3292187"/>
        </a:xfrm>
      </xdr:grpSpPr>
      <xdr:grpSp>
        <xdr:nvGrpSpPr>
          <xdr:cNvPr id="246" name="Grupo 245">
            <a:extLst>
              <a:ext uri="{FF2B5EF4-FFF2-40B4-BE49-F238E27FC236}">
                <a16:creationId xmlns:a16="http://schemas.microsoft.com/office/drawing/2014/main" id="{00000000-0008-0000-0800-0000F6000000}"/>
              </a:ext>
            </a:extLst>
          </xdr:cNvPr>
          <xdr:cNvGrpSpPr/>
        </xdr:nvGrpSpPr>
        <xdr:grpSpPr>
          <a:xfrm>
            <a:off x="2807277" y="9152086"/>
            <a:ext cx="15694600" cy="3292187"/>
            <a:chOff x="1276783" y="9152086"/>
            <a:chExt cx="15694600" cy="3292187"/>
          </a:xfrm>
        </xdr:grpSpPr>
        <xdr:sp macro="" textlink="">
          <xdr:nvSpPr>
            <xdr:cNvPr id="85" name="Rectángulo: esquinas redondeadas 84">
              <a:extLst>
                <a:ext uri="{FF2B5EF4-FFF2-40B4-BE49-F238E27FC236}">
                  <a16:creationId xmlns:a16="http://schemas.microsoft.com/office/drawing/2014/main" id="{00000000-0008-0000-0800-000055000000}"/>
                </a:ext>
              </a:extLst>
            </xdr:cNvPr>
            <xdr:cNvSpPr/>
          </xdr:nvSpPr>
          <xdr:spPr>
            <a:xfrm>
              <a:off x="1276783" y="9152086"/>
              <a:ext cx="15694600" cy="3292187"/>
            </a:xfrm>
            <a:prstGeom prst="roundRect">
              <a:avLst/>
            </a:prstGeom>
            <a:solidFill>
              <a:schemeClr val="bg1"/>
            </a:solidFill>
            <a:ln w="6350">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sp macro="" textlink="Seguimiento!C20">
          <xdr:nvSpPr>
            <xdr:cNvPr id="86" name="CuadroTexto 85">
              <a:extLst>
                <a:ext uri="{FF2B5EF4-FFF2-40B4-BE49-F238E27FC236}">
                  <a16:creationId xmlns:a16="http://schemas.microsoft.com/office/drawing/2014/main" id="{00000000-0008-0000-0800-000056000000}"/>
                </a:ext>
              </a:extLst>
            </xdr:cNvPr>
            <xdr:cNvSpPr txBox="1"/>
          </xdr:nvSpPr>
          <xdr:spPr>
            <a:xfrm>
              <a:off x="1589985" y="9273717"/>
              <a:ext cx="2088000" cy="6011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CBD3CC5B-A4CF-4EDF-98EF-16834D5F652F}" type="TxLink">
                <a:rPr lang="en-US" sz="1400" b="1" i="0" u="none" strike="noStrike">
                  <a:solidFill>
                    <a:sysClr val="windowText" lastClr="000000"/>
                  </a:solidFill>
                  <a:latin typeface="Calibri"/>
                  <a:cs typeface="Calibri"/>
                </a:rPr>
                <a:pPr algn="ctr"/>
                <a:t>Etapa</a:t>
              </a:fld>
              <a:endParaRPr lang="es-MX" sz="1800" b="1">
                <a:solidFill>
                  <a:sysClr val="windowText" lastClr="000000"/>
                </a:solidFill>
              </a:endParaRPr>
            </a:p>
          </xdr:txBody>
        </xdr:sp>
        <xdr:sp macro="" textlink="">
          <xdr:nvSpPr>
            <xdr:cNvPr id="87" name="Rectángulo: esquinas redondeadas 107">
              <a:extLst>
                <a:ext uri="{FF2B5EF4-FFF2-40B4-BE49-F238E27FC236}">
                  <a16:creationId xmlns:a16="http://schemas.microsoft.com/office/drawing/2014/main" id="{00000000-0008-0000-0800-000057000000}"/>
                </a:ext>
              </a:extLst>
            </xdr:cNvPr>
            <xdr:cNvSpPr/>
          </xdr:nvSpPr>
          <xdr:spPr>
            <a:xfrm>
              <a:off x="1589991" y="9882382"/>
              <a:ext cx="2088000" cy="398305"/>
            </a:xfrm>
            <a:prstGeom prst="roundRect">
              <a:avLst/>
            </a:prstGeom>
            <a:noFill/>
            <a:ln>
              <a:solidFill>
                <a:srgbClr val="875EBC"/>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l"/>
              <a:endParaRPr lang="es-MX" sz="1100"/>
            </a:p>
          </xdr:txBody>
        </xdr:sp>
        <xdr:sp macro="" textlink="">
          <xdr:nvSpPr>
            <xdr:cNvPr id="88" name="Rectángulo: esquinas redondeadas 107">
              <a:extLst>
                <a:ext uri="{FF2B5EF4-FFF2-40B4-BE49-F238E27FC236}">
                  <a16:creationId xmlns:a16="http://schemas.microsoft.com/office/drawing/2014/main" id="{00000000-0008-0000-0800-000058000000}"/>
                </a:ext>
              </a:extLst>
            </xdr:cNvPr>
            <xdr:cNvSpPr/>
          </xdr:nvSpPr>
          <xdr:spPr>
            <a:xfrm>
              <a:off x="1589991" y="10323083"/>
              <a:ext cx="2088000" cy="398305"/>
            </a:xfrm>
            <a:prstGeom prst="roundRect">
              <a:avLst/>
            </a:prstGeom>
            <a:noFill/>
            <a:ln>
              <a:solidFill>
                <a:srgbClr val="F9805C"/>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marL="0" indent="0" algn="l"/>
              <a:endParaRPr lang="es-MX" sz="1100">
                <a:solidFill>
                  <a:schemeClr val="dk1"/>
                </a:solidFill>
                <a:latin typeface="+mn-lt"/>
                <a:ea typeface="+mn-ea"/>
                <a:cs typeface="+mn-cs"/>
              </a:endParaRPr>
            </a:p>
          </xdr:txBody>
        </xdr:sp>
        <xdr:sp macro="" textlink="">
          <xdr:nvSpPr>
            <xdr:cNvPr id="89" name="Rectángulo: esquinas redondeadas 107">
              <a:extLst>
                <a:ext uri="{FF2B5EF4-FFF2-40B4-BE49-F238E27FC236}">
                  <a16:creationId xmlns:a16="http://schemas.microsoft.com/office/drawing/2014/main" id="{00000000-0008-0000-0800-000059000000}"/>
                </a:ext>
              </a:extLst>
            </xdr:cNvPr>
            <xdr:cNvSpPr/>
          </xdr:nvSpPr>
          <xdr:spPr>
            <a:xfrm>
              <a:off x="1589991" y="10763867"/>
              <a:ext cx="2088000" cy="398305"/>
            </a:xfrm>
            <a:prstGeom prst="roundRect">
              <a:avLst/>
            </a:prstGeom>
            <a:noFill/>
            <a:ln>
              <a:solidFill>
                <a:srgbClr val="6097DB"/>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marL="0" indent="0" algn="l"/>
              <a:endParaRPr lang="es-MX" sz="1100">
                <a:solidFill>
                  <a:schemeClr val="dk1"/>
                </a:solidFill>
                <a:latin typeface="+mn-lt"/>
                <a:ea typeface="+mn-ea"/>
                <a:cs typeface="+mn-cs"/>
              </a:endParaRPr>
            </a:p>
          </xdr:txBody>
        </xdr:sp>
        <xdr:sp macro="" textlink="">
          <xdr:nvSpPr>
            <xdr:cNvPr id="90" name="Rectángulo: esquinas redondeadas 107">
              <a:extLst>
                <a:ext uri="{FF2B5EF4-FFF2-40B4-BE49-F238E27FC236}">
                  <a16:creationId xmlns:a16="http://schemas.microsoft.com/office/drawing/2014/main" id="{00000000-0008-0000-0800-00005A000000}"/>
                </a:ext>
              </a:extLst>
            </xdr:cNvPr>
            <xdr:cNvSpPr/>
          </xdr:nvSpPr>
          <xdr:spPr>
            <a:xfrm>
              <a:off x="1589991" y="11218253"/>
              <a:ext cx="2088000" cy="398305"/>
            </a:xfrm>
            <a:prstGeom prst="roundRect">
              <a:avLst/>
            </a:prstGeom>
            <a:noFill/>
            <a:ln>
              <a:solidFill>
                <a:schemeClr val="accent3"/>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marL="0" indent="0" algn="l"/>
              <a:endParaRPr lang="es-MX" sz="1100">
                <a:solidFill>
                  <a:schemeClr val="dk1"/>
                </a:solidFill>
                <a:latin typeface="+mn-lt"/>
                <a:ea typeface="+mn-ea"/>
                <a:cs typeface="+mn-cs"/>
              </a:endParaRPr>
            </a:p>
          </xdr:txBody>
        </xdr:sp>
        <xdr:sp macro="" textlink="">
          <xdr:nvSpPr>
            <xdr:cNvPr id="91" name="Rectángulo: esquinas redondeadas 107">
              <a:extLst>
                <a:ext uri="{FF2B5EF4-FFF2-40B4-BE49-F238E27FC236}">
                  <a16:creationId xmlns:a16="http://schemas.microsoft.com/office/drawing/2014/main" id="{00000000-0008-0000-0800-00005B000000}"/>
                </a:ext>
              </a:extLst>
            </xdr:cNvPr>
            <xdr:cNvSpPr/>
          </xdr:nvSpPr>
          <xdr:spPr>
            <a:xfrm>
              <a:off x="1589991" y="11672640"/>
              <a:ext cx="2088000" cy="398305"/>
            </a:xfrm>
            <a:prstGeom prst="roundRect">
              <a:avLst/>
            </a:prstGeom>
            <a:solidFill>
              <a:srgbClr val="FFFFCC">
                <a:alpha val="38000"/>
              </a:srgbClr>
            </a:solidFill>
            <a:ln w="6350">
              <a:solidFill>
                <a:srgbClr val="FBBA29"/>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marL="0" indent="0" algn="l"/>
              <a:endParaRPr lang="es-MX" sz="1100">
                <a:solidFill>
                  <a:schemeClr val="dk1"/>
                </a:solidFill>
                <a:latin typeface="+mn-lt"/>
                <a:ea typeface="+mn-ea"/>
                <a:cs typeface="+mn-cs"/>
              </a:endParaRPr>
            </a:p>
          </xdr:txBody>
        </xdr:sp>
        <xdr:sp macro="" textlink="Seguimiento!D20">
          <xdr:nvSpPr>
            <xdr:cNvPr id="92" name="CuadroTexto 91">
              <a:extLst>
                <a:ext uri="{FF2B5EF4-FFF2-40B4-BE49-F238E27FC236}">
                  <a16:creationId xmlns:a16="http://schemas.microsoft.com/office/drawing/2014/main" id="{00000000-0008-0000-0800-00005C000000}"/>
                </a:ext>
              </a:extLst>
            </xdr:cNvPr>
            <xdr:cNvSpPr txBox="1"/>
          </xdr:nvSpPr>
          <xdr:spPr>
            <a:xfrm>
              <a:off x="3747587" y="9273717"/>
              <a:ext cx="2088000" cy="6011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838A9A1C-5A8F-465F-B8E6-82F2F4C2FCC4}" type="TxLink">
                <a:rPr lang="en-US" sz="1400" b="1" i="0" u="none" strike="noStrike">
                  <a:solidFill>
                    <a:sysClr val="windowText" lastClr="000000"/>
                  </a:solidFill>
                  <a:latin typeface="Calibri"/>
                  <a:ea typeface="+mn-ea"/>
                  <a:cs typeface="Calibri"/>
                </a:rPr>
                <a:pPr marL="0" indent="0" algn="ctr"/>
                <a:t>Tiempo Estimado (hr)</a:t>
              </a:fld>
              <a:endParaRPr lang="es-MX" sz="1400" b="1" i="0" u="none" strike="noStrike">
                <a:solidFill>
                  <a:sysClr val="windowText" lastClr="000000"/>
                </a:solidFill>
                <a:latin typeface="Calibri"/>
                <a:ea typeface="+mn-ea"/>
                <a:cs typeface="Calibri"/>
              </a:endParaRPr>
            </a:p>
          </xdr:txBody>
        </xdr:sp>
        <xdr:sp macro="" textlink="">
          <xdr:nvSpPr>
            <xdr:cNvPr id="93" name="Rectángulo: esquinas redondeadas 107">
              <a:extLst>
                <a:ext uri="{FF2B5EF4-FFF2-40B4-BE49-F238E27FC236}">
                  <a16:creationId xmlns:a16="http://schemas.microsoft.com/office/drawing/2014/main" id="{00000000-0008-0000-0800-00005D000000}"/>
                </a:ext>
              </a:extLst>
            </xdr:cNvPr>
            <xdr:cNvSpPr/>
          </xdr:nvSpPr>
          <xdr:spPr>
            <a:xfrm>
              <a:off x="3747593" y="9882382"/>
              <a:ext cx="2088000" cy="398305"/>
            </a:xfrm>
            <a:prstGeom prst="roundRect">
              <a:avLst/>
            </a:prstGeom>
            <a:noFill/>
            <a:ln>
              <a:solidFill>
                <a:srgbClr val="875EBC"/>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s-MX" sz="1100"/>
            </a:p>
          </xdr:txBody>
        </xdr:sp>
        <xdr:sp macro="" textlink="">
          <xdr:nvSpPr>
            <xdr:cNvPr id="94" name="Rectángulo: esquinas redondeadas 107">
              <a:extLst>
                <a:ext uri="{FF2B5EF4-FFF2-40B4-BE49-F238E27FC236}">
                  <a16:creationId xmlns:a16="http://schemas.microsoft.com/office/drawing/2014/main" id="{00000000-0008-0000-0800-00005E000000}"/>
                </a:ext>
              </a:extLst>
            </xdr:cNvPr>
            <xdr:cNvSpPr/>
          </xdr:nvSpPr>
          <xdr:spPr>
            <a:xfrm>
              <a:off x="3747593" y="10323083"/>
              <a:ext cx="2088000" cy="398305"/>
            </a:xfrm>
            <a:prstGeom prst="roundRect">
              <a:avLst/>
            </a:prstGeom>
            <a:noFill/>
            <a:ln>
              <a:solidFill>
                <a:srgbClr val="F9805C"/>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s-MX" sz="1100"/>
            </a:p>
          </xdr:txBody>
        </xdr:sp>
        <xdr:sp macro="" textlink="">
          <xdr:nvSpPr>
            <xdr:cNvPr id="95" name="Rectángulo: esquinas redondeadas 107">
              <a:extLst>
                <a:ext uri="{FF2B5EF4-FFF2-40B4-BE49-F238E27FC236}">
                  <a16:creationId xmlns:a16="http://schemas.microsoft.com/office/drawing/2014/main" id="{00000000-0008-0000-0800-00005F000000}"/>
                </a:ext>
              </a:extLst>
            </xdr:cNvPr>
            <xdr:cNvSpPr/>
          </xdr:nvSpPr>
          <xdr:spPr>
            <a:xfrm>
              <a:off x="3747593" y="10763867"/>
              <a:ext cx="2088000" cy="398305"/>
            </a:xfrm>
            <a:prstGeom prst="roundRect">
              <a:avLst/>
            </a:prstGeom>
            <a:noFill/>
            <a:ln>
              <a:solidFill>
                <a:srgbClr val="6097DB"/>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s-MX" sz="1100"/>
            </a:p>
          </xdr:txBody>
        </xdr:sp>
        <xdr:sp macro="" textlink="">
          <xdr:nvSpPr>
            <xdr:cNvPr id="96" name="Rectángulo: esquinas redondeadas 107">
              <a:extLst>
                <a:ext uri="{FF2B5EF4-FFF2-40B4-BE49-F238E27FC236}">
                  <a16:creationId xmlns:a16="http://schemas.microsoft.com/office/drawing/2014/main" id="{00000000-0008-0000-0800-000060000000}"/>
                </a:ext>
              </a:extLst>
            </xdr:cNvPr>
            <xdr:cNvSpPr/>
          </xdr:nvSpPr>
          <xdr:spPr>
            <a:xfrm>
              <a:off x="3747593" y="11218253"/>
              <a:ext cx="2088000" cy="398305"/>
            </a:xfrm>
            <a:prstGeom prst="roundRect">
              <a:avLst/>
            </a:prstGeom>
            <a:noFill/>
            <a:ln>
              <a:solidFill>
                <a:schemeClr val="accent3"/>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s-MX" sz="1100"/>
            </a:p>
          </xdr:txBody>
        </xdr:sp>
        <xdr:sp macro="" textlink="">
          <xdr:nvSpPr>
            <xdr:cNvPr id="97" name="Rectángulo: esquinas redondeadas 107">
              <a:extLst>
                <a:ext uri="{FF2B5EF4-FFF2-40B4-BE49-F238E27FC236}">
                  <a16:creationId xmlns:a16="http://schemas.microsoft.com/office/drawing/2014/main" id="{00000000-0008-0000-0800-000061000000}"/>
                </a:ext>
              </a:extLst>
            </xdr:cNvPr>
            <xdr:cNvSpPr/>
          </xdr:nvSpPr>
          <xdr:spPr>
            <a:xfrm>
              <a:off x="3747593" y="11672640"/>
              <a:ext cx="2088000" cy="398305"/>
            </a:xfrm>
            <a:prstGeom prst="roundRect">
              <a:avLst/>
            </a:prstGeom>
            <a:solidFill>
              <a:srgbClr val="FFFFCC">
                <a:alpha val="38000"/>
              </a:srgbClr>
            </a:solidFill>
            <a:ln w="6350">
              <a:solidFill>
                <a:srgbClr val="FBBA29"/>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marL="0" indent="0" algn="l"/>
              <a:endParaRPr lang="es-MX" sz="1100">
                <a:solidFill>
                  <a:schemeClr val="dk1"/>
                </a:solidFill>
                <a:latin typeface="+mn-lt"/>
                <a:ea typeface="+mn-ea"/>
                <a:cs typeface="+mn-cs"/>
              </a:endParaRPr>
            </a:p>
          </xdr:txBody>
        </xdr:sp>
        <xdr:sp macro="" textlink="Seguimiento!F20">
          <xdr:nvSpPr>
            <xdr:cNvPr id="98" name="CuadroTexto 97">
              <a:extLst>
                <a:ext uri="{FF2B5EF4-FFF2-40B4-BE49-F238E27FC236}">
                  <a16:creationId xmlns:a16="http://schemas.microsoft.com/office/drawing/2014/main" id="{00000000-0008-0000-0800-000062000000}"/>
                </a:ext>
              </a:extLst>
            </xdr:cNvPr>
            <xdr:cNvSpPr txBox="1"/>
          </xdr:nvSpPr>
          <xdr:spPr>
            <a:xfrm>
              <a:off x="8048329" y="9273717"/>
              <a:ext cx="2088000" cy="6185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8340C1A3-6485-432D-B32E-8A93588EEDC8}" type="TxLink">
                <a:rPr lang="en-US" sz="1400" b="1" i="0" u="none" strike="noStrike">
                  <a:solidFill>
                    <a:sysClr val="windowText" lastClr="000000"/>
                  </a:solidFill>
                  <a:latin typeface="Calibri"/>
                  <a:ea typeface="+mn-ea"/>
                  <a:cs typeface="Calibri"/>
                </a:rPr>
                <a:pPr marL="0" indent="0" algn="ctr"/>
                <a:t>Tiempo Real Invertido (hr)</a:t>
              </a:fld>
              <a:endParaRPr lang="es-MX" sz="1400" b="1" i="0" u="none" strike="noStrike">
                <a:solidFill>
                  <a:sysClr val="windowText" lastClr="000000"/>
                </a:solidFill>
                <a:latin typeface="Calibri"/>
                <a:ea typeface="+mn-ea"/>
                <a:cs typeface="Calibri"/>
              </a:endParaRPr>
            </a:p>
          </xdr:txBody>
        </xdr:sp>
        <xdr:sp macro="" textlink="">
          <xdr:nvSpPr>
            <xdr:cNvPr id="99" name="Rectángulo: esquinas redondeadas 107">
              <a:extLst>
                <a:ext uri="{FF2B5EF4-FFF2-40B4-BE49-F238E27FC236}">
                  <a16:creationId xmlns:a16="http://schemas.microsoft.com/office/drawing/2014/main" id="{00000000-0008-0000-0800-000063000000}"/>
                </a:ext>
              </a:extLst>
            </xdr:cNvPr>
            <xdr:cNvSpPr/>
          </xdr:nvSpPr>
          <xdr:spPr>
            <a:xfrm>
              <a:off x="8048335" y="9882382"/>
              <a:ext cx="2088000" cy="398305"/>
            </a:xfrm>
            <a:prstGeom prst="roundRect">
              <a:avLst/>
            </a:prstGeom>
            <a:noFill/>
            <a:ln>
              <a:solidFill>
                <a:srgbClr val="875EBC"/>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s-MX" sz="1100"/>
            </a:p>
          </xdr:txBody>
        </xdr:sp>
        <xdr:sp macro="" textlink="">
          <xdr:nvSpPr>
            <xdr:cNvPr id="100" name="Rectángulo: esquinas redondeadas 107">
              <a:extLst>
                <a:ext uri="{FF2B5EF4-FFF2-40B4-BE49-F238E27FC236}">
                  <a16:creationId xmlns:a16="http://schemas.microsoft.com/office/drawing/2014/main" id="{00000000-0008-0000-0800-000064000000}"/>
                </a:ext>
              </a:extLst>
            </xdr:cNvPr>
            <xdr:cNvSpPr/>
          </xdr:nvSpPr>
          <xdr:spPr>
            <a:xfrm>
              <a:off x="8048335" y="10323083"/>
              <a:ext cx="2088000" cy="398305"/>
            </a:xfrm>
            <a:prstGeom prst="roundRect">
              <a:avLst/>
            </a:prstGeom>
            <a:noFill/>
            <a:ln>
              <a:solidFill>
                <a:srgbClr val="F9805C"/>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s-MX" sz="1100"/>
            </a:p>
          </xdr:txBody>
        </xdr:sp>
        <xdr:sp macro="" textlink="">
          <xdr:nvSpPr>
            <xdr:cNvPr id="101" name="Rectángulo: esquinas redondeadas 107">
              <a:extLst>
                <a:ext uri="{FF2B5EF4-FFF2-40B4-BE49-F238E27FC236}">
                  <a16:creationId xmlns:a16="http://schemas.microsoft.com/office/drawing/2014/main" id="{00000000-0008-0000-0800-000065000000}"/>
                </a:ext>
              </a:extLst>
            </xdr:cNvPr>
            <xdr:cNvSpPr/>
          </xdr:nvSpPr>
          <xdr:spPr>
            <a:xfrm>
              <a:off x="8048335" y="10763867"/>
              <a:ext cx="2088000" cy="398305"/>
            </a:xfrm>
            <a:prstGeom prst="roundRect">
              <a:avLst/>
            </a:prstGeom>
            <a:noFill/>
            <a:ln>
              <a:solidFill>
                <a:srgbClr val="6097DB"/>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s-MX" sz="1100"/>
            </a:p>
          </xdr:txBody>
        </xdr:sp>
        <xdr:sp macro="" textlink="">
          <xdr:nvSpPr>
            <xdr:cNvPr id="102" name="Rectángulo: esquinas redondeadas 107">
              <a:extLst>
                <a:ext uri="{FF2B5EF4-FFF2-40B4-BE49-F238E27FC236}">
                  <a16:creationId xmlns:a16="http://schemas.microsoft.com/office/drawing/2014/main" id="{00000000-0008-0000-0800-000066000000}"/>
                </a:ext>
              </a:extLst>
            </xdr:cNvPr>
            <xdr:cNvSpPr/>
          </xdr:nvSpPr>
          <xdr:spPr>
            <a:xfrm>
              <a:off x="8048335" y="11218253"/>
              <a:ext cx="2088000" cy="398305"/>
            </a:xfrm>
            <a:prstGeom prst="roundRect">
              <a:avLst/>
            </a:prstGeom>
            <a:noFill/>
            <a:ln>
              <a:solidFill>
                <a:schemeClr val="accent3"/>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s-MX" sz="1100"/>
            </a:p>
          </xdr:txBody>
        </xdr:sp>
        <xdr:sp macro="" textlink="">
          <xdr:nvSpPr>
            <xdr:cNvPr id="103" name="Rectángulo: esquinas redondeadas 107">
              <a:extLst>
                <a:ext uri="{FF2B5EF4-FFF2-40B4-BE49-F238E27FC236}">
                  <a16:creationId xmlns:a16="http://schemas.microsoft.com/office/drawing/2014/main" id="{00000000-0008-0000-0800-000067000000}"/>
                </a:ext>
              </a:extLst>
            </xdr:cNvPr>
            <xdr:cNvSpPr/>
          </xdr:nvSpPr>
          <xdr:spPr>
            <a:xfrm>
              <a:off x="8048335" y="11672640"/>
              <a:ext cx="2088000" cy="398305"/>
            </a:xfrm>
            <a:prstGeom prst="roundRect">
              <a:avLst/>
            </a:prstGeom>
            <a:solidFill>
              <a:srgbClr val="FFFFCC">
                <a:alpha val="38000"/>
              </a:srgbClr>
            </a:solidFill>
            <a:ln w="6350">
              <a:solidFill>
                <a:srgbClr val="FBBA29"/>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marL="0" indent="0" algn="l"/>
              <a:endParaRPr lang="es-MX" sz="1100">
                <a:solidFill>
                  <a:schemeClr val="dk1"/>
                </a:solidFill>
                <a:latin typeface="+mn-lt"/>
                <a:ea typeface="+mn-ea"/>
                <a:cs typeface="+mn-cs"/>
              </a:endParaRPr>
            </a:p>
          </xdr:txBody>
        </xdr:sp>
        <xdr:sp macro="" textlink="Seguimiento!G20">
          <xdr:nvSpPr>
            <xdr:cNvPr id="104" name="CuadroTexto 103">
              <a:extLst>
                <a:ext uri="{FF2B5EF4-FFF2-40B4-BE49-F238E27FC236}">
                  <a16:creationId xmlns:a16="http://schemas.microsoft.com/office/drawing/2014/main" id="{00000000-0008-0000-0800-000068000000}"/>
                </a:ext>
              </a:extLst>
            </xdr:cNvPr>
            <xdr:cNvSpPr txBox="1"/>
          </xdr:nvSpPr>
          <xdr:spPr>
            <a:xfrm>
              <a:off x="10196774" y="9273717"/>
              <a:ext cx="2088000" cy="6185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E867528F-1CE6-4AD1-92B3-950E8AE336AD}" type="TxLink">
                <a:rPr lang="en-US" sz="1400" b="1" i="0" u="none" strike="noStrike">
                  <a:solidFill>
                    <a:sysClr val="windowText" lastClr="000000"/>
                  </a:solidFill>
                  <a:latin typeface="Calibri"/>
                  <a:ea typeface="+mn-ea"/>
                  <a:cs typeface="Calibri"/>
                </a:rPr>
                <a:pPr marL="0" indent="0" algn="ctr"/>
                <a:t>Total Horas Desfase (hr)</a:t>
              </a:fld>
              <a:endParaRPr lang="es-MX" sz="1400" b="1" i="0" u="none" strike="noStrike">
                <a:solidFill>
                  <a:sysClr val="windowText" lastClr="000000"/>
                </a:solidFill>
                <a:latin typeface="Calibri"/>
                <a:ea typeface="+mn-ea"/>
                <a:cs typeface="Calibri"/>
              </a:endParaRPr>
            </a:p>
          </xdr:txBody>
        </xdr:sp>
        <xdr:sp macro="" textlink="">
          <xdr:nvSpPr>
            <xdr:cNvPr id="105" name="Rectángulo: esquinas redondeadas 107">
              <a:extLst>
                <a:ext uri="{FF2B5EF4-FFF2-40B4-BE49-F238E27FC236}">
                  <a16:creationId xmlns:a16="http://schemas.microsoft.com/office/drawing/2014/main" id="{00000000-0008-0000-0800-000069000000}"/>
                </a:ext>
              </a:extLst>
            </xdr:cNvPr>
            <xdr:cNvSpPr/>
          </xdr:nvSpPr>
          <xdr:spPr>
            <a:xfrm>
              <a:off x="10196780" y="9882382"/>
              <a:ext cx="2088000" cy="398305"/>
            </a:xfrm>
            <a:prstGeom prst="roundRect">
              <a:avLst/>
            </a:prstGeom>
            <a:noFill/>
            <a:ln>
              <a:solidFill>
                <a:srgbClr val="875EBC"/>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s-MX" sz="1100"/>
            </a:p>
          </xdr:txBody>
        </xdr:sp>
        <xdr:sp macro="" textlink="">
          <xdr:nvSpPr>
            <xdr:cNvPr id="106" name="Rectángulo: esquinas redondeadas 107">
              <a:extLst>
                <a:ext uri="{FF2B5EF4-FFF2-40B4-BE49-F238E27FC236}">
                  <a16:creationId xmlns:a16="http://schemas.microsoft.com/office/drawing/2014/main" id="{00000000-0008-0000-0800-00006A000000}"/>
                </a:ext>
              </a:extLst>
            </xdr:cNvPr>
            <xdr:cNvSpPr/>
          </xdr:nvSpPr>
          <xdr:spPr>
            <a:xfrm>
              <a:off x="10196780" y="10323083"/>
              <a:ext cx="2088000" cy="398305"/>
            </a:xfrm>
            <a:prstGeom prst="roundRect">
              <a:avLst/>
            </a:prstGeom>
            <a:noFill/>
            <a:ln>
              <a:solidFill>
                <a:srgbClr val="F9805C"/>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s-MX" sz="1100"/>
            </a:p>
          </xdr:txBody>
        </xdr:sp>
        <xdr:sp macro="" textlink="">
          <xdr:nvSpPr>
            <xdr:cNvPr id="107" name="Rectángulo: esquinas redondeadas 107">
              <a:extLst>
                <a:ext uri="{FF2B5EF4-FFF2-40B4-BE49-F238E27FC236}">
                  <a16:creationId xmlns:a16="http://schemas.microsoft.com/office/drawing/2014/main" id="{00000000-0008-0000-0800-00006B000000}"/>
                </a:ext>
              </a:extLst>
            </xdr:cNvPr>
            <xdr:cNvSpPr/>
          </xdr:nvSpPr>
          <xdr:spPr>
            <a:xfrm>
              <a:off x="10196780" y="10763867"/>
              <a:ext cx="2088000" cy="398305"/>
            </a:xfrm>
            <a:prstGeom prst="roundRect">
              <a:avLst/>
            </a:prstGeom>
            <a:noFill/>
            <a:ln>
              <a:solidFill>
                <a:srgbClr val="6097DB"/>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s-MX" sz="1100"/>
            </a:p>
          </xdr:txBody>
        </xdr:sp>
        <xdr:sp macro="" textlink="">
          <xdr:nvSpPr>
            <xdr:cNvPr id="108" name="Rectángulo: esquinas redondeadas 107">
              <a:extLst>
                <a:ext uri="{FF2B5EF4-FFF2-40B4-BE49-F238E27FC236}">
                  <a16:creationId xmlns:a16="http://schemas.microsoft.com/office/drawing/2014/main" id="{00000000-0008-0000-0800-00006C000000}"/>
                </a:ext>
              </a:extLst>
            </xdr:cNvPr>
            <xdr:cNvSpPr/>
          </xdr:nvSpPr>
          <xdr:spPr>
            <a:xfrm>
              <a:off x="10196780" y="11218253"/>
              <a:ext cx="2088000" cy="398305"/>
            </a:xfrm>
            <a:prstGeom prst="roundRect">
              <a:avLst/>
            </a:prstGeom>
            <a:noFill/>
            <a:ln>
              <a:solidFill>
                <a:schemeClr val="accent3"/>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s-MX" sz="1100"/>
            </a:p>
          </xdr:txBody>
        </xdr:sp>
        <xdr:sp macro="" textlink="">
          <xdr:nvSpPr>
            <xdr:cNvPr id="109" name="Rectángulo: esquinas redondeadas 107">
              <a:extLst>
                <a:ext uri="{FF2B5EF4-FFF2-40B4-BE49-F238E27FC236}">
                  <a16:creationId xmlns:a16="http://schemas.microsoft.com/office/drawing/2014/main" id="{00000000-0008-0000-0800-00006D000000}"/>
                </a:ext>
              </a:extLst>
            </xdr:cNvPr>
            <xdr:cNvSpPr/>
          </xdr:nvSpPr>
          <xdr:spPr>
            <a:xfrm>
              <a:off x="10196780" y="11672640"/>
              <a:ext cx="2088000" cy="398305"/>
            </a:xfrm>
            <a:prstGeom prst="roundRect">
              <a:avLst/>
            </a:prstGeom>
            <a:solidFill>
              <a:srgbClr val="FFFFCC">
                <a:alpha val="38000"/>
              </a:srgbClr>
            </a:solidFill>
            <a:ln w="6350">
              <a:solidFill>
                <a:srgbClr val="FBBA29"/>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marL="0" indent="0" algn="l"/>
              <a:endParaRPr lang="es-MX" sz="1100">
                <a:solidFill>
                  <a:schemeClr val="dk1"/>
                </a:solidFill>
                <a:latin typeface="+mn-lt"/>
                <a:ea typeface="+mn-ea"/>
                <a:cs typeface="+mn-cs"/>
              </a:endParaRPr>
            </a:p>
          </xdr:txBody>
        </xdr:sp>
        <xdr:sp macro="" textlink="">
          <xdr:nvSpPr>
            <xdr:cNvPr id="111" name="Rectángulo: esquinas redondeadas 107">
              <a:extLst>
                <a:ext uri="{FF2B5EF4-FFF2-40B4-BE49-F238E27FC236}">
                  <a16:creationId xmlns:a16="http://schemas.microsoft.com/office/drawing/2014/main" id="{00000000-0008-0000-0800-00006F000000}"/>
                </a:ext>
              </a:extLst>
            </xdr:cNvPr>
            <xdr:cNvSpPr/>
          </xdr:nvSpPr>
          <xdr:spPr>
            <a:xfrm>
              <a:off x="12354382" y="9882382"/>
              <a:ext cx="2088000" cy="398305"/>
            </a:xfrm>
            <a:prstGeom prst="roundRect">
              <a:avLst/>
            </a:prstGeom>
            <a:noFill/>
            <a:ln>
              <a:solidFill>
                <a:srgbClr val="875EBC"/>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s-MX" sz="1100"/>
            </a:p>
          </xdr:txBody>
        </xdr:sp>
        <xdr:sp macro="" textlink="">
          <xdr:nvSpPr>
            <xdr:cNvPr id="112" name="Rectángulo: esquinas redondeadas 107">
              <a:extLst>
                <a:ext uri="{FF2B5EF4-FFF2-40B4-BE49-F238E27FC236}">
                  <a16:creationId xmlns:a16="http://schemas.microsoft.com/office/drawing/2014/main" id="{00000000-0008-0000-0800-000070000000}"/>
                </a:ext>
              </a:extLst>
            </xdr:cNvPr>
            <xdr:cNvSpPr/>
          </xdr:nvSpPr>
          <xdr:spPr>
            <a:xfrm>
              <a:off x="12354382" y="10323083"/>
              <a:ext cx="2088000" cy="398305"/>
            </a:xfrm>
            <a:prstGeom prst="roundRect">
              <a:avLst/>
            </a:prstGeom>
            <a:noFill/>
            <a:ln>
              <a:solidFill>
                <a:srgbClr val="F9805C"/>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s-MX" sz="1100"/>
            </a:p>
          </xdr:txBody>
        </xdr:sp>
        <xdr:sp macro="" textlink="">
          <xdr:nvSpPr>
            <xdr:cNvPr id="113" name="Rectángulo: esquinas redondeadas 107">
              <a:extLst>
                <a:ext uri="{FF2B5EF4-FFF2-40B4-BE49-F238E27FC236}">
                  <a16:creationId xmlns:a16="http://schemas.microsoft.com/office/drawing/2014/main" id="{00000000-0008-0000-0800-000071000000}"/>
                </a:ext>
              </a:extLst>
            </xdr:cNvPr>
            <xdr:cNvSpPr/>
          </xdr:nvSpPr>
          <xdr:spPr>
            <a:xfrm>
              <a:off x="12354382" y="10763867"/>
              <a:ext cx="2088000" cy="398305"/>
            </a:xfrm>
            <a:prstGeom prst="roundRect">
              <a:avLst/>
            </a:prstGeom>
            <a:noFill/>
            <a:ln>
              <a:solidFill>
                <a:srgbClr val="6097DB"/>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s-MX" sz="1100"/>
            </a:p>
          </xdr:txBody>
        </xdr:sp>
        <xdr:sp macro="" textlink="">
          <xdr:nvSpPr>
            <xdr:cNvPr id="114" name="Rectángulo: esquinas redondeadas 107">
              <a:extLst>
                <a:ext uri="{FF2B5EF4-FFF2-40B4-BE49-F238E27FC236}">
                  <a16:creationId xmlns:a16="http://schemas.microsoft.com/office/drawing/2014/main" id="{00000000-0008-0000-0800-000072000000}"/>
                </a:ext>
              </a:extLst>
            </xdr:cNvPr>
            <xdr:cNvSpPr/>
          </xdr:nvSpPr>
          <xdr:spPr>
            <a:xfrm>
              <a:off x="12354382" y="11218253"/>
              <a:ext cx="2088000" cy="398305"/>
            </a:xfrm>
            <a:prstGeom prst="roundRect">
              <a:avLst/>
            </a:prstGeom>
            <a:noFill/>
            <a:ln>
              <a:solidFill>
                <a:schemeClr val="accent3"/>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s-MX" sz="1100"/>
            </a:p>
          </xdr:txBody>
        </xdr:sp>
        <xdr:sp macro="" textlink="">
          <xdr:nvSpPr>
            <xdr:cNvPr id="115" name="Rectángulo: esquinas redondeadas 107">
              <a:extLst>
                <a:ext uri="{FF2B5EF4-FFF2-40B4-BE49-F238E27FC236}">
                  <a16:creationId xmlns:a16="http://schemas.microsoft.com/office/drawing/2014/main" id="{00000000-0008-0000-0800-000073000000}"/>
                </a:ext>
              </a:extLst>
            </xdr:cNvPr>
            <xdr:cNvSpPr/>
          </xdr:nvSpPr>
          <xdr:spPr>
            <a:xfrm>
              <a:off x="12354382" y="11672640"/>
              <a:ext cx="2088000" cy="398305"/>
            </a:xfrm>
            <a:prstGeom prst="roundRect">
              <a:avLst/>
            </a:prstGeom>
            <a:solidFill>
              <a:srgbClr val="FFFFCC">
                <a:alpha val="38000"/>
              </a:srgbClr>
            </a:solidFill>
            <a:ln w="6350">
              <a:solidFill>
                <a:srgbClr val="FBBA29"/>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marL="0" indent="0" algn="l"/>
              <a:endParaRPr lang="es-MX" sz="1100">
                <a:solidFill>
                  <a:schemeClr val="dk1"/>
                </a:solidFill>
                <a:latin typeface="+mn-lt"/>
                <a:ea typeface="+mn-ea"/>
                <a:cs typeface="+mn-cs"/>
              </a:endParaRPr>
            </a:p>
          </xdr:txBody>
        </xdr:sp>
        <xdr:sp macro="" textlink="Seguimiento!I20">
          <xdr:nvSpPr>
            <xdr:cNvPr id="116" name="CuadroTexto 115">
              <a:extLst>
                <a:ext uri="{FF2B5EF4-FFF2-40B4-BE49-F238E27FC236}">
                  <a16:creationId xmlns:a16="http://schemas.microsoft.com/office/drawing/2014/main" id="{00000000-0008-0000-0800-000074000000}"/>
                </a:ext>
              </a:extLst>
            </xdr:cNvPr>
            <xdr:cNvSpPr txBox="1"/>
          </xdr:nvSpPr>
          <xdr:spPr>
            <a:xfrm>
              <a:off x="14511977" y="9273717"/>
              <a:ext cx="2088000" cy="6011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B59F2DA0-7873-4EA6-AB96-B614F3B5ACE2}" type="TxLink">
                <a:rPr lang="en-US" sz="1400" b="1" i="0" u="none" strike="noStrike">
                  <a:solidFill>
                    <a:sysClr val="windowText" lastClr="000000"/>
                  </a:solidFill>
                  <a:latin typeface="Calibri"/>
                  <a:ea typeface="+mn-ea"/>
                  <a:cs typeface="Calibri"/>
                </a:rPr>
                <a:pPr marL="0" indent="0" algn="ctr"/>
                <a:t>% Avance Real</a:t>
              </a:fld>
              <a:endParaRPr lang="es-MX" sz="1400" b="1" i="0" u="none" strike="noStrike">
                <a:solidFill>
                  <a:sysClr val="windowText" lastClr="000000"/>
                </a:solidFill>
                <a:latin typeface="Calibri"/>
                <a:ea typeface="+mn-ea"/>
                <a:cs typeface="Calibri"/>
              </a:endParaRPr>
            </a:p>
          </xdr:txBody>
        </xdr:sp>
        <xdr:sp macro="" textlink="">
          <xdr:nvSpPr>
            <xdr:cNvPr id="117" name="Rectángulo: esquinas redondeadas 107">
              <a:extLst>
                <a:ext uri="{FF2B5EF4-FFF2-40B4-BE49-F238E27FC236}">
                  <a16:creationId xmlns:a16="http://schemas.microsoft.com/office/drawing/2014/main" id="{00000000-0008-0000-0800-000075000000}"/>
                </a:ext>
              </a:extLst>
            </xdr:cNvPr>
            <xdr:cNvSpPr/>
          </xdr:nvSpPr>
          <xdr:spPr>
            <a:xfrm>
              <a:off x="14511983" y="9882382"/>
              <a:ext cx="2090165" cy="398305"/>
            </a:xfrm>
            <a:prstGeom prst="roundRect">
              <a:avLst/>
            </a:prstGeom>
            <a:noFill/>
            <a:ln>
              <a:solidFill>
                <a:srgbClr val="875EBC"/>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s-MX" sz="1100"/>
            </a:p>
          </xdr:txBody>
        </xdr:sp>
        <xdr:sp macro="" textlink="">
          <xdr:nvSpPr>
            <xdr:cNvPr id="118" name="Rectángulo: esquinas redondeadas 107">
              <a:extLst>
                <a:ext uri="{FF2B5EF4-FFF2-40B4-BE49-F238E27FC236}">
                  <a16:creationId xmlns:a16="http://schemas.microsoft.com/office/drawing/2014/main" id="{00000000-0008-0000-0800-000076000000}"/>
                </a:ext>
              </a:extLst>
            </xdr:cNvPr>
            <xdr:cNvSpPr/>
          </xdr:nvSpPr>
          <xdr:spPr>
            <a:xfrm>
              <a:off x="14511983" y="10323083"/>
              <a:ext cx="2090165" cy="398305"/>
            </a:xfrm>
            <a:prstGeom prst="roundRect">
              <a:avLst/>
            </a:prstGeom>
            <a:noFill/>
            <a:ln>
              <a:solidFill>
                <a:srgbClr val="F9805C"/>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s-MX" sz="1100"/>
            </a:p>
          </xdr:txBody>
        </xdr:sp>
        <xdr:sp macro="" textlink="">
          <xdr:nvSpPr>
            <xdr:cNvPr id="119" name="Rectángulo: esquinas redondeadas 107">
              <a:extLst>
                <a:ext uri="{FF2B5EF4-FFF2-40B4-BE49-F238E27FC236}">
                  <a16:creationId xmlns:a16="http://schemas.microsoft.com/office/drawing/2014/main" id="{00000000-0008-0000-0800-000077000000}"/>
                </a:ext>
              </a:extLst>
            </xdr:cNvPr>
            <xdr:cNvSpPr/>
          </xdr:nvSpPr>
          <xdr:spPr>
            <a:xfrm>
              <a:off x="14511983" y="10763867"/>
              <a:ext cx="2090165" cy="398305"/>
            </a:xfrm>
            <a:prstGeom prst="roundRect">
              <a:avLst/>
            </a:prstGeom>
            <a:noFill/>
            <a:ln>
              <a:solidFill>
                <a:srgbClr val="6097DB"/>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s-MX" sz="1100"/>
            </a:p>
          </xdr:txBody>
        </xdr:sp>
        <xdr:sp macro="" textlink="">
          <xdr:nvSpPr>
            <xdr:cNvPr id="120" name="Rectángulo: esquinas redondeadas 107">
              <a:extLst>
                <a:ext uri="{FF2B5EF4-FFF2-40B4-BE49-F238E27FC236}">
                  <a16:creationId xmlns:a16="http://schemas.microsoft.com/office/drawing/2014/main" id="{00000000-0008-0000-0800-000078000000}"/>
                </a:ext>
              </a:extLst>
            </xdr:cNvPr>
            <xdr:cNvSpPr/>
          </xdr:nvSpPr>
          <xdr:spPr>
            <a:xfrm>
              <a:off x="14511983" y="11218253"/>
              <a:ext cx="2090165" cy="398305"/>
            </a:xfrm>
            <a:prstGeom prst="roundRect">
              <a:avLst/>
            </a:prstGeom>
            <a:noFill/>
            <a:ln>
              <a:solidFill>
                <a:schemeClr val="accent3"/>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s-MX" sz="1100"/>
            </a:p>
          </xdr:txBody>
        </xdr:sp>
        <xdr:sp macro="" textlink="">
          <xdr:nvSpPr>
            <xdr:cNvPr id="121" name="Rectángulo: esquinas redondeadas 107">
              <a:extLst>
                <a:ext uri="{FF2B5EF4-FFF2-40B4-BE49-F238E27FC236}">
                  <a16:creationId xmlns:a16="http://schemas.microsoft.com/office/drawing/2014/main" id="{00000000-0008-0000-0800-000079000000}"/>
                </a:ext>
              </a:extLst>
            </xdr:cNvPr>
            <xdr:cNvSpPr/>
          </xdr:nvSpPr>
          <xdr:spPr>
            <a:xfrm>
              <a:off x="14511983" y="11672640"/>
              <a:ext cx="2090165" cy="398305"/>
            </a:xfrm>
            <a:prstGeom prst="roundRect">
              <a:avLst/>
            </a:prstGeom>
            <a:solidFill>
              <a:srgbClr val="FFFFCC">
                <a:alpha val="38000"/>
              </a:srgbClr>
            </a:solidFill>
            <a:ln w="6350">
              <a:solidFill>
                <a:srgbClr val="FBBA29"/>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marL="0" indent="0" algn="l"/>
              <a:endParaRPr lang="es-MX" sz="1100">
                <a:solidFill>
                  <a:schemeClr val="dk1"/>
                </a:solidFill>
                <a:latin typeface="+mn-lt"/>
                <a:ea typeface="+mn-ea"/>
                <a:cs typeface="+mn-cs"/>
              </a:endParaRPr>
            </a:p>
          </xdr:txBody>
        </xdr:sp>
        <xdr:sp macro="" textlink="Seguimiento!E20">
          <xdr:nvSpPr>
            <xdr:cNvPr id="152" name="CuadroTexto 151">
              <a:extLst>
                <a:ext uri="{FF2B5EF4-FFF2-40B4-BE49-F238E27FC236}">
                  <a16:creationId xmlns:a16="http://schemas.microsoft.com/office/drawing/2014/main" id="{00000000-0008-0000-0800-000098000000}"/>
                </a:ext>
              </a:extLst>
            </xdr:cNvPr>
            <xdr:cNvSpPr txBox="1"/>
          </xdr:nvSpPr>
          <xdr:spPr>
            <a:xfrm>
              <a:off x="5897955" y="9273717"/>
              <a:ext cx="2088000" cy="6011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CA54ED26-9B54-41E1-91CF-0B5B1B082501}" type="TxLink">
                <a:rPr lang="en-US" sz="1400" b="1" i="0" u="none" strike="noStrike">
                  <a:solidFill>
                    <a:sysClr val="windowText" lastClr="000000"/>
                  </a:solidFill>
                  <a:latin typeface="Calibri"/>
                  <a:ea typeface="+mn-ea"/>
                  <a:cs typeface="Calibri"/>
                </a:rPr>
                <a:pPr marL="0" indent="0" algn="ctr"/>
                <a:t>Tiempo Estimado más Probable (hr)</a:t>
              </a:fld>
              <a:endParaRPr lang="es-MX" sz="1400" b="1" i="0" u="none" strike="noStrike">
                <a:solidFill>
                  <a:sysClr val="windowText" lastClr="000000"/>
                </a:solidFill>
                <a:latin typeface="Calibri"/>
                <a:ea typeface="+mn-ea"/>
                <a:cs typeface="Calibri"/>
              </a:endParaRPr>
            </a:p>
          </xdr:txBody>
        </xdr:sp>
        <xdr:sp macro="" textlink="">
          <xdr:nvSpPr>
            <xdr:cNvPr id="153" name="Rectángulo: esquinas redondeadas 107">
              <a:extLst>
                <a:ext uri="{FF2B5EF4-FFF2-40B4-BE49-F238E27FC236}">
                  <a16:creationId xmlns:a16="http://schemas.microsoft.com/office/drawing/2014/main" id="{00000000-0008-0000-0800-000099000000}"/>
                </a:ext>
              </a:extLst>
            </xdr:cNvPr>
            <xdr:cNvSpPr/>
          </xdr:nvSpPr>
          <xdr:spPr>
            <a:xfrm>
              <a:off x="5897961" y="9882381"/>
              <a:ext cx="2088000" cy="398305"/>
            </a:xfrm>
            <a:prstGeom prst="roundRect">
              <a:avLst/>
            </a:prstGeom>
            <a:noFill/>
            <a:ln>
              <a:solidFill>
                <a:srgbClr val="875EBC"/>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s-MX" sz="1100"/>
            </a:p>
          </xdr:txBody>
        </xdr:sp>
        <xdr:sp macro="" textlink="">
          <xdr:nvSpPr>
            <xdr:cNvPr id="154" name="Rectángulo: esquinas redondeadas 107">
              <a:extLst>
                <a:ext uri="{FF2B5EF4-FFF2-40B4-BE49-F238E27FC236}">
                  <a16:creationId xmlns:a16="http://schemas.microsoft.com/office/drawing/2014/main" id="{00000000-0008-0000-0800-00009A000000}"/>
                </a:ext>
              </a:extLst>
            </xdr:cNvPr>
            <xdr:cNvSpPr/>
          </xdr:nvSpPr>
          <xdr:spPr>
            <a:xfrm>
              <a:off x="5897961" y="10323082"/>
              <a:ext cx="2088000" cy="398305"/>
            </a:xfrm>
            <a:prstGeom prst="roundRect">
              <a:avLst/>
            </a:prstGeom>
            <a:noFill/>
            <a:ln>
              <a:solidFill>
                <a:srgbClr val="F9805C"/>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s-MX" sz="1100"/>
            </a:p>
          </xdr:txBody>
        </xdr:sp>
        <xdr:sp macro="" textlink="">
          <xdr:nvSpPr>
            <xdr:cNvPr id="155" name="Rectángulo: esquinas redondeadas 107">
              <a:extLst>
                <a:ext uri="{FF2B5EF4-FFF2-40B4-BE49-F238E27FC236}">
                  <a16:creationId xmlns:a16="http://schemas.microsoft.com/office/drawing/2014/main" id="{00000000-0008-0000-0800-00009B000000}"/>
                </a:ext>
              </a:extLst>
            </xdr:cNvPr>
            <xdr:cNvSpPr/>
          </xdr:nvSpPr>
          <xdr:spPr>
            <a:xfrm>
              <a:off x="5897961" y="10763866"/>
              <a:ext cx="2088000" cy="398305"/>
            </a:xfrm>
            <a:prstGeom prst="roundRect">
              <a:avLst/>
            </a:prstGeom>
            <a:noFill/>
            <a:ln>
              <a:solidFill>
                <a:srgbClr val="6097DB"/>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s-MX" sz="1100"/>
            </a:p>
          </xdr:txBody>
        </xdr:sp>
        <xdr:sp macro="" textlink="">
          <xdr:nvSpPr>
            <xdr:cNvPr id="156" name="Rectángulo: esquinas redondeadas 107">
              <a:extLst>
                <a:ext uri="{FF2B5EF4-FFF2-40B4-BE49-F238E27FC236}">
                  <a16:creationId xmlns:a16="http://schemas.microsoft.com/office/drawing/2014/main" id="{00000000-0008-0000-0800-00009C000000}"/>
                </a:ext>
              </a:extLst>
            </xdr:cNvPr>
            <xdr:cNvSpPr/>
          </xdr:nvSpPr>
          <xdr:spPr>
            <a:xfrm>
              <a:off x="5897961" y="11218252"/>
              <a:ext cx="2088000" cy="398305"/>
            </a:xfrm>
            <a:prstGeom prst="roundRect">
              <a:avLst/>
            </a:prstGeom>
            <a:noFill/>
            <a:ln>
              <a:solidFill>
                <a:schemeClr val="accent3"/>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s-MX" sz="1100"/>
            </a:p>
          </xdr:txBody>
        </xdr:sp>
        <xdr:sp macro="" textlink="">
          <xdr:nvSpPr>
            <xdr:cNvPr id="157" name="Rectángulo: esquinas redondeadas 107">
              <a:extLst>
                <a:ext uri="{FF2B5EF4-FFF2-40B4-BE49-F238E27FC236}">
                  <a16:creationId xmlns:a16="http://schemas.microsoft.com/office/drawing/2014/main" id="{00000000-0008-0000-0800-00009D000000}"/>
                </a:ext>
              </a:extLst>
            </xdr:cNvPr>
            <xdr:cNvSpPr/>
          </xdr:nvSpPr>
          <xdr:spPr>
            <a:xfrm>
              <a:off x="5897961" y="11672639"/>
              <a:ext cx="2088000" cy="398305"/>
            </a:xfrm>
            <a:prstGeom prst="roundRect">
              <a:avLst/>
            </a:prstGeom>
            <a:solidFill>
              <a:srgbClr val="FFFFCC">
                <a:alpha val="38000"/>
              </a:srgbClr>
            </a:solidFill>
            <a:ln w="6350">
              <a:solidFill>
                <a:srgbClr val="FBBA29"/>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marL="0" indent="0" algn="l"/>
              <a:endParaRPr lang="es-MX" sz="1100">
                <a:solidFill>
                  <a:schemeClr val="dk1"/>
                </a:solidFill>
                <a:latin typeface="+mn-lt"/>
                <a:ea typeface="+mn-ea"/>
                <a:cs typeface="+mn-cs"/>
              </a:endParaRPr>
            </a:p>
          </xdr:txBody>
        </xdr:sp>
        <xdr:grpSp>
          <xdr:nvGrpSpPr>
            <xdr:cNvPr id="243" name="Grupo 242">
              <a:extLst>
                <a:ext uri="{FF2B5EF4-FFF2-40B4-BE49-F238E27FC236}">
                  <a16:creationId xmlns:a16="http://schemas.microsoft.com/office/drawing/2014/main" id="{00000000-0008-0000-0800-0000F3000000}"/>
                </a:ext>
              </a:extLst>
            </xdr:cNvPr>
            <xdr:cNvGrpSpPr/>
          </xdr:nvGrpSpPr>
          <xdr:grpSpPr>
            <a:xfrm>
              <a:off x="1600203" y="9892684"/>
              <a:ext cx="14991022" cy="2165236"/>
              <a:chOff x="1599374" y="9899801"/>
              <a:chExt cx="15005557" cy="2165236"/>
            </a:xfrm>
          </xdr:grpSpPr>
          <xdr:sp macro="" textlink="Seguimiento!C21">
            <xdr:nvSpPr>
              <xdr:cNvPr id="122" name="CuadroTexto 121">
                <a:extLst>
                  <a:ext uri="{FF2B5EF4-FFF2-40B4-BE49-F238E27FC236}">
                    <a16:creationId xmlns:a16="http://schemas.microsoft.com/office/drawing/2014/main" id="{00000000-0008-0000-0800-00007A000000}"/>
                  </a:ext>
                </a:extLst>
              </xdr:cNvPr>
              <xdr:cNvSpPr txBox="1"/>
            </xdr:nvSpPr>
            <xdr:spPr>
              <a:xfrm>
                <a:off x="1599374" y="9914734"/>
                <a:ext cx="2088000" cy="362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DE71958-B307-4AEB-BE1C-250AD6FFCB74}" type="TxLink">
                  <a:rPr lang="en-US" sz="1400" b="1" i="0" u="none" strike="noStrike">
                    <a:solidFill>
                      <a:schemeClr val="tx1"/>
                    </a:solidFill>
                    <a:latin typeface="Calibri"/>
                    <a:cs typeface="Calibri"/>
                  </a:rPr>
                  <a:pPr algn="ctr"/>
                  <a:t>Planeación</a:t>
                </a:fld>
                <a:endParaRPr lang="es-MX" sz="2400" b="1">
                  <a:solidFill>
                    <a:schemeClr val="tx1"/>
                  </a:solidFill>
                </a:endParaRPr>
              </a:p>
            </xdr:txBody>
          </xdr:sp>
          <xdr:sp macro="" textlink="Seguimiento!C22">
            <xdr:nvSpPr>
              <xdr:cNvPr id="123" name="CuadroTexto 122">
                <a:extLst>
                  <a:ext uri="{FF2B5EF4-FFF2-40B4-BE49-F238E27FC236}">
                    <a16:creationId xmlns:a16="http://schemas.microsoft.com/office/drawing/2014/main" id="{00000000-0008-0000-0800-00007B000000}"/>
                  </a:ext>
                </a:extLst>
              </xdr:cNvPr>
              <xdr:cNvSpPr txBox="1"/>
            </xdr:nvSpPr>
            <xdr:spPr>
              <a:xfrm>
                <a:off x="1599374" y="10346725"/>
                <a:ext cx="2088000" cy="362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C3BE72A5-967A-48D6-BE46-2CA8EB2B03AE}" type="TxLink">
                  <a:rPr lang="en-US" sz="1400" b="1" i="0" u="none" strike="noStrike">
                    <a:solidFill>
                      <a:schemeClr val="tx1"/>
                    </a:solidFill>
                    <a:latin typeface="Calibri"/>
                    <a:ea typeface="+mn-ea"/>
                    <a:cs typeface="Calibri"/>
                  </a:rPr>
                  <a:pPr marL="0" indent="0" algn="ctr"/>
                  <a:t>Diseño</a:t>
                </a:fld>
                <a:endParaRPr lang="es-MX" sz="1400" b="1" i="0" u="none" strike="noStrike">
                  <a:solidFill>
                    <a:schemeClr val="tx1"/>
                  </a:solidFill>
                  <a:latin typeface="Calibri"/>
                  <a:ea typeface="+mn-ea"/>
                  <a:cs typeface="Calibri"/>
                </a:endParaRPr>
              </a:p>
            </xdr:txBody>
          </xdr:sp>
          <xdr:sp macro="" textlink="Seguimiento!C23">
            <xdr:nvSpPr>
              <xdr:cNvPr id="124" name="CuadroTexto 123">
                <a:extLst>
                  <a:ext uri="{FF2B5EF4-FFF2-40B4-BE49-F238E27FC236}">
                    <a16:creationId xmlns:a16="http://schemas.microsoft.com/office/drawing/2014/main" id="{00000000-0008-0000-0800-00007C000000}"/>
                  </a:ext>
                </a:extLst>
              </xdr:cNvPr>
              <xdr:cNvSpPr txBox="1"/>
            </xdr:nvSpPr>
            <xdr:spPr>
              <a:xfrm>
                <a:off x="1606308" y="10781286"/>
                <a:ext cx="2088000" cy="362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FEC9802E-2322-429F-8986-36F537BEEA6F}" type="TxLink">
                  <a:rPr lang="en-US" sz="1400" b="1" i="0" u="none" strike="noStrike">
                    <a:solidFill>
                      <a:schemeClr val="tx1"/>
                    </a:solidFill>
                    <a:latin typeface="Calibri"/>
                    <a:ea typeface="+mn-ea"/>
                    <a:cs typeface="Calibri"/>
                  </a:rPr>
                  <a:pPr marL="0" indent="0" algn="ctr"/>
                  <a:t>Ejecución</a:t>
                </a:fld>
                <a:endParaRPr lang="es-MX" sz="1400" b="1" i="0" u="none" strike="noStrike">
                  <a:solidFill>
                    <a:schemeClr val="tx1"/>
                  </a:solidFill>
                  <a:latin typeface="Calibri"/>
                  <a:ea typeface="+mn-ea"/>
                  <a:cs typeface="Calibri"/>
                </a:endParaRPr>
              </a:p>
            </xdr:txBody>
          </xdr:sp>
          <xdr:sp macro="" textlink="Seguimiento!C24">
            <xdr:nvSpPr>
              <xdr:cNvPr id="125" name="CuadroTexto 124">
                <a:extLst>
                  <a:ext uri="{FF2B5EF4-FFF2-40B4-BE49-F238E27FC236}">
                    <a16:creationId xmlns:a16="http://schemas.microsoft.com/office/drawing/2014/main" id="{00000000-0008-0000-0800-00007D000000}"/>
                  </a:ext>
                </a:extLst>
              </xdr:cNvPr>
              <xdr:cNvSpPr txBox="1"/>
            </xdr:nvSpPr>
            <xdr:spPr>
              <a:xfrm>
                <a:off x="1606308" y="11233783"/>
                <a:ext cx="2088000" cy="362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F70807F2-E319-4E31-AD53-A75BB554BA3A}" type="TxLink">
                  <a:rPr lang="en-US" sz="1400" b="1" i="0" u="none" strike="noStrike">
                    <a:solidFill>
                      <a:schemeClr val="tx1"/>
                    </a:solidFill>
                    <a:latin typeface="Calibri"/>
                    <a:ea typeface="+mn-ea"/>
                    <a:cs typeface="Calibri"/>
                  </a:rPr>
                  <a:pPr marL="0" indent="0" algn="ctr"/>
                  <a:t>Entrega y Seguimiento</a:t>
                </a:fld>
                <a:endParaRPr lang="es-MX" sz="1400" b="1" i="0" u="none" strike="noStrike">
                  <a:solidFill>
                    <a:schemeClr val="tx1"/>
                  </a:solidFill>
                  <a:latin typeface="Calibri"/>
                  <a:ea typeface="+mn-ea"/>
                  <a:cs typeface="Calibri"/>
                </a:endParaRPr>
              </a:p>
            </xdr:txBody>
          </xdr:sp>
          <xdr:sp macro="" textlink="Seguimiento!C25">
            <xdr:nvSpPr>
              <xdr:cNvPr id="126" name="CuadroTexto 125">
                <a:extLst>
                  <a:ext uri="{FF2B5EF4-FFF2-40B4-BE49-F238E27FC236}">
                    <a16:creationId xmlns:a16="http://schemas.microsoft.com/office/drawing/2014/main" id="{00000000-0008-0000-0800-00007E000000}"/>
                  </a:ext>
                </a:extLst>
              </xdr:cNvPr>
              <xdr:cNvSpPr txBox="1"/>
            </xdr:nvSpPr>
            <xdr:spPr>
              <a:xfrm>
                <a:off x="1605294" y="11701008"/>
                <a:ext cx="2088000" cy="362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DBA5B120-3084-4333-9A32-B533A1192B72}" type="TxLink">
                  <a:rPr lang="en-US" sz="1400" b="1" i="0" u="none" strike="noStrike">
                    <a:solidFill>
                      <a:schemeClr val="tx1"/>
                    </a:solidFill>
                    <a:latin typeface="Calibri"/>
                    <a:ea typeface="+mn-ea"/>
                    <a:cs typeface="Calibri"/>
                  </a:rPr>
                  <a:pPr marL="0" indent="0" algn="ctr"/>
                  <a:t>Totales</a:t>
                </a:fld>
                <a:endParaRPr lang="es-MX" sz="1400" b="1" i="0" u="none" strike="noStrike">
                  <a:solidFill>
                    <a:schemeClr val="tx1"/>
                  </a:solidFill>
                  <a:latin typeface="Calibri"/>
                  <a:ea typeface="+mn-ea"/>
                  <a:cs typeface="Calibri"/>
                </a:endParaRPr>
              </a:p>
            </xdr:txBody>
          </xdr:sp>
          <xdr:sp macro="" textlink="Seguimiento!D21">
            <xdr:nvSpPr>
              <xdr:cNvPr id="127" name="CuadroTexto 126">
                <a:extLst>
                  <a:ext uri="{FF2B5EF4-FFF2-40B4-BE49-F238E27FC236}">
                    <a16:creationId xmlns:a16="http://schemas.microsoft.com/office/drawing/2014/main" id="{00000000-0008-0000-0800-00007F000000}"/>
                  </a:ext>
                </a:extLst>
              </xdr:cNvPr>
              <xdr:cNvSpPr txBox="1"/>
            </xdr:nvSpPr>
            <xdr:spPr>
              <a:xfrm>
                <a:off x="3754087" y="9917220"/>
                <a:ext cx="2088000" cy="362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834FFA90-FB4B-4E76-AC3A-AE1ACAF69B80}" type="TxLink">
                  <a:rPr lang="en-US" sz="1600" b="0" i="0" u="none" strike="noStrike">
                    <a:solidFill>
                      <a:schemeClr val="tx1"/>
                    </a:solidFill>
                    <a:latin typeface="Calibri"/>
                    <a:ea typeface="+mn-ea"/>
                    <a:cs typeface="Calibri"/>
                  </a:rPr>
                  <a:pPr marL="0" indent="0" algn="ctr"/>
                  <a:t>15,00</a:t>
                </a:fld>
                <a:endParaRPr lang="es-MX" sz="1600" b="0" i="0" u="none" strike="noStrike">
                  <a:solidFill>
                    <a:schemeClr val="tx1"/>
                  </a:solidFill>
                  <a:latin typeface="Calibri"/>
                  <a:ea typeface="+mn-ea"/>
                  <a:cs typeface="Calibri"/>
                </a:endParaRPr>
              </a:p>
            </xdr:txBody>
          </xdr:sp>
          <xdr:sp macro="" textlink="Seguimiento!D22">
            <xdr:nvSpPr>
              <xdr:cNvPr id="128" name="CuadroTexto 127">
                <a:extLst>
                  <a:ext uri="{FF2B5EF4-FFF2-40B4-BE49-F238E27FC236}">
                    <a16:creationId xmlns:a16="http://schemas.microsoft.com/office/drawing/2014/main" id="{00000000-0008-0000-0800-000080000000}"/>
                  </a:ext>
                </a:extLst>
              </xdr:cNvPr>
              <xdr:cNvSpPr txBox="1"/>
            </xdr:nvSpPr>
            <xdr:spPr>
              <a:xfrm>
                <a:off x="3754087" y="10340502"/>
                <a:ext cx="2088000" cy="362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F55AE530-3B75-4A52-929E-0D12AE2D7347}" type="TxLink">
                  <a:rPr lang="en-US" sz="1600" b="0" i="0" u="none" strike="noStrike">
                    <a:solidFill>
                      <a:schemeClr val="tx1"/>
                    </a:solidFill>
                    <a:latin typeface="Calibri"/>
                    <a:ea typeface="+mn-ea"/>
                    <a:cs typeface="Calibri"/>
                  </a:rPr>
                  <a:pPr marL="0" indent="0" algn="ctr"/>
                  <a:t>29,00</a:t>
                </a:fld>
                <a:endParaRPr lang="es-MX" sz="1600" b="0" i="0" u="none" strike="noStrike">
                  <a:solidFill>
                    <a:schemeClr val="tx1"/>
                  </a:solidFill>
                  <a:latin typeface="Calibri"/>
                  <a:ea typeface="+mn-ea"/>
                  <a:cs typeface="Calibri"/>
                </a:endParaRPr>
              </a:p>
            </xdr:txBody>
          </xdr:sp>
          <xdr:sp macro="" textlink="Seguimiento!D23">
            <xdr:nvSpPr>
              <xdr:cNvPr id="129" name="CuadroTexto 128">
                <a:extLst>
                  <a:ext uri="{FF2B5EF4-FFF2-40B4-BE49-F238E27FC236}">
                    <a16:creationId xmlns:a16="http://schemas.microsoft.com/office/drawing/2014/main" id="{00000000-0008-0000-0800-000081000000}"/>
                  </a:ext>
                </a:extLst>
              </xdr:cNvPr>
              <xdr:cNvSpPr txBox="1"/>
            </xdr:nvSpPr>
            <xdr:spPr>
              <a:xfrm>
                <a:off x="3750376" y="10781286"/>
                <a:ext cx="2088000" cy="362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60500A2E-D951-4E01-B0C3-F6A6AE9B6025}" type="TxLink">
                  <a:rPr lang="en-US" sz="1600" b="0" i="0" u="none" strike="noStrike">
                    <a:solidFill>
                      <a:schemeClr val="tx1"/>
                    </a:solidFill>
                    <a:latin typeface="Calibri"/>
                    <a:ea typeface="+mn-ea"/>
                    <a:cs typeface="Calibri"/>
                  </a:rPr>
                  <a:pPr marL="0" indent="0" algn="ctr"/>
                  <a:t>23,00</a:t>
                </a:fld>
                <a:endParaRPr lang="es-MX" sz="1600" b="0" i="0" u="none" strike="noStrike">
                  <a:solidFill>
                    <a:schemeClr val="tx1"/>
                  </a:solidFill>
                  <a:latin typeface="Calibri"/>
                  <a:ea typeface="+mn-ea"/>
                  <a:cs typeface="Calibri"/>
                </a:endParaRPr>
              </a:p>
            </xdr:txBody>
          </xdr:sp>
          <xdr:sp macro="" textlink="Seguimiento!D24">
            <xdr:nvSpPr>
              <xdr:cNvPr id="130" name="CuadroTexto 129">
                <a:extLst>
                  <a:ext uri="{FF2B5EF4-FFF2-40B4-BE49-F238E27FC236}">
                    <a16:creationId xmlns:a16="http://schemas.microsoft.com/office/drawing/2014/main" id="{00000000-0008-0000-0800-000082000000}"/>
                  </a:ext>
                </a:extLst>
              </xdr:cNvPr>
              <xdr:cNvSpPr txBox="1"/>
            </xdr:nvSpPr>
            <xdr:spPr>
              <a:xfrm>
                <a:off x="3750376" y="11235672"/>
                <a:ext cx="2088000" cy="362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C580934E-FD37-4E8A-9B6F-D6C2C974DE75}" type="TxLink">
                  <a:rPr lang="en-US" sz="1600" b="0" i="0" u="none" strike="noStrike">
                    <a:solidFill>
                      <a:schemeClr val="tx1"/>
                    </a:solidFill>
                    <a:latin typeface="Calibri"/>
                    <a:ea typeface="+mn-ea"/>
                    <a:cs typeface="Calibri"/>
                  </a:rPr>
                  <a:pPr marL="0" indent="0" algn="ctr"/>
                  <a:t>9,00</a:t>
                </a:fld>
                <a:endParaRPr lang="es-MX" sz="1600" b="0" i="0" u="none" strike="noStrike">
                  <a:solidFill>
                    <a:schemeClr val="tx1"/>
                  </a:solidFill>
                  <a:latin typeface="Calibri"/>
                  <a:ea typeface="+mn-ea"/>
                  <a:cs typeface="Calibri"/>
                </a:endParaRPr>
              </a:p>
            </xdr:txBody>
          </xdr:sp>
          <xdr:sp macro="" textlink="Seguimiento!D25">
            <xdr:nvSpPr>
              <xdr:cNvPr id="131" name="CuadroTexto 130">
                <a:extLst>
                  <a:ext uri="{FF2B5EF4-FFF2-40B4-BE49-F238E27FC236}">
                    <a16:creationId xmlns:a16="http://schemas.microsoft.com/office/drawing/2014/main" id="{00000000-0008-0000-0800-000083000000}"/>
                  </a:ext>
                </a:extLst>
              </xdr:cNvPr>
              <xdr:cNvSpPr txBox="1"/>
            </xdr:nvSpPr>
            <xdr:spPr>
              <a:xfrm>
                <a:off x="3750376" y="11702942"/>
                <a:ext cx="2088000" cy="362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E2524996-A59F-4ADD-8EDA-5FE67BB86450}" type="TxLink">
                  <a:rPr lang="en-US" sz="1600" b="1" i="0" u="none" strike="noStrike">
                    <a:solidFill>
                      <a:schemeClr val="tx1"/>
                    </a:solidFill>
                    <a:latin typeface="Calibri"/>
                    <a:ea typeface="+mn-ea"/>
                    <a:cs typeface="Calibri"/>
                  </a:rPr>
                  <a:pPr marL="0" indent="0" algn="ctr"/>
                  <a:t>76,00</a:t>
                </a:fld>
                <a:endParaRPr lang="es-MX" sz="1600" b="1" i="0" u="none" strike="noStrike">
                  <a:solidFill>
                    <a:schemeClr val="tx1"/>
                  </a:solidFill>
                  <a:latin typeface="Calibri"/>
                  <a:ea typeface="+mn-ea"/>
                  <a:cs typeface="Calibri"/>
                </a:endParaRPr>
              </a:p>
            </xdr:txBody>
          </xdr:sp>
          <xdr:sp macro="" textlink="Seguimiento!F21">
            <xdr:nvSpPr>
              <xdr:cNvPr id="132" name="CuadroTexto 131">
                <a:extLst>
                  <a:ext uri="{FF2B5EF4-FFF2-40B4-BE49-F238E27FC236}">
                    <a16:creationId xmlns:a16="http://schemas.microsoft.com/office/drawing/2014/main" id="{00000000-0008-0000-0800-000084000000}"/>
                  </a:ext>
                </a:extLst>
              </xdr:cNvPr>
              <xdr:cNvSpPr txBox="1"/>
            </xdr:nvSpPr>
            <xdr:spPr>
              <a:xfrm>
                <a:off x="8051118" y="9899801"/>
                <a:ext cx="2088000" cy="362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D2DC6A20-5114-43B9-B8A4-8A8B9DA1BC48}" type="TxLink">
                  <a:rPr lang="en-US" sz="1600" b="0" i="0" u="none" strike="noStrike">
                    <a:solidFill>
                      <a:schemeClr val="tx1"/>
                    </a:solidFill>
                    <a:latin typeface="Calibri"/>
                    <a:ea typeface="+mn-ea"/>
                    <a:cs typeface="Calibri"/>
                  </a:rPr>
                  <a:pPr marL="0" indent="0" algn="ctr"/>
                  <a:t>0,00</a:t>
                </a:fld>
                <a:endParaRPr lang="es-MX" sz="1600" b="0" i="0" u="none" strike="noStrike">
                  <a:solidFill>
                    <a:schemeClr val="tx1"/>
                  </a:solidFill>
                  <a:latin typeface="Calibri"/>
                  <a:ea typeface="+mn-ea"/>
                  <a:cs typeface="Calibri"/>
                </a:endParaRPr>
              </a:p>
            </xdr:txBody>
          </xdr:sp>
          <xdr:sp macro="" textlink="Seguimiento!F22">
            <xdr:nvSpPr>
              <xdr:cNvPr id="133" name="CuadroTexto 132">
                <a:extLst>
                  <a:ext uri="{FF2B5EF4-FFF2-40B4-BE49-F238E27FC236}">
                    <a16:creationId xmlns:a16="http://schemas.microsoft.com/office/drawing/2014/main" id="{00000000-0008-0000-0800-000085000000}"/>
                  </a:ext>
                </a:extLst>
              </xdr:cNvPr>
              <xdr:cNvSpPr txBox="1"/>
            </xdr:nvSpPr>
            <xdr:spPr>
              <a:xfrm>
                <a:off x="8051118" y="10340502"/>
                <a:ext cx="2088000" cy="362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D95DA528-985B-4C35-8F86-C082677A420C}" type="TxLink">
                  <a:rPr lang="en-US" sz="1600" b="0" i="0" u="none" strike="noStrike">
                    <a:solidFill>
                      <a:schemeClr val="tx1"/>
                    </a:solidFill>
                    <a:latin typeface="Calibri"/>
                    <a:ea typeface="+mn-ea"/>
                    <a:cs typeface="Calibri"/>
                  </a:rPr>
                  <a:pPr marL="0" indent="0" algn="ctr"/>
                  <a:t>0,00</a:t>
                </a:fld>
                <a:endParaRPr lang="es-MX" sz="1600" b="0" i="0" u="none" strike="noStrike">
                  <a:solidFill>
                    <a:schemeClr val="tx1"/>
                  </a:solidFill>
                  <a:latin typeface="Calibri"/>
                  <a:ea typeface="+mn-ea"/>
                  <a:cs typeface="Calibri"/>
                </a:endParaRPr>
              </a:p>
            </xdr:txBody>
          </xdr:sp>
          <xdr:sp macro="" textlink="Seguimiento!F23">
            <xdr:nvSpPr>
              <xdr:cNvPr id="134" name="CuadroTexto 133">
                <a:extLst>
                  <a:ext uri="{FF2B5EF4-FFF2-40B4-BE49-F238E27FC236}">
                    <a16:creationId xmlns:a16="http://schemas.microsoft.com/office/drawing/2014/main" id="{00000000-0008-0000-0800-000086000000}"/>
                  </a:ext>
                </a:extLst>
              </xdr:cNvPr>
              <xdr:cNvSpPr txBox="1"/>
            </xdr:nvSpPr>
            <xdr:spPr>
              <a:xfrm>
                <a:off x="8051118" y="10781286"/>
                <a:ext cx="2088000" cy="362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8C712E1A-1322-4743-8509-904873A8F2F0}" type="TxLink">
                  <a:rPr lang="en-US" sz="1600" b="0" i="0" u="none" strike="noStrike">
                    <a:solidFill>
                      <a:schemeClr val="tx1"/>
                    </a:solidFill>
                    <a:latin typeface="Calibri"/>
                    <a:ea typeface="+mn-ea"/>
                    <a:cs typeface="Calibri"/>
                  </a:rPr>
                  <a:pPr marL="0" indent="0" algn="ctr"/>
                  <a:t>0,00</a:t>
                </a:fld>
                <a:endParaRPr lang="es-MX" sz="1600" b="0" i="0" u="none" strike="noStrike">
                  <a:solidFill>
                    <a:schemeClr val="tx1"/>
                  </a:solidFill>
                  <a:latin typeface="Calibri"/>
                  <a:ea typeface="+mn-ea"/>
                  <a:cs typeface="Calibri"/>
                </a:endParaRPr>
              </a:p>
            </xdr:txBody>
          </xdr:sp>
          <xdr:sp macro="" textlink="Seguimiento!F24">
            <xdr:nvSpPr>
              <xdr:cNvPr id="135" name="CuadroTexto 134">
                <a:extLst>
                  <a:ext uri="{FF2B5EF4-FFF2-40B4-BE49-F238E27FC236}">
                    <a16:creationId xmlns:a16="http://schemas.microsoft.com/office/drawing/2014/main" id="{00000000-0008-0000-0800-000087000000}"/>
                  </a:ext>
                </a:extLst>
              </xdr:cNvPr>
              <xdr:cNvSpPr txBox="1"/>
            </xdr:nvSpPr>
            <xdr:spPr>
              <a:xfrm>
                <a:off x="8051118" y="11235672"/>
                <a:ext cx="2088000" cy="362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911AB67A-D332-458B-81F5-3614610247CC}" type="TxLink">
                  <a:rPr lang="en-US" sz="1600" b="0" i="0" u="none" strike="noStrike">
                    <a:solidFill>
                      <a:schemeClr val="tx1"/>
                    </a:solidFill>
                    <a:latin typeface="Calibri"/>
                    <a:ea typeface="+mn-ea"/>
                    <a:cs typeface="Calibri"/>
                  </a:rPr>
                  <a:pPr marL="0" indent="0" algn="ctr"/>
                  <a:t>0,00</a:t>
                </a:fld>
                <a:endParaRPr lang="es-MX" sz="1600" b="0" i="0" u="none" strike="noStrike">
                  <a:solidFill>
                    <a:schemeClr val="tx1"/>
                  </a:solidFill>
                  <a:latin typeface="Calibri"/>
                  <a:ea typeface="+mn-ea"/>
                  <a:cs typeface="Calibri"/>
                </a:endParaRPr>
              </a:p>
            </xdr:txBody>
          </xdr:sp>
          <xdr:sp macro="" textlink="Seguimiento!F25">
            <xdr:nvSpPr>
              <xdr:cNvPr id="136" name="CuadroTexto 135">
                <a:extLst>
                  <a:ext uri="{FF2B5EF4-FFF2-40B4-BE49-F238E27FC236}">
                    <a16:creationId xmlns:a16="http://schemas.microsoft.com/office/drawing/2014/main" id="{00000000-0008-0000-0800-000088000000}"/>
                  </a:ext>
                </a:extLst>
              </xdr:cNvPr>
              <xdr:cNvSpPr txBox="1"/>
            </xdr:nvSpPr>
            <xdr:spPr>
              <a:xfrm>
                <a:off x="8051118" y="11702942"/>
                <a:ext cx="2088000" cy="362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7B85A115-94D5-4B1A-8CF8-56F83561BD4C}" type="TxLink">
                  <a:rPr lang="en-US" sz="1600" b="1" i="0" u="none" strike="noStrike">
                    <a:solidFill>
                      <a:schemeClr val="tx1"/>
                    </a:solidFill>
                    <a:latin typeface="Calibri"/>
                    <a:ea typeface="+mn-ea"/>
                    <a:cs typeface="Calibri"/>
                  </a:rPr>
                  <a:pPr marL="0" indent="0" algn="ctr"/>
                  <a:t> </a:t>
                </a:fld>
                <a:endParaRPr lang="es-MX" sz="1600" b="1" i="0" u="none" strike="noStrike">
                  <a:solidFill>
                    <a:schemeClr val="tx1"/>
                  </a:solidFill>
                  <a:latin typeface="Calibri"/>
                  <a:ea typeface="+mn-ea"/>
                  <a:cs typeface="Calibri"/>
                </a:endParaRPr>
              </a:p>
            </xdr:txBody>
          </xdr:sp>
          <xdr:sp macro="" textlink="Seguimiento!G21">
            <xdr:nvSpPr>
              <xdr:cNvPr id="137" name="CuadroTexto 136">
                <a:extLst>
                  <a:ext uri="{FF2B5EF4-FFF2-40B4-BE49-F238E27FC236}">
                    <a16:creationId xmlns:a16="http://schemas.microsoft.com/office/drawing/2014/main" id="{00000000-0008-0000-0800-000089000000}"/>
                  </a:ext>
                </a:extLst>
              </xdr:cNvPr>
              <xdr:cNvSpPr txBox="1"/>
            </xdr:nvSpPr>
            <xdr:spPr>
              <a:xfrm>
                <a:off x="10199563" y="9899801"/>
                <a:ext cx="2088000" cy="362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9DFEE5C8-407F-4D6F-95AD-82BA026888DE}" type="TxLink">
                  <a:rPr lang="en-US" sz="1600" b="0" i="0" u="none" strike="noStrike">
                    <a:solidFill>
                      <a:schemeClr val="tx1"/>
                    </a:solidFill>
                    <a:latin typeface="Calibri"/>
                    <a:ea typeface="+mn-ea"/>
                    <a:cs typeface="Calibri"/>
                  </a:rPr>
                  <a:pPr marL="0" indent="0" algn="ctr"/>
                  <a:t> </a:t>
                </a:fld>
                <a:endParaRPr lang="es-MX" sz="1600" b="0" i="0" u="none" strike="noStrike">
                  <a:solidFill>
                    <a:schemeClr val="tx1"/>
                  </a:solidFill>
                  <a:latin typeface="Calibri"/>
                  <a:ea typeface="+mn-ea"/>
                  <a:cs typeface="Calibri"/>
                </a:endParaRPr>
              </a:p>
            </xdr:txBody>
          </xdr:sp>
          <xdr:sp macro="" textlink="Seguimiento!G22">
            <xdr:nvSpPr>
              <xdr:cNvPr id="138" name="CuadroTexto 137">
                <a:extLst>
                  <a:ext uri="{FF2B5EF4-FFF2-40B4-BE49-F238E27FC236}">
                    <a16:creationId xmlns:a16="http://schemas.microsoft.com/office/drawing/2014/main" id="{00000000-0008-0000-0800-00008A000000}"/>
                  </a:ext>
                </a:extLst>
              </xdr:cNvPr>
              <xdr:cNvSpPr txBox="1"/>
            </xdr:nvSpPr>
            <xdr:spPr>
              <a:xfrm>
                <a:off x="10199563" y="10340502"/>
                <a:ext cx="2088000" cy="362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504E47A1-CF26-41BF-AD9C-309CFFCF8DF7}" type="TxLink">
                  <a:rPr lang="en-US" sz="1600" b="0" i="0" u="none" strike="noStrike">
                    <a:solidFill>
                      <a:schemeClr val="tx1"/>
                    </a:solidFill>
                    <a:latin typeface="Calibri"/>
                    <a:ea typeface="+mn-ea"/>
                    <a:cs typeface="Calibri"/>
                  </a:rPr>
                  <a:pPr marL="0" indent="0" algn="ctr"/>
                  <a:t> </a:t>
                </a:fld>
                <a:endParaRPr lang="es-MX" sz="1600" b="0" i="0" u="none" strike="noStrike">
                  <a:solidFill>
                    <a:schemeClr val="tx1"/>
                  </a:solidFill>
                  <a:latin typeface="Calibri"/>
                  <a:ea typeface="+mn-ea"/>
                  <a:cs typeface="Calibri"/>
                </a:endParaRPr>
              </a:p>
            </xdr:txBody>
          </xdr:sp>
          <xdr:sp macro="" textlink="Seguimiento!G23">
            <xdr:nvSpPr>
              <xdr:cNvPr id="139" name="CuadroTexto 138">
                <a:extLst>
                  <a:ext uri="{FF2B5EF4-FFF2-40B4-BE49-F238E27FC236}">
                    <a16:creationId xmlns:a16="http://schemas.microsoft.com/office/drawing/2014/main" id="{00000000-0008-0000-0800-00008B000000}"/>
                  </a:ext>
                </a:extLst>
              </xdr:cNvPr>
              <xdr:cNvSpPr txBox="1"/>
            </xdr:nvSpPr>
            <xdr:spPr>
              <a:xfrm>
                <a:off x="10199563" y="10781286"/>
                <a:ext cx="2088000" cy="362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7A09CB8E-4BBD-4A57-A84D-5EFF855E1B68}" type="TxLink">
                  <a:rPr lang="en-US" sz="1600" b="0" i="0" u="none" strike="noStrike">
                    <a:solidFill>
                      <a:schemeClr val="tx1"/>
                    </a:solidFill>
                    <a:latin typeface="Calibri"/>
                    <a:ea typeface="+mn-ea"/>
                    <a:cs typeface="Calibri"/>
                  </a:rPr>
                  <a:pPr marL="0" indent="0" algn="ctr"/>
                  <a:t> </a:t>
                </a:fld>
                <a:endParaRPr lang="es-MX" sz="1600" b="0" i="0" u="none" strike="noStrike">
                  <a:solidFill>
                    <a:schemeClr val="tx1"/>
                  </a:solidFill>
                  <a:latin typeface="Calibri"/>
                  <a:ea typeface="+mn-ea"/>
                  <a:cs typeface="Calibri"/>
                </a:endParaRPr>
              </a:p>
            </xdr:txBody>
          </xdr:sp>
          <xdr:sp macro="" textlink="Seguimiento!G24">
            <xdr:nvSpPr>
              <xdr:cNvPr id="140" name="CuadroTexto 139">
                <a:extLst>
                  <a:ext uri="{FF2B5EF4-FFF2-40B4-BE49-F238E27FC236}">
                    <a16:creationId xmlns:a16="http://schemas.microsoft.com/office/drawing/2014/main" id="{00000000-0008-0000-0800-00008C000000}"/>
                  </a:ext>
                </a:extLst>
              </xdr:cNvPr>
              <xdr:cNvSpPr txBox="1"/>
            </xdr:nvSpPr>
            <xdr:spPr>
              <a:xfrm>
                <a:off x="10199563" y="11235672"/>
                <a:ext cx="2088000" cy="362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E507DE11-1DB6-43F6-8432-AC345077D807}" type="TxLink">
                  <a:rPr lang="en-US" sz="1600" b="0" i="0" u="none" strike="noStrike">
                    <a:solidFill>
                      <a:schemeClr val="tx1"/>
                    </a:solidFill>
                    <a:latin typeface="Calibri"/>
                    <a:ea typeface="+mn-ea"/>
                    <a:cs typeface="Calibri"/>
                  </a:rPr>
                  <a:pPr marL="0" indent="0" algn="ctr"/>
                  <a:t> </a:t>
                </a:fld>
                <a:endParaRPr lang="es-MX" sz="1600" b="0" i="0" u="none" strike="noStrike">
                  <a:solidFill>
                    <a:schemeClr val="tx1"/>
                  </a:solidFill>
                  <a:latin typeface="Calibri"/>
                  <a:ea typeface="+mn-ea"/>
                  <a:cs typeface="Calibri"/>
                </a:endParaRPr>
              </a:p>
            </xdr:txBody>
          </xdr:sp>
          <xdr:sp macro="" textlink="Seguimiento!G25">
            <xdr:nvSpPr>
              <xdr:cNvPr id="141" name="CuadroTexto 140">
                <a:extLst>
                  <a:ext uri="{FF2B5EF4-FFF2-40B4-BE49-F238E27FC236}">
                    <a16:creationId xmlns:a16="http://schemas.microsoft.com/office/drawing/2014/main" id="{00000000-0008-0000-0800-00008D000000}"/>
                  </a:ext>
                </a:extLst>
              </xdr:cNvPr>
              <xdr:cNvSpPr txBox="1"/>
            </xdr:nvSpPr>
            <xdr:spPr>
              <a:xfrm>
                <a:off x="10199563" y="11702942"/>
                <a:ext cx="2088000" cy="362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10E6D5ED-BC86-4ED7-A711-4A78B1134F47}" type="TxLink">
                  <a:rPr lang="en-US" sz="1600" b="1" i="0" u="none" strike="noStrike">
                    <a:solidFill>
                      <a:schemeClr val="tx1"/>
                    </a:solidFill>
                    <a:latin typeface="Calibri"/>
                    <a:ea typeface="+mn-ea"/>
                    <a:cs typeface="Calibri"/>
                  </a:rPr>
                  <a:pPr marL="0" indent="0" algn="ctr"/>
                  <a:t> </a:t>
                </a:fld>
                <a:endParaRPr lang="es-MX" sz="1600" b="1" i="0" u="none" strike="noStrike">
                  <a:solidFill>
                    <a:schemeClr val="tx1"/>
                  </a:solidFill>
                  <a:latin typeface="Calibri"/>
                  <a:ea typeface="+mn-ea"/>
                  <a:cs typeface="Calibri"/>
                </a:endParaRPr>
              </a:p>
            </xdr:txBody>
          </xdr:sp>
          <xdr:sp macro="" textlink="Seguimiento!H21">
            <xdr:nvSpPr>
              <xdr:cNvPr id="142" name="CuadroTexto 141">
                <a:extLst>
                  <a:ext uri="{FF2B5EF4-FFF2-40B4-BE49-F238E27FC236}">
                    <a16:creationId xmlns:a16="http://schemas.microsoft.com/office/drawing/2014/main" id="{00000000-0008-0000-0800-00008E000000}"/>
                  </a:ext>
                </a:extLst>
              </xdr:cNvPr>
              <xdr:cNvSpPr txBox="1"/>
            </xdr:nvSpPr>
            <xdr:spPr>
              <a:xfrm>
                <a:off x="12357165" y="9899801"/>
                <a:ext cx="2088000" cy="362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198C9D57-8EDE-40B3-882E-3FE8E069D2CD}" type="TxLink">
                  <a:rPr lang="en-US" sz="1600" b="0" i="0" u="none" strike="noStrike">
                    <a:solidFill>
                      <a:schemeClr val="tx1"/>
                    </a:solidFill>
                    <a:latin typeface="Calibri"/>
                    <a:ea typeface="+mn-ea"/>
                    <a:cs typeface="Calibri"/>
                  </a:rPr>
                  <a:pPr marL="0" indent="0" algn="ctr"/>
                  <a:t>100%</a:t>
                </a:fld>
                <a:endParaRPr lang="es-MX" sz="1600" b="0" i="0" u="none" strike="noStrike">
                  <a:solidFill>
                    <a:schemeClr val="tx1"/>
                  </a:solidFill>
                  <a:latin typeface="Calibri"/>
                  <a:ea typeface="+mn-ea"/>
                  <a:cs typeface="Calibri"/>
                </a:endParaRPr>
              </a:p>
            </xdr:txBody>
          </xdr:sp>
          <xdr:sp macro="" textlink="Seguimiento!H22">
            <xdr:nvSpPr>
              <xdr:cNvPr id="143" name="CuadroTexto 142">
                <a:extLst>
                  <a:ext uri="{FF2B5EF4-FFF2-40B4-BE49-F238E27FC236}">
                    <a16:creationId xmlns:a16="http://schemas.microsoft.com/office/drawing/2014/main" id="{00000000-0008-0000-0800-00008F000000}"/>
                  </a:ext>
                </a:extLst>
              </xdr:cNvPr>
              <xdr:cNvSpPr txBox="1"/>
            </xdr:nvSpPr>
            <xdr:spPr>
              <a:xfrm>
                <a:off x="12357165" y="10340502"/>
                <a:ext cx="2088000" cy="362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B66432DE-C2AC-498C-ABAD-9FAC69C94DF7}" type="TxLink">
                  <a:rPr lang="en-US" sz="1600" b="0" i="0" u="none" strike="noStrike">
                    <a:solidFill>
                      <a:schemeClr val="tx1"/>
                    </a:solidFill>
                    <a:latin typeface="Calibri"/>
                    <a:ea typeface="+mn-ea"/>
                    <a:cs typeface="Calibri"/>
                  </a:rPr>
                  <a:pPr marL="0" indent="0" algn="ctr"/>
                  <a:t> </a:t>
                </a:fld>
                <a:endParaRPr lang="es-MX" sz="1600" b="0" i="0" u="none" strike="noStrike">
                  <a:solidFill>
                    <a:schemeClr val="tx1"/>
                  </a:solidFill>
                  <a:latin typeface="Calibri"/>
                  <a:ea typeface="+mn-ea"/>
                  <a:cs typeface="Calibri"/>
                </a:endParaRPr>
              </a:p>
            </xdr:txBody>
          </xdr:sp>
          <xdr:sp macro="" textlink="Seguimiento!H23">
            <xdr:nvSpPr>
              <xdr:cNvPr id="144" name="CuadroTexto 143">
                <a:extLst>
                  <a:ext uri="{FF2B5EF4-FFF2-40B4-BE49-F238E27FC236}">
                    <a16:creationId xmlns:a16="http://schemas.microsoft.com/office/drawing/2014/main" id="{00000000-0008-0000-0800-000090000000}"/>
                  </a:ext>
                </a:extLst>
              </xdr:cNvPr>
              <xdr:cNvSpPr txBox="1"/>
            </xdr:nvSpPr>
            <xdr:spPr>
              <a:xfrm>
                <a:off x="12357165" y="10781286"/>
                <a:ext cx="2088000" cy="362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9C1E4A7F-4B56-4139-BAB6-64EDD6F17FAF}" type="TxLink">
                  <a:rPr lang="en-US" sz="1600" b="0" i="0" u="none" strike="noStrike">
                    <a:solidFill>
                      <a:schemeClr val="tx1"/>
                    </a:solidFill>
                    <a:latin typeface="Calibri"/>
                    <a:ea typeface="+mn-ea"/>
                    <a:cs typeface="Calibri"/>
                  </a:rPr>
                  <a:pPr marL="0" indent="0" algn="ctr"/>
                  <a:t> </a:t>
                </a:fld>
                <a:endParaRPr lang="es-MX" sz="1600" b="0" i="0" u="none" strike="noStrike">
                  <a:solidFill>
                    <a:schemeClr val="tx1"/>
                  </a:solidFill>
                  <a:latin typeface="Calibri"/>
                  <a:ea typeface="+mn-ea"/>
                  <a:cs typeface="Calibri"/>
                </a:endParaRPr>
              </a:p>
            </xdr:txBody>
          </xdr:sp>
          <xdr:sp macro="" textlink="Seguimiento!H24">
            <xdr:nvSpPr>
              <xdr:cNvPr id="145" name="CuadroTexto 144">
                <a:extLst>
                  <a:ext uri="{FF2B5EF4-FFF2-40B4-BE49-F238E27FC236}">
                    <a16:creationId xmlns:a16="http://schemas.microsoft.com/office/drawing/2014/main" id="{00000000-0008-0000-0800-000091000000}"/>
                  </a:ext>
                </a:extLst>
              </xdr:cNvPr>
              <xdr:cNvSpPr txBox="1"/>
            </xdr:nvSpPr>
            <xdr:spPr>
              <a:xfrm>
                <a:off x="12357165" y="11235672"/>
                <a:ext cx="2088000" cy="362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55413AA4-AE61-4B37-83A9-81AE5630AFD3}" type="TxLink">
                  <a:rPr lang="en-US" sz="1600" b="0" i="0" u="none" strike="noStrike">
                    <a:solidFill>
                      <a:schemeClr val="tx1"/>
                    </a:solidFill>
                    <a:latin typeface="Calibri"/>
                    <a:ea typeface="+mn-ea"/>
                    <a:cs typeface="Calibri"/>
                  </a:rPr>
                  <a:pPr marL="0" indent="0" algn="ctr"/>
                  <a:t> </a:t>
                </a:fld>
                <a:endParaRPr lang="es-MX" sz="1600" b="0" i="0" u="none" strike="noStrike">
                  <a:solidFill>
                    <a:schemeClr val="tx1"/>
                  </a:solidFill>
                  <a:latin typeface="Calibri"/>
                  <a:ea typeface="+mn-ea"/>
                  <a:cs typeface="Calibri"/>
                </a:endParaRPr>
              </a:p>
            </xdr:txBody>
          </xdr:sp>
          <xdr:sp macro="" textlink="Seguimiento!H25">
            <xdr:nvSpPr>
              <xdr:cNvPr id="146" name="CuadroTexto 145">
                <a:extLst>
                  <a:ext uri="{FF2B5EF4-FFF2-40B4-BE49-F238E27FC236}">
                    <a16:creationId xmlns:a16="http://schemas.microsoft.com/office/drawing/2014/main" id="{00000000-0008-0000-0800-000092000000}"/>
                  </a:ext>
                </a:extLst>
              </xdr:cNvPr>
              <xdr:cNvSpPr txBox="1"/>
            </xdr:nvSpPr>
            <xdr:spPr>
              <a:xfrm>
                <a:off x="12357165" y="11702942"/>
                <a:ext cx="2088000" cy="362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69158ADF-F027-40B2-8D78-4BD7338573C7}" type="TxLink">
                  <a:rPr lang="en-US" sz="1600" b="1" i="0" u="none" strike="noStrike">
                    <a:solidFill>
                      <a:schemeClr val="tx1"/>
                    </a:solidFill>
                    <a:latin typeface="Calibri"/>
                    <a:ea typeface="+mn-ea"/>
                    <a:cs typeface="Calibri"/>
                  </a:rPr>
                  <a:pPr marL="0" indent="0" algn="ctr"/>
                  <a:t>100%</a:t>
                </a:fld>
                <a:endParaRPr lang="es-MX" sz="1600" b="1" i="0" u="none" strike="noStrike">
                  <a:solidFill>
                    <a:schemeClr val="tx1"/>
                  </a:solidFill>
                  <a:latin typeface="Calibri"/>
                  <a:ea typeface="+mn-ea"/>
                  <a:cs typeface="Calibri"/>
                </a:endParaRPr>
              </a:p>
            </xdr:txBody>
          </xdr:sp>
          <xdr:sp macro="" textlink="Seguimiento!I21">
            <xdr:nvSpPr>
              <xdr:cNvPr id="147" name="CuadroTexto 146">
                <a:extLst>
                  <a:ext uri="{FF2B5EF4-FFF2-40B4-BE49-F238E27FC236}">
                    <a16:creationId xmlns:a16="http://schemas.microsoft.com/office/drawing/2014/main" id="{00000000-0008-0000-0800-000093000000}"/>
                  </a:ext>
                </a:extLst>
              </xdr:cNvPr>
              <xdr:cNvSpPr txBox="1"/>
            </xdr:nvSpPr>
            <xdr:spPr>
              <a:xfrm>
                <a:off x="14514766" y="9899801"/>
                <a:ext cx="2090165" cy="362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9213ABC7-8919-4D98-9DA5-377B15AAE627}" type="TxLink">
                  <a:rPr lang="en-US" sz="1600" b="0" i="0" u="none" strike="noStrike">
                    <a:solidFill>
                      <a:schemeClr val="tx1"/>
                    </a:solidFill>
                    <a:latin typeface="Calibri"/>
                    <a:ea typeface="+mn-ea"/>
                    <a:cs typeface="Calibri"/>
                  </a:rPr>
                  <a:pPr marL="0" indent="0" algn="ctr"/>
                  <a:t>85%</a:t>
                </a:fld>
                <a:endParaRPr lang="es-MX" sz="1600" b="0" i="0" u="none" strike="noStrike">
                  <a:solidFill>
                    <a:schemeClr val="tx1"/>
                  </a:solidFill>
                  <a:latin typeface="Calibri"/>
                  <a:ea typeface="+mn-ea"/>
                  <a:cs typeface="Calibri"/>
                </a:endParaRPr>
              </a:p>
            </xdr:txBody>
          </xdr:sp>
          <xdr:sp macro="" textlink="Seguimiento!I22">
            <xdr:nvSpPr>
              <xdr:cNvPr id="148" name="CuadroTexto 147">
                <a:extLst>
                  <a:ext uri="{FF2B5EF4-FFF2-40B4-BE49-F238E27FC236}">
                    <a16:creationId xmlns:a16="http://schemas.microsoft.com/office/drawing/2014/main" id="{00000000-0008-0000-0800-000094000000}"/>
                  </a:ext>
                </a:extLst>
              </xdr:cNvPr>
              <xdr:cNvSpPr txBox="1"/>
            </xdr:nvSpPr>
            <xdr:spPr>
              <a:xfrm>
                <a:off x="14514766" y="10340502"/>
                <a:ext cx="2090165" cy="362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3F067679-2362-4C07-A286-BAFD6330BDD3}" type="TxLink">
                  <a:rPr lang="en-US" sz="1600" b="0" i="0" u="none" strike="noStrike">
                    <a:solidFill>
                      <a:schemeClr val="tx1"/>
                    </a:solidFill>
                    <a:latin typeface="Calibri"/>
                    <a:ea typeface="+mn-ea"/>
                    <a:cs typeface="Calibri"/>
                  </a:rPr>
                  <a:pPr marL="0" indent="0" algn="ctr"/>
                  <a:t> </a:t>
                </a:fld>
                <a:endParaRPr lang="es-MX" sz="1600" b="0" i="0" u="none" strike="noStrike">
                  <a:solidFill>
                    <a:schemeClr val="tx1"/>
                  </a:solidFill>
                  <a:latin typeface="Calibri"/>
                  <a:ea typeface="+mn-ea"/>
                  <a:cs typeface="Calibri"/>
                </a:endParaRPr>
              </a:p>
            </xdr:txBody>
          </xdr:sp>
          <xdr:sp macro="" textlink="Seguimiento!I23">
            <xdr:nvSpPr>
              <xdr:cNvPr id="149" name="CuadroTexto 148">
                <a:extLst>
                  <a:ext uri="{FF2B5EF4-FFF2-40B4-BE49-F238E27FC236}">
                    <a16:creationId xmlns:a16="http://schemas.microsoft.com/office/drawing/2014/main" id="{00000000-0008-0000-0800-000095000000}"/>
                  </a:ext>
                </a:extLst>
              </xdr:cNvPr>
              <xdr:cNvSpPr txBox="1"/>
            </xdr:nvSpPr>
            <xdr:spPr>
              <a:xfrm>
                <a:off x="14514766" y="10781286"/>
                <a:ext cx="2090165" cy="362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69B85A48-A68B-431D-8EAE-E95C192C18FF}" type="TxLink">
                  <a:rPr lang="en-US" sz="1600" b="0" i="0" u="none" strike="noStrike">
                    <a:solidFill>
                      <a:schemeClr val="tx1"/>
                    </a:solidFill>
                    <a:latin typeface="Calibri"/>
                    <a:ea typeface="+mn-ea"/>
                    <a:cs typeface="Calibri"/>
                  </a:rPr>
                  <a:pPr marL="0" indent="0" algn="ctr"/>
                  <a:t> </a:t>
                </a:fld>
                <a:endParaRPr lang="es-MX" sz="1600" b="0" i="0" u="none" strike="noStrike">
                  <a:solidFill>
                    <a:schemeClr val="tx1"/>
                  </a:solidFill>
                  <a:latin typeface="Calibri"/>
                  <a:ea typeface="+mn-ea"/>
                  <a:cs typeface="Calibri"/>
                </a:endParaRPr>
              </a:p>
            </xdr:txBody>
          </xdr:sp>
          <xdr:sp macro="" textlink="Seguimiento!I24">
            <xdr:nvSpPr>
              <xdr:cNvPr id="150" name="CuadroTexto 149">
                <a:extLst>
                  <a:ext uri="{FF2B5EF4-FFF2-40B4-BE49-F238E27FC236}">
                    <a16:creationId xmlns:a16="http://schemas.microsoft.com/office/drawing/2014/main" id="{00000000-0008-0000-0800-000096000000}"/>
                  </a:ext>
                </a:extLst>
              </xdr:cNvPr>
              <xdr:cNvSpPr txBox="1"/>
            </xdr:nvSpPr>
            <xdr:spPr>
              <a:xfrm>
                <a:off x="14514766" y="11235672"/>
                <a:ext cx="2090165" cy="362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96E7A237-5765-4315-A32F-00F3606ED05D}" type="TxLink">
                  <a:rPr lang="en-US" sz="1600" b="0" i="0" u="none" strike="noStrike">
                    <a:solidFill>
                      <a:schemeClr val="tx1"/>
                    </a:solidFill>
                    <a:latin typeface="Calibri"/>
                    <a:ea typeface="+mn-ea"/>
                    <a:cs typeface="Calibri"/>
                  </a:rPr>
                  <a:pPr marL="0" indent="0" algn="ctr"/>
                  <a:t> </a:t>
                </a:fld>
                <a:endParaRPr lang="es-MX" sz="1600" b="0" i="0" u="none" strike="noStrike">
                  <a:solidFill>
                    <a:schemeClr val="tx1"/>
                  </a:solidFill>
                  <a:latin typeface="Calibri"/>
                  <a:ea typeface="+mn-ea"/>
                  <a:cs typeface="Calibri"/>
                </a:endParaRPr>
              </a:p>
            </xdr:txBody>
          </xdr:sp>
          <xdr:sp macro="" textlink="Seguimiento!I25">
            <xdr:nvSpPr>
              <xdr:cNvPr id="151" name="CuadroTexto 150">
                <a:extLst>
                  <a:ext uri="{FF2B5EF4-FFF2-40B4-BE49-F238E27FC236}">
                    <a16:creationId xmlns:a16="http://schemas.microsoft.com/office/drawing/2014/main" id="{00000000-0008-0000-0800-000097000000}"/>
                  </a:ext>
                </a:extLst>
              </xdr:cNvPr>
              <xdr:cNvSpPr txBox="1"/>
            </xdr:nvSpPr>
            <xdr:spPr>
              <a:xfrm>
                <a:off x="14514766" y="11702942"/>
                <a:ext cx="2090165" cy="362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ADE90CFE-E707-4EF5-96BB-E86C131B2574}" type="TxLink">
                  <a:rPr lang="en-US" sz="1600" b="1" i="0" u="none" strike="noStrike">
                    <a:solidFill>
                      <a:schemeClr val="tx1"/>
                    </a:solidFill>
                    <a:latin typeface="Calibri"/>
                    <a:ea typeface="+mn-ea"/>
                    <a:cs typeface="Calibri"/>
                  </a:rPr>
                  <a:pPr marL="0" indent="0" algn="ctr"/>
                  <a:t>85%</a:t>
                </a:fld>
                <a:endParaRPr lang="es-MX" sz="1600" b="1" i="0" u="none" strike="noStrike">
                  <a:solidFill>
                    <a:schemeClr val="tx1"/>
                  </a:solidFill>
                  <a:latin typeface="Calibri"/>
                  <a:ea typeface="+mn-ea"/>
                  <a:cs typeface="Calibri"/>
                </a:endParaRPr>
              </a:p>
            </xdr:txBody>
          </xdr:sp>
          <xdr:sp macro="" textlink="Seguimiento!E21">
            <xdr:nvSpPr>
              <xdr:cNvPr id="158" name="CuadroTexto 157">
                <a:extLst>
                  <a:ext uri="{FF2B5EF4-FFF2-40B4-BE49-F238E27FC236}">
                    <a16:creationId xmlns:a16="http://schemas.microsoft.com/office/drawing/2014/main" id="{00000000-0008-0000-0800-00009E000000}"/>
                  </a:ext>
                </a:extLst>
              </xdr:cNvPr>
              <xdr:cNvSpPr txBox="1"/>
            </xdr:nvSpPr>
            <xdr:spPr>
              <a:xfrm>
                <a:off x="5904455" y="9917219"/>
                <a:ext cx="2088000" cy="362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254DF41A-815C-4851-B684-273088D07F7A}" type="TxLink">
                  <a:rPr lang="en-US" sz="1600" b="0" i="0" u="none" strike="noStrike">
                    <a:solidFill>
                      <a:schemeClr val="tx1"/>
                    </a:solidFill>
                    <a:latin typeface="Calibri"/>
                    <a:ea typeface="+mn-ea"/>
                    <a:cs typeface="Calibri"/>
                  </a:rPr>
                  <a:pPr marL="0" indent="0" algn="ctr"/>
                  <a:t>17,84</a:t>
                </a:fld>
                <a:endParaRPr lang="es-MX" sz="1600" b="0" i="0" u="none" strike="noStrike">
                  <a:solidFill>
                    <a:schemeClr val="tx1"/>
                  </a:solidFill>
                  <a:latin typeface="Calibri"/>
                  <a:ea typeface="+mn-ea"/>
                  <a:cs typeface="Calibri"/>
                </a:endParaRPr>
              </a:p>
            </xdr:txBody>
          </xdr:sp>
          <xdr:sp macro="" textlink="Seguimiento!E22">
            <xdr:nvSpPr>
              <xdr:cNvPr id="159" name="CuadroTexto 158">
                <a:extLst>
                  <a:ext uri="{FF2B5EF4-FFF2-40B4-BE49-F238E27FC236}">
                    <a16:creationId xmlns:a16="http://schemas.microsoft.com/office/drawing/2014/main" id="{00000000-0008-0000-0800-00009F000000}"/>
                  </a:ext>
                </a:extLst>
              </xdr:cNvPr>
              <xdr:cNvSpPr txBox="1"/>
            </xdr:nvSpPr>
            <xdr:spPr>
              <a:xfrm>
                <a:off x="5904455" y="10340501"/>
                <a:ext cx="2088000" cy="362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C2D09934-8A4F-458C-9AC2-2363BC3DDADC}" type="TxLink">
                  <a:rPr lang="en-US" sz="1600" b="0" i="0" u="none" strike="noStrike">
                    <a:solidFill>
                      <a:schemeClr val="tx1"/>
                    </a:solidFill>
                    <a:latin typeface="Calibri"/>
                    <a:ea typeface="+mn-ea"/>
                    <a:cs typeface="Calibri"/>
                  </a:rPr>
                  <a:pPr marL="0" indent="0" algn="ctr"/>
                  <a:t>38,28</a:t>
                </a:fld>
                <a:endParaRPr lang="es-MX" sz="1600" b="0" i="0" u="none" strike="noStrike">
                  <a:solidFill>
                    <a:schemeClr val="tx1"/>
                  </a:solidFill>
                  <a:latin typeface="Calibri"/>
                  <a:ea typeface="+mn-ea"/>
                  <a:cs typeface="Calibri"/>
                </a:endParaRPr>
              </a:p>
            </xdr:txBody>
          </xdr:sp>
          <xdr:sp macro="" textlink="Seguimiento!E23">
            <xdr:nvSpPr>
              <xdr:cNvPr id="160" name="CuadroTexto 159">
                <a:extLst>
                  <a:ext uri="{FF2B5EF4-FFF2-40B4-BE49-F238E27FC236}">
                    <a16:creationId xmlns:a16="http://schemas.microsoft.com/office/drawing/2014/main" id="{00000000-0008-0000-0800-0000A0000000}"/>
                  </a:ext>
                </a:extLst>
              </xdr:cNvPr>
              <xdr:cNvSpPr txBox="1"/>
            </xdr:nvSpPr>
            <xdr:spPr>
              <a:xfrm>
                <a:off x="5900744" y="10781285"/>
                <a:ext cx="2088000" cy="362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CC83FD5F-0A0B-44D0-B972-08D1E61EB1B7}" type="TxLink">
                  <a:rPr lang="en-US" sz="1600" b="0" i="0" u="none" strike="noStrike">
                    <a:solidFill>
                      <a:schemeClr val="tx1"/>
                    </a:solidFill>
                    <a:latin typeface="Calibri"/>
                    <a:ea typeface="+mn-ea"/>
                    <a:cs typeface="Calibri"/>
                  </a:rPr>
                  <a:pPr marL="0" indent="0" algn="ctr"/>
                  <a:t>30,36</a:t>
                </a:fld>
                <a:endParaRPr lang="es-MX" sz="1600" b="0" i="0" u="none" strike="noStrike">
                  <a:solidFill>
                    <a:schemeClr val="tx1"/>
                  </a:solidFill>
                  <a:latin typeface="Calibri"/>
                  <a:ea typeface="+mn-ea"/>
                  <a:cs typeface="Calibri"/>
                </a:endParaRPr>
              </a:p>
            </xdr:txBody>
          </xdr:sp>
          <xdr:sp macro="" textlink="Seguimiento!E24">
            <xdr:nvSpPr>
              <xdr:cNvPr id="161" name="CuadroTexto 160">
                <a:extLst>
                  <a:ext uri="{FF2B5EF4-FFF2-40B4-BE49-F238E27FC236}">
                    <a16:creationId xmlns:a16="http://schemas.microsoft.com/office/drawing/2014/main" id="{00000000-0008-0000-0800-0000A1000000}"/>
                  </a:ext>
                </a:extLst>
              </xdr:cNvPr>
              <xdr:cNvSpPr txBox="1"/>
            </xdr:nvSpPr>
            <xdr:spPr>
              <a:xfrm>
                <a:off x="5900744" y="11235671"/>
                <a:ext cx="2088000" cy="362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23EEABFE-8490-448A-90D5-58B5A055AF3F}" type="TxLink">
                  <a:rPr lang="en-US" sz="1600" b="0" i="0" u="none" strike="noStrike">
                    <a:solidFill>
                      <a:schemeClr val="tx1"/>
                    </a:solidFill>
                    <a:latin typeface="Calibri"/>
                    <a:ea typeface="+mn-ea"/>
                    <a:cs typeface="Calibri"/>
                  </a:rPr>
                  <a:pPr marL="0" indent="0" algn="ctr"/>
                  <a:t>11,88</a:t>
                </a:fld>
                <a:endParaRPr lang="es-MX" sz="1600" b="0" i="0" u="none" strike="noStrike">
                  <a:solidFill>
                    <a:schemeClr val="tx1"/>
                  </a:solidFill>
                  <a:latin typeface="Calibri"/>
                  <a:ea typeface="+mn-ea"/>
                  <a:cs typeface="Calibri"/>
                </a:endParaRPr>
              </a:p>
            </xdr:txBody>
          </xdr:sp>
          <xdr:sp macro="" textlink="Seguimiento!E25">
            <xdr:nvSpPr>
              <xdr:cNvPr id="162" name="CuadroTexto 161">
                <a:extLst>
                  <a:ext uri="{FF2B5EF4-FFF2-40B4-BE49-F238E27FC236}">
                    <a16:creationId xmlns:a16="http://schemas.microsoft.com/office/drawing/2014/main" id="{00000000-0008-0000-0800-0000A2000000}"/>
                  </a:ext>
                </a:extLst>
              </xdr:cNvPr>
              <xdr:cNvSpPr txBox="1"/>
            </xdr:nvSpPr>
            <xdr:spPr>
              <a:xfrm>
                <a:off x="5900744" y="11702941"/>
                <a:ext cx="2088000" cy="362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2DFDFB95-74BA-4FCF-8B79-C40B68CBEAB5}" type="TxLink">
                  <a:rPr lang="en-US" sz="1600" b="1" i="0" u="none" strike="noStrike">
                    <a:solidFill>
                      <a:schemeClr val="tx1"/>
                    </a:solidFill>
                    <a:latin typeface="Calibri"/>
                    <a:ea typeface="+mn-ea"/>
                    <a:cs typeface="Calibri"/>
                  </a:rPr>
                  <a:pPr marL="0" indent="0" algn="ctr"/>
                  <a:t>98,36</a:t>
                </a:fld>
                <a:endParaRPr lang="es-MX" sz="1600" b="1" i="0" u="none" strike="noStrike">
                  <a:solidFill>
                    <a:schemeClr val="tx1"/>
                  </a:solidFill>
                  <a:latin typeface="Calibri"/>
                  <a:ea typeface="+mn-ea"/>
                  <a:cs typeface="Calibri"/>
                </a:endParaRPr>
              </a:p>
            </xdr:txBody>
          </xdr:sp>
        </xdr:grpSp>
      </xdr:grpSp>
      <xdr:sp macro="" textlink="Seguimiento!H20">
        <xdr:nvSpPr>
          <xdr:cNvPr id="169" name="CuadroTexto 168">
            <a:extLst>
              <a:ext uri="{FF2B5EF4-FFF2-40B4-BE49-F238E27FC236}">
                <a16:creationId xmlns:a16="http://schemas.microsoft.com/office/drawing/2014/main" id="{00000000-0008-0000-0800-0000A9000000}"/>
              </a:ext>
            </a:extLst>
          </xdr:cNvPr>
          <xdr:cNvSpPr txBox="1"/>
        </xdr:nvSpPr>
        <xdr:spPr>
          <a:xfrm>
            <a:off x="13889182" y="9273717"/>
            <a:ext cx="2088000" cy="6185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6E8D0CC1-4404-4E9C-812D-3AAA5CBF8832}" type="TxLink">
              <a:rPr lang="en-US" sz="1400" b="1" i="0" u="none" strike="noStrike">
                <a:solidFill>
                  <a:sysClr val="windowText" lastClr="000000"/>
                </a:solidFill>
                <a:latin typeface="Calibri"/>
                <a:ea typeface="+mn-ea"/>
                <a:cs typeface="Calibri"/>
              </a:rPr>
              <a:pPr marL="0" indent="0" algn="ctr"/>
              <a:t>% Avance Esperado</a:t>
            </a:fld>
            <a:endParaRPr lang="es-MX" sz="1400" b="1" i="0" u="none" strike="noStrike">
              <a:solidFill>
                <a:sysClr val="windowText" lastClr="000000"/>
              </a:solidFill>
              <a:latin typeface="Calibri"/>
              <a:ea typeface="+mn-ea"/>
              <a:cs typeface="Calibri"/>
            </a:endParaRPr>
          </a:p>
        </xdr:txBody>
      </xdr:sp>
    </xdr:grpSp>
    <xdr:clientData/>
  </xdr:twoCellAnchor>
  <xdr:twoCellAnchor>
    <xdr:from>
      <xdr:col>2</xdr:col>
      <xdr:colOff>450272</xdr:colOff>
      <xdr:row>267</xdr:row>
      <xdr:rowOff>103908</xdr:rowOff>
    </xdr:from>
    <xdr:to>
      <xdr:col>21</xdr:col>
      <xdr:colOff>642272</xdr:colOff>
      <xdr:row>282</xdr:row>
      <xdr:rowOff>147408</xdr:rowOff>
    </xdr:to>
    <xdr:sp macro="" textlink="">
      <xdr:nvSpPr>
        <xdr:cNvPr id="175" name="Rectángulo: esquinas redondeadas 174">
          <a:extLst>
            <a:ext uri="{FF2B5EF4-FFF2-40B4-BE49-F238E27FC236}">
              <a16:creationId xmlns:a16="http://schemas.microsoft.com/office/drawing/2014/main" id="{00000000-0008-0000-0800-0000AF000000}"/>
            </a:ext>
          </a:extLst>
        </xdr:cNvPr>
        <xdr:cNvSpPr/>
      </xdr:nvSpPr>
      <xdr:spPr>
        <a:xfrm>
          <a:off x="1545647" y="51086471"/>
          <a:ext cx="14670000" cy="2901000"/>
        </a:xfrm>
        <a:prstGeom prst="roundRect">
          <a:avLst/>
        </a:prstGeom>
        <a:solidFill>
          <a:schemeClr val="bg1"/>
        </a:solidFill>
        <a:ln>
          <a:solidFill>
            <a:srgbClr val="4F81BD"/>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n-US" sz="1400">
            <a:solidFill>
              <a:srgbClr val="005DC7"/>
            </a:solidFill>
            <a:latin typeface="+mn-lt"/>
          </a:endParaRPr>
        </a:p>
      </xdr:txBody>
    </xdr:sp>
    <xdr:clientData/>
  </xdr:twoCellAnchor>
  <xdr:twoCellAnchor>
    <xdr:from>
      <xdr:col>2</xdr:col>
      <xdr:colOff>450272</xdr:colOff>
      <xdr:row>286</xdr:row>
      <xdr:rowOff>93692</xdr:rowOff>
    </xdr:from>
    <xdr:to>
      <xdr:col>21</xdr:col>
      <xdr:colOff>642272</xdr:colOff>
      <xdr:row>299</xdr:row>
      <xdr:rowOff>137192</xdr:rowOff>
    </xdr:to>
    <xdr:sp macro="" textlink="">
      <xdr:nvSpPr>
        <xdr:cNvPr id="254" name="Rectángulo: esquinas redondeadas 175">
          <a:extLst>
            <a:ext uri="{FF2B5EF4-FFF2-40B4-BE49-F238E27FC236}">
              <a16:creationId xmlns:a16="http://schemas.microsoft.com/office/drawing/2014/main" id="{00000000-0008-0000-0800-0000FE000000}"/>
            </a:ext>
          </a:extLst>
        </xdr:cNvPr>
        <xdr:cNvSpPr/>
      </xdr:nvSpPr>
      <xdr:spPr>
        <a:xfrm>
          <a:off x="1545647" y="54695755"/>
          <a:ext cx="14670000" cy="2520000"/>
        </a:xfrm>
        <a:prstGeom prst="roundRect">
          <a:avLst/>
        </a:prstGeom>
        <a:solidFill>
          <a:schemeClr val="bg1"/>
        </a:solidFill>
        <a:ln>
          <a:solidFill>
            <a:srgbClr val="4F81BD"/>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n-US" sz="1400" b="0" i="0" u="none" strike="noStrike">
            <a:solidFill>
              <a:schemeClr val="tx1"/>
            </a:solidFill>
            <a:latin typeface="Calibri "/>
          </a:endParaRPr>
        </a:p>
      </xdr:txBody>
    </xdr:sp>
    <xdr:clientData/>
  </xdr:twoCellAnchor>
  <xdr:twoCellAnchor>
    <xdr:from>
      <xdr:col>12</xdr:col>
      <xdr:colOff>47616</xdr:colOff>
      <xdr:row>109</xdr:row>
      <xdr:rowOff>0</xdr:rowOff>
    </xdr:from>
    <xdr:to>
      <xdr:col>21</xdr:col>
      <xdr:colOff>609216</xdr:colOff>
      <xdr:row>134</xdr:row>
      <xdr:rowOff>137677</xdr:rowOff>
    </xdr:to>
    <xdr:grpSp>
      <xdr:nvGrpSpPr>
        <xdr:cNvPr id="189" name="Grupo 188">
          <a:extLst>
            <a:ext uri="{FF2B5EF4-FFF2-40B4-BE49-F238E27FC236}">
              <a16:creationId xmlns:a16="http://schemas.microsoft.com/office/drawing/2014/main" id="{00000000-0008-0000-0800-0000BD000000}"/>
            </a:ext>
          </a:extLst>
        </xdr:cNvPr>
        <xdr:cNvGrpSpPr/>
      </xdr:nvGrpSpPr>
      <xdr:grpSpPr>
        <a:xfrm>
          <a:off x="8753466" y="20888325"/>
          <a:ext cx="7419600" cy="4900177"/>
          <a:chOff x="8949161" y="19344409"/>
          <a:chExt cx="7419600" cy="4900177"/>
        </a:xfrm>
      </xdr:grpSpPr>
      <xdr:sp macro="" textlink="">
        <xdr:nvSpPr>
          <xdr:cNvPr id="192" name="CuadroTexto 108">
            <a:extLst>
              <a:ext uri="{FF2B5EF4-FFF2-40B4-BE49-F238E27FC236}">
                <a16:creationId xmlns:a16="http://schemas.microsoft.com/office/drawing/2014/main" id="{00000000-0008-0000-0800-0000C0000000}"/>
              </a:ext>
            </a:extLst>
          </xdr:cNvPr>
          <xdr:cNvSpPr txBox="1"/>
        </xdr:nvSpPr>
        <xdr:spPr>
          <a:xfrm>
            <a:off x="9779506" y="19344409"/>
            <a:ext cx="5758910" cy="57870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rtl="0"/>
            <a:r>
              <a:rPr lang="es-CO" sz="1600" b="1" i="0" baseline="0">
                <a:solidFill>
                  <a:schemeClr val="dk1"/>
                </a:solidFill>
                <a:effectLst/>
                <a:latin typeface="+mn-lt"/>
                <a:ea typeface="+mn-ea"/>
                <a:cs typeface="+mn-cs"/>
              </a:rPr>
              <a:t>Total Horas Desfase por Responsable</a:t>
            </a:r>
            <a:endParaRPr lang="es-MX" sz="1600">
              <a:effectLst/>
            </a:endParaRPr>
          </a:p>
        </xdr:txBody>
      </xdr:sp>
      <xdr:graphicFrame macro="">
        <xdr:nvGraphicFramePr>
          <xdr:cNvPr id="182" name="Gráfico 181">
            <a:extLst>
              <a:ext uri="{FF2B5EF4-FFF2-40B4-BE49-F238E27FC236}">
                <a16:creationId xmlns:a16="http://schemas.microsoft.com/office/drawing/2014/main" id="{00000000-0008-0000-0800-0000B6000000}"/>
              </a:ext>
            </a:extLst>
          </xdr:cNvPr>
          <xdr:cNvGraphicFramePr>
            <a:graphicFrameLocks/>
          </xdr:cNvGraphicFramePr>
        </xdr:nvGraphicFramePr>
        <xdr:xfrm>
          <a:off x="8949161" y="19884986"/>
          <a:ext cx="7419600" cy="4359600"/>
        </xdr:xfrm>
        <a:graphic>
          <a:graphicData uri="http://schemas.openxmlformats.org/drawingml/2006/chart">
            <c:chart xmlns:c="http://schemas.openxmlformats.org/drawingml/2006/chart" xmlns:r="http://schemas.openxmlformats.org/officeDocument/2006/relationships" r:id="rId18"/>
          </a:graphicData>
        </a:graphic>
      </xdr:graphicFrame>
    </xdr:grpSp>
    <xdr:clientData/>
  </xdr:twoCellAnchor>
  <xdr:twoCellAnchor>
    <xdr:from>
      <xdr:col>1</xdr:col>
      <xdr:colOff>349250</xdr:colOff>
      <xdr:row>167</xdr:row>
      <xdr:rowOff>0</xdr:rowOff>
    </xdr:from>
    <xdr:to>
      <xdr:col>6</xdr:col>
      <xdr:colOff>165678</xdr:colOff>
      <xdr:row>169</xdr:row>
      <xdr:rowOff>23009</xdr:rowOff>
    </xdr:to>
    <xdr:grpSp>
      <xdr:nvGrpSpPr>
        <xdr:cNvPr id="202" name="Grupo 201">
          <a:extLst>
            <a:ext uri="{FF2B5EF4-FFF2-40B4-BE49-F238E27FC236}">
              <a16:creationId xmlns:a16="http://schemas.microsoft.com/office/drawing/2014/main" id="{00000000-0008-0000-0800-0000CA000000}"/>
            </a:ext>
          </a:extLst>
        </xdr:cNvPr>
        <xdr:cNvGrpSpPr/>
      </xdr:nvGrpSpPr>
      <xdr:grpSpPr>
        <a:xfrm>
          <a:off x="673100" y="31937325"/>
          <a:ext cx="3626428" cy="404009"/>
          <a:chOff x="374072" y="915884"/>
          <a:chExt cx="3626428" cy="404009"/>
        </a:xfrm>
      </xdr:grpSpPr>
      <xdr:sp macro="" textlink="">
        <xdr:nvSpPr>
          <xdr:cNvPr id="203" name="Rectángulo: esquinas redondeadas 202">
            <a:extLst>
              <a:ext uri="{FF2B5EF4-FFF2-40B4-BE49-F238E27FC236}">
                <a16:creationId xmlns:a16="http://schemas.microsoft.com/office/drawing/2014/main" id="{00000000-0008-0000-0800-0000CB000000}"/>
              </a:ext>
            </a:extLst>
          </xdr:cNvPr>
          <xdr:cNvSpPr/>
        </xdr:nvSpPr>
        <xdr:spPr>
          <a:xfrm>
            <a:off x="374072" y="915884"/>
            <a:ext cx="3626428" cy="404009"/>
          </a:xfrm>
          <a:prstGeom prst="roundRect">
            <a:avLst/>
          </a:prstGeom>
          <a:gradFill>
            <a:gsLst>
              <a:gs pos="0">
                <a:schemeClr val="accent4">
                  <a:lumMod val="75000"/>
                </a:schemeClr>
              </a:gs>
              <a:gs pos="100000">
                <a:schemeClr val="accent4">
                  <a:lumMod val="60000"/>
                  <a:lumOff val="40000"/>
                </a:schemeClr>
              </a:gs>
            </a:gsLst>
            <a:lin ang="27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s-MX" sz="1100"/>
          </a:p>
        </xdr:txBody>
      </xdr:sp>
      <xdr:sp macro="" textlink="">
        <xdr:nvSpPr>
          <xdr:cNvPr id="212" name="CuadroTexto 211">
            <a:extLst>
              <a:ext uri="{FF2B5EF4-FFF2-40B4-BE49-F238E27FC236}">
                <a16:creationId xmlns:a16="http://schemas.microsoft.com/office/drawing/2014/main" id="{00000000-0008-0000-0800-0000D4000000}"/>
              </a:ext>
            </a:extLst>
          </xdr:cNvPr>
          <xdr:cNvSpPr txBox="1"/>
        </xdr:nvSpPr>
        <xdr:spPr>
          <a:xfrm>
            <a:off x="449035" y="938893"/>
            <a:ext cx="3483429" cy="3265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600" b="1">
                <a:solidFill>
                  <a:schemeClr val="bg1"/>
                </a:solidFill>
              </a:rPr>
              <a:t>Resumen Casos Prueba</a:t>
            </a:r>
          </a:p>
        </xdr:txBody>
      </xdr:sp>
    </xdr:grpSp>
    <xdr:clientData/>
  </xdr:twoCellAnchor>
  <xdr:twoCellAnchor editAs="oneCell">
    <xdr:from>
      <xdr:col>1</xdr:col>
      <xdr:colOff>467588</xdr:colOff>
      <xdr:row>2</xdr:row>
      <xdr:rowOff>167958</xdr:rowOff>
    </xdr:from>
    <xdr:to>
      <xdr:col>4</xdr:col>
      <xdr:colOff>403357</xdr:colOff>
      <xdr:row>6</xdr:row>
      <xdr:rowOff>63554</xdr:rowOff>
    </xdr:to>
    <xdr:pic>
      <xdr:nvPicPr>
        <xdr:cNvPr id="184" name="3 Imagen">
          <a:extLst>
            <a:ext uri="{FF2B5EF4-FFF2-40B4-BE49-F238E27FC236}">
              <a16:creationId xmlns:a16="http://schemas.microsoft.com/office/drawing/2014/main" id="{00000000-0008-0000-0800-0000B8000000}"/>
            </a:ext>
          </a:extLst>
        </xdr:cNvPr>
        <xdr:cNvPicPr>
          <a:picLocks noChangeAspect="1"/>
        </xdr:cNvPicPr>
      </xdr:nvPicPr>
      <xdr:blipFill>
        <a:blip xmlns:r="http://schemas.openxmlformats.org/officeDocument/2006/relationships" r:embed="rId19"/>
        <a:stretch>
          <a:fillRect/>
        </a:stretch>
      </xdr:blipFill>
      <xdr:spPr>
        <a:xfrm>
          <a:off x="796633" y="548958"/>
          <a:ext cx="2221769" cy="657596"/>
        </a:xfrm>
        <a:prstGeom prst="rect">
          <a:avLst/>
        </a:prstGeom>
        <a:effectLst>
          <a:outerShdw blurRad="50800" dist="38100" dir="2700000" algn="tl" rotWithShape="0">
            <a:prstClr val="black">
              <a:alpha val="40000"/>
            </a:prstClr>
          </a:outerShdw>
        </a:effectLst>
      </xdr:spPr>
    </xdr:pic>
    <xdr:clientData/>
  </xdr:twoCellAnchor>
  <xdr:twoCellAnchor>
    <xdr:from>
      <xdr:col>4</xdr:col>
      <xdr:colOff>724017</xdr:colOff>
      <xdr:row>191</xdr:row>
      <xdr:rowOff>69278</xdr:rowOff>
    </xdr:from>
    <xdr:to>
      <xdr:col>19</xdr:col>
      <xdr:colOff>602791</xdr:colOff>
      <xdr:row>193</xdr:row>
      <xdr:rowOff>86592</xdr:rowOff>
    </xdr:to>
    <xdr:sp macro="" textlink="">
      <xdr:nvSpPr>
        <xdr:cNvPr id="239" name="CuadroTexto 108">
          <a:extLst>
            <a:ext uri="{FF2B5EF4-FFF2-40B4-BE49-F238E27FC236}">
              <a16:creationId xmlns:a16="http://schemas.microsoft.com/office/drawing/2014/main" id="{00000000-0008-0000-0800-0000EF000000}"/>
            </a:ext>
          </a:extLst>
        </xdr:cNvPr>
        <xdr:cNvSpPr txBox="1"/>
      </xdr:nvSpPr>
      <xdr:spPr>
        <a:xfrm>
          <a:off x="3339062" y="36593323"/>
          <a:ext cx="11308774" cy="3983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rtl="0"/>
          <a:r>
            <a:rPr lang="es-CO" sz="1200" b="1" i="0" baseline="0">
              <a:solidFill>
                <a:schemeClr val="dk1"/>
              </a:solidFill>
              <a:effectLst/>
              <a:latin typeface="+mn-lt"/>
              <a:ea typeface="+mn-ea"/>
              <a:cs typeface="+mn-cs"/>
            </a:rPr>
            <a:t>Casos Reutilizado: </a:t>
          </a:r>
          <a:r>
            <a:rPr lang="es-CO" sz="1200" b="0" i="0" baseline="0">
              <a:solidFill>
                <a:schemeClr val="dk1"/>
              </a:solidFill>
              <a:effectLst/>
              <a:latin typeface="+mn-lt"/>
              <a:ea typeface="+mn-ea"/>
              <a:cs typeface="+mn-cs"/>
            </a:rPr>
            <a:t>Hace referencia a los casos que se utilizaron nuevamente de un proyecto o sprint anterior y que aplicaron total o parcialmente a este proyecto.</a:t>
          </a:r>
          <a:endParaRPr lang="es-MX" sz="1200" b="0">
            <a:effectLst/>
          </a:endParaRPr>
        </a:p>
      </xdr:txBody>
    </xdr:sp>
    <xdr:clientData/>
  </xdr:twoCellAnchor>
  <xdr:twoCellAnchor>
    <xdr:from>
      <xdr:col>7</xdr:col>
      <xdr:colOff>48606</xdr:colOff>
      <xdr:row>177</xdr:row>
      <xdr:rowOff>184753</xdr:rowOff>
    </xdr:from>
    <xdr:to>
      <xdr:col>17</xdr:col>
      <xdr:colOff>516202</xdr:colOff>
      <xdr:row>191</xdr:row>
      <xdr:rowOff>103908</xdr:rowOff>
    </xdr:to>
    <xdr:grpSp>
      <xdr:nvGrpSpPr>
        <xdr:cNvPr id="227" name="Grupo 226">
          <a:extLst>
            <a:ext uri="{FF2B5EF4-FFF2-40B4-BE49-F238E27FC236}">
              <a16:creationId xmlns:a16="http://schemas.microsoft.com/office/drawing/2014/main" id="{00000000-0008-0000-0800-0000E3000000}"/>
            </a:ext>
          </a:extLst>
        </xdr:cNvPr>
        <xdr:cNvGrpSpPr/>
      </xdr:nvGrpSpPr>
      <xdr:grpSpPr>
        <a:xfrm>
          <a:off x="4944456" y="34027078"/>
          <a:ext cx="8087596" cy="2586155"/>
          <a:chOff x="4829297" y="34025717"/>
          <a:chExt cx="8087596" cy="2586155"/>
        </a:xfrm>
      </xdr:grpSpPr>
      <xdr:grpSp>
        <xdr:nvGrpSpPr>
          <xdr:cNvPr id="69" name="Grupo 68">
            <a:extLst>
              <a:ext uri="{FF2B5EF4-FFF2-40B4-BE49-F238E27FC236}">
                <a16:creationId xmlns:a16="http://schemas.microsoft.com/office/drawing/2014/main" id="{00000000-0008-0000-0800-000045000000}"/>
              </a:ext>
            </a:extLst>
          </xdr:cNvPr>
          <xdr:cNvGrpSpPr/>
        </xdr:nvGrpSpPr>
        <xdr:grpSpPr>
          <a:xfrm>
            <a:off x="4829297" y="34025717"/>
            <a:ext cx="3446324" cy="2586155"/>
            <a:chOff x="4829297" y="34025717"/>
            <a:chExt cx="3446324" cy="2586155"/>
          </a:xfrm>
        </xdr:grpSpPr>
        <xdr:sp macro="" textlink="">
          <xdr:nvSpPr>
            <xdr:cNvPr id="244" name="CuadroTexto 108">
              <a:extLst>
                <a:ext uri="{FF2B5EF4-FFF2-40B4-BE49-F238E27FC236}">
                  <a16:creationId xmlns:a16="http://schemas.microsoft.com/office/drawing/2014/main" id="{00000000-0008-0000-0800-0000F4000000}"/>
                </a:ext>
              </a:extLst>
            </xdr:cNvPr>
            <xdr:cNvSpPr txBox="1"/>
          </xdr:nvSpPr>
          <xdr:spPr>
            <a:xfrm>
              <a:off x="5779660" y="34025717"/>
              <a:ext cx="1545598" cy="43954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600" b="1">
                  <a:solidFill>
                    <a:schemeClr val="tx1"/>
                  </a:solidFill>
                </a:rPr>
                <a:t>% Avance</a:t>
              </a:r>
              <a:r>
                <a:rPr lang="es-MX" sz="1600" b="1" baseline="0">
                  <a:solidFill>
                    <a:schemeClr val="tx1"/>
                  </a:solidFill>
                </a:rPr>
                <a:t> Casos</a:t>
              </a:r>
              <a:endParaRPr lang="es-MX" sz="1600" b="1">
                <a:solidFill>
                  <a:schemeClr val="tx1"/>
                </a:solidFill>
              </a:endParaRPr>
            </a:p>
          </xdr:txBody>
        </xdr:sp>
        <xdr:graphicFrame macro="">
          <xdr:nvGraphicFramePr>
            <xdr:cNvPr id="247" name="Gráfico 246">
              <a:extLst>
                <a:ext uri="{FF2B5EF4-FFF2-40B4-BE49-F238E27FC236}">
                  <a16:creationId xmlns:a16="http://schemas.microsoft.com/office/drawing/2014/main" id="{00000000-0008-0000-0800-0000F7000000}"/>
                </a:ext>
              </a:extLst>
            </xdr:cNvPr>
            <xdr:cNvGraphicFramePr>
              <a:graphicFrameLocks/>
            </xdr:cNvGraphicFramePr>
          </xdr:nvGraphicFramePr>
          <xdr:xfrm>
            <a:off x="4829297" y="34234972"/>
            <a:ext cx="3446324" cy="2376900"/>
          </xdr:xfrm>
          <a:graphic>
            <a:graphicData uri="http://schemas.openxmlformats.org/drawingml/2006/chart">
              <c:chart xmlns:c="http://schemas.openxmlformats.org/drawingml/2006/chart" xmlns:r="http://schemas.openxmlformats.org/officeDocument/2006/relationships" r:id="rId20"/>
            </a:graphicData>
          </a:graphic>
        </xdr:graphicFrame>
        <xdr:sp macro="" textlink="Seguimiento!K30">
          <xdr:nvSpPr>
            <xdr:cNvPr id="248" name="CuadroTexto 247">
              <a:extLst>
                <a:ext uri="{FF2B5EF4-FFF2-40B4-BE49-F238E27FC236}">
                  <a16:creationId xmlns:a16="http://schemas.microsoft.com/office/drawing/2014/main" id="{00000000-0008-0000-0800-0000F8000000}"/>
                </a:ext>
              </a:extLst>
            </xdr:cNvPr>
            <xdr:cNvSpPr txBox="1"/>
          </xdr:nvSpPr>
          <xdr:spPr>
            <a:xfrm>
              <a:off x="6059272" y="35111444"/>
              <a:ext cx="986375" cy="66433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ctr"/>
              <a:fld id="{0D096780-B404-4D1C-B0E3-A94CD24E5A98}" type="TxLink">
                <a:rPr lang="en-US" sz="3200" b="1" i="0" u="none" strike="noStrike">
                  <a:solidFill>
                    <a:srgbClr val="000000"/>
                  </a:solidFill>
                  <a:latin typeface="Calibri"/>
                  <a:ea typeface="+mn-ea"/>
                  <a:cs typeface="Calibri"/>
                </a:rPr>
                <a:pPr marL="0" indent="0" algn="ctr"/>
                <a:t>78%</a:t>
              </a:fld>
              <a:endParaRPr lang="en-US" sz="3200" b="1" i="0" u="none" strike="noStrike">
                <a:solidFill>
                  <a:schemeClr val="tx1"/>
                </a:solidFill>
                <a:latin typeface="Calibri"/>
                <a:ea typeface="+mn-ea"/>
                <a:cs typeface="Calibri"/>
              </a:endParaRPr>
            </a:p>
          </xdr:txBody>
        </xdr:sp>
      </xdr:grpSp>
      <xdr:graphicFrame macro="">
        <xdr:nvGraphicFramePr>
          <xdr:cNvPr id="277" name="Gráfico 276">
            <a:extLst>
              <a:ext uri="{FF2B5EF4-FFF2-40B4-BE49-F238E27FC236}">
                <a16:creationId xmlns:a16="http://schemas.microsoft.com/office/drawing/2014/main" id="{00000000-0008-0000-0800-000015010000}"/>
              </a:ext>
            </a:extLst>
          </xdr:cNvPr>
          <xdr:cNvGraphicFramePr>
            <a:graphicFrameLocks/>
          </xdr:cNvGraphicFramePr>
        </xdr:nvGraphicFramePr>
        <xdr:xfrm>
          <a:off x="8500758" y="34234972"/>
          <a:ext cx="4416135" cy="2320637"/>
        </xdr:xfrm>
        <a:graphic>
          <a:graphicData uri="http://schemas.openxmlformats.org/drawingml/2006/chart">
            <c:chart xmlns:c="http://schemas.openxmlformats.org/drawingml/2006/chart" xmlns:r="http://schemas.openxmlformats.org/officeDocument/2006/relationships" r:id="rId21"/>
          </a:graphicData>
        </a:graphic>
      </xdr:graphicFrame>
    </xdr:grpSp>
    <xdr:clientData/>
  </xdr:twoCellAnchor>
  <xdr:twoCellAnchor>
    <xdr:from>
      <xdr:col>10</xdr:col>
      <xdr:colOff>650668</xdr:colOff>
      <xdr:row>240</xdr:row>
      <xdr:rowOff>101436</xdr:rowOff>
    </xdr:from>
    <xdr:to>
      <xdr:col>11</xdr:col>
      <xdr:colOff>392668</xdr:colOff>
      <xdr:row>243</xdr:row>
      <xdr:rowOff>33936</xdr:rowOff>
    </xdr:to>
    <xdr:grpSp>
      <xdr:nvGrpSpPr>
        <xdr:cNvPr id="264" name="Grupo 263">
          <a:extLst>
            <a:ext uri="{FF2B5EF4-FFF2-40B4-BE49-F238E27FC236}">
              <a16:creationId xmlns:a16="http://schemas.microsoft.com/office/drawing/2014/main" id="{00000000-0008-0000-0800-000008010000}"/>
            </a:ext>
          </a:extLst>
        </xdr:cNvPr>
        <xdr:cNvGrpSpPr/>
      </xdr:nvGrpSpPr>
      <xdr:grpSpPr>
        <a:xfrm>
          <a:off x="7832518" y="45945261"/>
          <a:ext cx="504000" cy="504000"/>
          <a:chOff x="7783285" y="41569822"/>
          <a:chExt cx="504000" cy="504000"/>
        </a:xfrm>
      </xdr:grpSpPr>
      <xdr:sp macro="" textlink="TD!O368">
        <xdr:nvSpPr>
          <xdr:cNvPr id="257" name="Elipse 256">
            <a:extLst>
              <a:ext uri="{FF2B5EF4-FFF2-40B4-BE49-F238E27FC236}">
                <a16:creationId xmlns:a16="http://schemas.microsoft.com/office/drawing/2014/main" id="{00000000-0008-0000-0800-000001010000}"/>
              </a:ext>
            </a:extLst>
          </xdr:cNvPr>
          <xdr:cNvSpPr/>
        </xdr:nvSpPr>
        <xdr:spPr>
          <a:xfrm>
            <a:off x="7783285" y="41569822"/>
            <a:ext cx="504000" cy="504000"/>
          </a:xfrm>
          <a:prstGeom prst="ellipse">
            <a:avLst/>
          </a:prstGeom>
          <a:solidFill>
            <a:srgbClr val="4F81BD">
              <a:alpha val="60000"/>
            </a:srgbClr>
          </a:solidFill>
          <a:ln>
            <a:solidFill>
              <a:schemeClr val="accent1"/>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endParaRPr lang="es-MX" sz="1800"/>
          </a:p>
        </xdr:txBody>
      </xdr:sp>
      <xdr:sp macro="" textlink="Gráficas!C160">
        <xdr:nvSpPr>
          <xdr:cNvPr id="259" name="CuadroTexto 258">
            <a:extLst>
              <a:ext uri="{FF2B5EF4-FFF2-40B4-BE49-F238E27FC236}">
                <a16:creationId xmlns:a16="http://schemas.microsoft.com/office/drawing/2014/main" id="{00000000-0008-0000-0800-000003010000}"/>
              </a:ext>
            </a:extLst>
          </xdr:cNvPr>
          <xdr:cNvSpPr txBox="1"/>
        </xdr:nvSpPr>
        <xdr:spPr>
          <a:xfrm>
            <a:off x="7811167" y="41683277"/>
            <a:ext cx="448236" cy="2770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8F7763C-0949-4CB2-AEF9-01BA7C37F0E0}" type="TxLink">
              <a:rPr lang="en-US" sz="1800" b="1" i="0" u="none" strike="noStrike">
                <a:solidFill>
                  <a:schemeClr val="tx1"/>
                </a:solidFill>
                <a:latin typeface="Calibri"/>
                <a:cs typeface="Calibri"/>
              </a:rPr>
              <a:pPr algn="ctr"/>
              <a:t>0</a:t>
            </a:fld>
            <a:endParaRPr lang="es-MX" sz="3200" b="1">
              <a:solidFill>
                <a:schemeClr val="tx1"/>
              </a:solidFill>
            </a:endParaRPr>
          </a:p>
        </xdr:txBody>
      </xdr:sp>
    </xdr:grpSp>
    <xdr:clientData/>
  </xdr:twoCellAnchor>
  <xdr:twoCellAnchor>
    <xdr:from>
      <xdr:col>14</xdr:col>
      <xdr:colOff>706032</xdr:colOff>
      <xdr:row>216</xdr:row>
      <xdr:rowOff>60305</xdr:rowOff>
    </xdr:from>
    <xdr:to>
      <xdr:col>19</xdr:col>
      <xdr:colOff>676032</xdr:colOff>
      <xdr:row>234</xdr:row>
      <xdr:rowOff>93137</xdr:rowOff>
    </xdr:to>
    <xdr:grpSp>
      <xdr:nvGrpSpPr>
        <xdr:cNvPr id="252" name="Grupo 251">
          <a:extLst>
            <a:ext uri="{FF2B5EF4-FFF2-40B4-BE49-F238E27FC236}">
              <a16:creationId xmlns:a16="http://schemas.microsoft.com/office/drawing/2014/main" id="{00000000-0008-0000-0800-0000FC000000}"/>
            </a:ext>
          </a:extLst>
        </xdr:cNvPr>
        <xdr:cNvGrpSpPr/>
      </xdr:nvGrpSpPr>
      <xdr:grpSpPr>
        <a:xfrm>
          <a:off x="10935882" y="41332130"/>
          <a:ext cx="3780000" cy="3461832"/>
          <a:chOff x="9155147" y="41346850"/>
          <a:chExt cx="3780000" cy="3461832"/>
        </a:xfrm>
      </xdr:grpSpPr>
      <xdr:graphicFrame macro="">
        <xdr:nvGraphicFramePr>
          <xdr:cNvPr id="178" name="Gráfico 177">
            <a:extLst>
              <a:ext uri="{FF2B5EF4-FFF2-40B4-BE49-F238E27FC236}">
                <a16:creationId xmlns:a16="http://schemas.microsoft.com/office/drawing/2014/main" id="{00000000-0008-0000-0800-0000B2000000}"/>
              </a:ext>
            </a:extLst>
          </xdr:cNvPr>
          <xdr:cNvGraphicFramePr>
            <a:graphicFrameLocks/>
          </xdr:cNvGraphicFramePr>
        </xdr:nvGraphicFramePr>
        <xdr:xfrm>
          <a:off x="9155147" y="41892682"/>
          <a:ext cx="3780000" cy="2916000"/>
        </xdr:xfrm>
        <a:graphic>
          <a:graphicData uri="http://schemas.openxmlformats.org/drawingml/2006/chart">
            <c:chart xmlns:c="http://schemas.openxmlformats.org/drawingml/2006/chart" xmlns:r="http://schemas.openxmlformats.org/officeDocument/2006/relationships" r:id="rId22"/>
          </a:graphicData>
        </a:graphic>
      </xdr:graphicFrame>
      <xdr:sp macro="" textlink="">
        <xdr:nvSpPr>
          <xdr:cNvPr id="258" name="CuadroTexto 108">
            <a:extLst>
              <a:ext uri="{FF2B5EF4-FFF2-40B4-BE49-F238E27FC236}">
                <a16:creationId xmlns:a16="http://schemas.microsoft.com/office/drawing/2014/main" id="{00000000-0008-0000-0800-000002010000}"/>
              </a:ext>
            </a:extLst>
          </xdr:cNvPr>
          <xdr:cNvSpPr txBox="1"/>
        </xdr:nvSpPr>
        <xdr:spPr>
          <a:xfrm>
            <a:off x="9549485" y="41346850"/>
            <a:ext cx="2903938" cy="4740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600" b="1" i="0" baseline="0">
                <a:solidFill>
                  <a:schemeClr val="dk1"/>
                </a:solidFill>
                <a:effectLst/>
                <a:latin typeface="+mn-lt"/>
                <a:ea typeface="+mn-ea"/>
                <a:cs typeface="+mn-cs"/>
              </a:rPr>
              <a:t>Total Bug por Estado </a:t>
            </a:r>
            <a:endParaRPr lang="es-MX" sz="2400" b="1">
              <a:solidFill>
                <a:schemeClr val="tx1"/>
              </a:solidFill>
            </a:endParaRPr>
          </a:p>
        </xdr:txBody>
      </xdr:sp>
    </xdr:grpSp>
    <xdr:clientData/>
  </xdr:twoCellAnchor>
  <xdr:twoCellAnchor>
    <xdr:from>
      <xdr:col>9</xdr:col>
      <xdr:colOff>537950</xdr:colOff>
      <xdr:row>216</xdr:row>
      <xdr:rowOff>60305</xdr:rowOff>
    </xdr:from>
    <xdr:to>
      <xdr:col>14</xdr:col>
      <xdr:colOff>507950</xdr:colOff>
      <xdr:row>234</xdr:row>
      <xdr:rowOff>93137</xdr:rowOff>
    </xdr:to>
    <xdr:grpSp>
      <xdr:nvGrpSpPr>
        <xdr:cNvPr id="250" name="Grupo 249">
          <a:extLst>
            <a:ext uri="{FF2B5EF4-FFF2-40B4-BE49-F238E27FC236}">
              <a16:creationId xmlns:a16="http://schemas.microsoft.com/office/drawing/2014/main" id="{00000000-0008-0000-0800-0000FA000000}"/>
            </a:ext>
          </a:extLst>
        </xdr:cNvPr>
        <xdr:cNvGrpSpPr/>
      </xdr:nvGrpSpPr>
      <xdr:grpSpPr>
        <a:xfrm>
          <a:off x="6957800" y="41332130"/>
          <a:ext cx="3780000" cy="3461832"/>
          <a:chOff x="6962995" y="41346850"/>
          <a:chExt cx="3780000" cy="3461832"/>
        </a:xfrm>
      </xdr:grpSpPr>
      <xdr:sp macro="" textlink="">
        <xdr:nvSpPr>
          <xdr:cNvPr id="267" name="CuadroTexto 108">
            <a:extLst>
              <a:ext uri="{FF2B5EF4-FFF2-40B4-BE49-F238E27FC236}">
                <a16:creationId xmlns:a16="http://schemas.microsoft.com/office/drawing/2014/main" id="{00000000-0008-0000-0800-00000B010000}"/>
              </a:ext>
            </a:extLst>
          </xdr:cNvPr>
          <xdr:cNvSpPr txBox="1"/>
        </xdr:nvSpPr>
        <xdr:spPr>
          <a:xfrm>
            <a:off x="7206520" y="41346850"/>
            <a:ext cx="3273136" cy="4740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600" b="1" i="0" baseline="0">
                <a:solidFill>
                  <a:schemeClr val="dk1"/>
                </a:solidFill>
                <a:effectLst/>
                <a:latin typeface="+mn-lt"/>
                <a:ea typeface="+mn-ea"/>
                <a:cs typeface="+mn-cs"/>
              </a:rPr>
              <a:t>Total Bug por Tipo y  Reabiertos</a:t>
            </a:r>
            <a:endParaRPr lang="es-MX" sz="2400" b="1">
              <a:solidFill>
                <a:schemeClr val="tx1"/>
              </a:solidFill>
            </a:endParaRPr>
          </a:p>
        </xdr:txBody>
      </xdr:sp>
      <xdr:graphicFrame macro="">
        <xdr:nvGraphicFramePr>
          <xdr:cNvPr id="269" name="Gráfico 268">
            <a:extLst>
              <a:ext uri="{FF2B5EF4-FFF2-40B4-BE49-F238E27FC236}">
                <a16:creationId xmlns:a16="http://schemas.microsoft.com/office/drawing/2014/main" id="{00000000-0008-0000-0800-00000D010000}"/>
              </a:ext>
            </a:extLst>
          </xdr:cNvPr>
          <xdr:cNvGraphicFramePr>
            <a:graphicFrameLocks/>
          </xdr:cNvGraphicFramePr>
        </xdr:nvGraphicFramePr>
        <xdr:xfrm>
          <a:off x="6962995" y="41892682"/>
          <a:ext cx="3780000" cy="2916000"/>
        </xdr:xfrm>
        <a:graphic>
          <a:graphicData uri="http://schemas.openxmlformats.org/drawingml/2006/chart">
            <c:chart xmlns:c="http://schemas.openxmlformats.org/drawingml/2006/chart" xmlns:r="http://schemas.openxmlformats.org/officeDocument/2006/relationships" r:id="rId23"/>
          </a:graphicData>
        </a:graphic>
      </xdr:graphicFrame>
    </xdr:grpSp>
    <xdr:clientData/>
  </xdr:twoCellAnchor>
  <xdr:twoCellAnchor>
    <xdr:from>
      <xdr:col>13</xdr:col>
      <xdr:colOff>51954</xdr:colOff>
      <xdr:row>240</xdr:row>
      <xdr:rowOff>101436</xdr:rowOff>
    </xdr:from>
    <xdr:to>
      <xdr:col>13</xdr:col>
      <xdr:colOff>555954</xdr:colOff>
      <xdr:row>243</xdr:row>
      <xdr:rowOff>33936</xdr:rowOff>
    </xdr:to>
    <xdr:grpSp>
      <xdr:nvGrpSpPr>
        <xdr:cNvPr id="260" name="Grupo 259">
          <a:extLst>
            <a:ext uri="{FF2B5EF4-FFF2-40B4-BE49-F238E27FC236}">
              <a16:creationId xmlns:a16="http://schemas.microsoft.com/office/drawing/2014/main" id="{00000000-0008-0000-0800-000004010000}"/>
            </a:ext>
          </a:extLst>
        </xdr:cNvPr>
        <xdr:cNvGrpSpPr/>
      </xdr:nvGrpSpPr>
      <xdr:grpSpPr>
        <a:xfrm>
          <a:off x="9519804" y="45945261"/>
          <a:ext cx="504000" cy="504000"/>
          <a:chOff x="4201881" y="37508529"/>
          <a:chExt cx="504000" cy="504000"/>
        </a:xfrm>
      </xdr:grpSpPr>
      <xdr:sp macro="" textlink="TD!O368">
        <xdr:nvSpPr>
          <xdr:cNvPr id="261" name="Elipse 260">
            <a:extLst>
              <a:ext uri="{FF2B5EF4-FFF2-40B4-BE49-F238E27FC236}">
                <a16:creationId xmlns:a16="http://schemas.microsoft.com/office/drawing/2014/main" id="{00000000-0008-0000-0800-000005010000}"/>
              </a:ext>
            </a:extLst>
          </xdr:cNvPr>
          <xdr:cNvSpPr/>
        </xdr:nvSpPr>
        <xdr:spPr>
          <a:xfrm>
            <a:off x="4201881" y="37508529"/>
            <a:ext cx="504000" cy="504000"/>
          </a:xfrm>
          <a:prstGeom prst="ellipse">
            <a:avLst/>
          </a:prstGeom>
          <a:solidFill>
            <a:srgbClr val="FBBA29">
              <a:alpha val="60000"/>
            </a:srgbClr>
          </a:solidFill>
        </xdr:spPr>
        <xdr:style>
          <a:lnRef idx="1">
            <a:schemeClr val="accent6"/>
          </a:lnRef>
          <a:fillRef idx="2">
            <a:schemeClr val="accent6"/>
          </a:fillRef>
          <a:effectRef idx="1">
            <a:schemeClr val="accent6"/>
          </a:effectRef>
          <a:fontRef idx="minor">
            <a:schemeClr val="dk1"/>
          </a:fontRef>
        </xdr:style>
        <xdr:txBody>
          <a:bodyPr vertOverflow="clip" horzOverflow="clip" rtlCol="0" anchor="ctr"/>
          <a:lstStyle/>
          <a:p>
            <a:pPr algn="ctr"/>
            <a:endParaRPr lang="es-MX" sz="1800"/>
          </a:p>
        </xdr:txBody>
      </xdr:sp>
      <xdr:sp macro="" textlink="Gráficas!D160">
        <xdr:nvSpPr>
          <xdr:cNvPr id="262" name="CuadroTexto 261">
            <a:extLst>
              <a:ext uri="{FF2B5EF4-FFF2-40B4-BE49-F238E27FC236}">
                <a16:creationId xmlns:a16="http://schemas.microsoft.com/office/drawing/2014/main" id="{00000000-0008-0000-0800-000006010000}"/>
              </a:ext>
            </a:extLst>
          </xdr:cNvPr>
          <xdr:cNvSpPr txBox="1"/>
        </xdr:nvSpPr>
        <xdr:spPr>
          <a:xfrm>
            <a:off x="4229763" y="37621984"/>
            <a:ext cx="448236" cy="2770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B9CC0C0-B4B8-432E-B979-3C1CC4F62F3C}" type="TxLink">
              <a:rPr lang="en-US" sz="1800" b="1" i="0" u="none" strike="noStrike">
                <a:solidFill>
                  <a:schemeClr val="tx1"/>
                </a:solidFill>
                <a:latin typeface="Calibri"/>
                <a:cs typeface="Calibri"/>
              </a:rPr>
              <a:pPr algn="ctr"/>
              <a:t>0</a:t>
            </a:fld>
            <a:endParaRPr lang="es-MX" sz="1800" b="1">
              <a:solidFill>
                <a:schemeClr val="tx1"/>
              </a:solidFill>
            </a:endParaRPr>
          </a:p>
        </xdr:txBody>
      </xdr:sp>
    </xdr:grpSp>
    <xdr:clientData/>
  </xdr:twoCellAnchor>
  <xdr:twoCellAnchor>
    <xdr:from>
      <xdr:col>2</xdr:col>
      <xdr:colOff>38345</xdr:colOff>
      <xdr:row>235</xdr:row>
      <xdr:rowOff>103910</xdr:rowOff>
    </xdr:from>
    <xdr:to>
      <xdr:col>22</xdr:col>
      <xdr:colOff>566345</xdr:colOff>
      <xdr:row>259</xdr:row>
      <xdr:rowOff>157097</xdr:rowOff>
    </xdr:to>
    <xdr:grpSp>
      <xdr:nvGrpSpPr>
        <xdr:cNvPr id="278" name="Grupo 277">
          <a:extLst>
            <a:ext uri="{FF2B5EF4-FFF2-40B4-BE49-F238E27FC236}">
              <a16:creationId xmlns:a16="http://schemas.microsoft.com/office/drawing/2014/main" id="{00000000-0008-0000-0800-000016010000}"/>
            </a:ext>
          </a:extLst>
        </xdr:cNvPr>
        <xdr:cNvGrpSpPr/>
      </xdr:nvGrpSpPr>
      <xdr:grpSpPr>
        <a:xfrm>
          <a:off x="1124195" y="44995235"/>
          <a:ext cx="15768000" cy="4625187"/>
          <a:chOff x="1129390" y="45009955"/>
          <a:chExt cx="15768000" cy="4625187"/>
        </a:xfrm>
      </xdr:grpSpPr>
      <xdr:graphicFrame macro="">
        <xdr:nvGraphicFramePr>
          <xdr:cNvPr id="241" name="Gráfico 240">
            <a:extLst>
              <a:ext uri="{FF2B5EF4-FFF2-40B4-BE49-F238E27FC236}">
                <a16:creationId xmlns:a16="http://schemas.microsoft.com/office/drawing/2014/main" id="{00000000-0008-0000-0800-0000F1000000}"/>
              </a:ext>
            </a:extLst>
          </xdr:cNvPr>
          <xdr:cNvGraphicFramePr>
            <a:graphicFrameLocks/>
          </xdr:cNvGraphicFramePr>
        </xdr:nvGraphicFramePr>
        <xdr:xfrm>
          <a:off x="1129390" y="45531974"/>
          <a:ext cx="15768000" cy="3547755"/>
        </xdr:xfrm>
        <a:graphic>
          <a:graphicData uri="http://schemas.openxmlformats.org/drawingml/2006/chart">
            <c:chart xmlns:c="http://schemas.openxmlformats.org/drawingml/2006/chart" xmlns:r="http://schemas.openxmlformats.org/officeDocument/2006/relationships" r:id="rId24"/>
          </a:graphicData>
        </a:graphic>
      </xdr:graphicFrame>
      <xdr:sp macro="" textlink="">
        <xdr:nvSpPr>
          <xdr:cNvPr id="174" name="CuadroTexto 108">
            <a:extLst>
              <a:ext uri="{FF2B5EF4-FFF2-40B4-BE49-F238E27FC236}">
                <a16:creationId xmlns:a16="http://schemas.microsoft.com/office/drawing/2014/main" id="{00000000-0008-0000-0800-0000AE000000}"/>
              </a:ext>
            </a:extLst>
          </xdr:cNvPr>
          <xdr:cNvSpPr txBox="1"/>
        </xdr:nvSpPr>
        <xdr:spPr>
          <a:xfrm>
            <a:off x="5805197" y="45009955"/>
            <a:ext cx="6416387" cy="37506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600" b="1" i="0" baseline="0">
                <a:solidFill>
                  <a:schemeClr val="dk1"/>
                </a:solidFill>
                <a:effectLst/>
                <a:latin typeface="+mn-lt"/>
                <a:ea typeface="+mn-ea"/>
                <a:cs typeface="+mn-cs"/>
              </a:rPr>
              <a:t>Total Bug Reportados y Abiertos por Historias de Usuario</a:t>
            </a:r>
            <a:endParaRPr lang="es-MX" sz="2400" b="1">
              <a:solidFill>
                <a:schemeClr val="tx1"/>
              </a:solidFill>
            </a:endParaRPr>
          </a:p>
        </xdr:txBody>
      </xdr:sp>
      <xdr:sp macro="" textlink="">
        <xdr:nvSpPr>
          <xdr:cNvPr id="270" name="CuadroTexto 108">
            <a:extLst>
              <a:ext uri="{FF2B5EF4-FFF2-40B4-BE49-F238E27FC236}">
                <a16:creationId xmlns:a16="http://schemas.microsoft.com/office/drawing/2014/main" id="{00000000-0008-0000-0800-00000E010000}"/>
              </a:ext>
            </a:extLst>
          </xdr:cNvPr>
          <xdr:cNvSpPr txBox="1"/>
        </xdr:nvSpPr>
        <xdr:spPr>
          <a:xfrm>
            <a:off x="3430441" y="49236828"/>
            <a:ext cx="11165899" cy="3983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rtl="0"/>
            <a:r>
              <a:rPr lang="es-CO" sz="1200" b="1" i="0" baseline="0">
                <a:solidFill>
                  <a:schemeClr val="dk1"/>
                </a:solidFill>
                <a:effectLst/>
                <a:latin typeface="+mn-lt"/>
                <a:ea typeface="+mn-ea"/>
                <a:cs typeface="+mn-cs"/>
              </a:rPr>
              <a:t>Nota: </a:t>
            </a:r>
            <a:r>
              <a:rPr lang="es-CO" sz="1200" b="0" i="0" baseline="0">
                <a:solidFill>
                  <a:schemeClr val="dk1"/>
                </a:solidFill>
                <a:effectLst/>
                <a:latin typeface="+mn-lt"/>
                <a:ea typeface="+mn-ea"/>
                <a:cs typeface="+mn-cs"/>
              </a:rPr>
              <a:t>Los totales de los bug que se muestran en esta gráfica, solo son los que se encuentran en estado Abierto</a:t>
            </a:r>
            <a:endParaRPr lang="es-MX" sz="1200" b="0">
              <a:effectLst/>
            </a:endParaRPr>
          </a:p>
        </xdr:txBody>
      </xdr:sp>
    </xdr:grpSp>
    <xdr:clientData/>
  </xdr:twoCellAnchor>
  <xdr:twoCellAnchor>
    <xdr:from>
      <xdr:col>4</xdr:col>
      <xdr:colOff>390912</xdr:colOff>
      <xdr:row>198</xdr:row>
      <xdr:rowOff>0</xdr:rowOff>
    </xdr:from>
    <xdr:to>
      <xdr:col>9</xdr:col>
      <xdr:colOff>360912</xdr:colOff>
      <xdr:row>215</xdr:row>
      <xdr:rowOff>85709</xdr:rowOff>
    </xdr:to>
    <xdr:grpSp>
      <xdr:nvGrpSpPr>
        <xdr:cNvPr id="65" name="Grupo 64">
          <a:extLst>
            <a:ext uri="{FF2B5EF4-FFF2-40B4-BE49-F238E27FC236}">
              <a16:creationId xmlns:a16="http://schemas.microsoft.com/office/drawing/2014/main" id="{00000000-0008-0000-0800-000041000000}"/>
            </a:ext>
          </a:extLst>
        </xdr:cNvPr>
        <xdr:cNvGrpSpPr/>
      </xdr:nvGrpSpPr>
      <xdr:grpSpPr>
        <a:xfrm>
          <a:off x="3000762" y="37842825"/>
          <a:ext cx="3780000" cy="3324209"/>
          <a:chOff x="3005957" y="37857545"/>
          <a:chExt cx="3780000" cy="3324209"/>
        </a:xfrm>
      </xdr:grpSpPr>
      <xdr:graphicFrame macro="">
        <xdr:nvGraphicFramePr>
          <xdr:cNvPr id="110" name="Gráfico 109">
            <a:extLst>
              <a:ext uri="{FF2B5EF4-FFF2-40B4-BE49-F238E27FC236}">
                <a16:creationId xmlns:a16="http://schemas.microsoft.com/office/drawing/2014/main" id="{00000000-0008-0000-0800-00006E000000}"/>
              </a:ext>
            </a:extLst>
          </xdr:cNvPr>
          <xdr:cNvGraphicFramePr>
            <a:graphicFrameLocks/>
          </xdr:cNvGraphicFramePr>
        </xdr:nvGraphicFramePr>
        <xdr:xfrm>
          <a:off x="3005957" y="38265754"/>
          <a:ext cx="3780000" cy="2916000"/>
        </xdr:xfrm>
        <a:graphic>
          <a:graphicData uri="http://schemas.openxmlformats.org/drawingml/2006/chart">
            <c:chart xmlns:c="http://schemas.openxmlformats.org/drawingml/2006/chart" xmlns:r="http://schemas.openxmlformats.org/officeDocument/2006/relationships" r:id="rId25"/>
          </a:graphicData>
        </a:graphic>
      </xdr:graphicFrame>
      <xdr:sp macro="" textlink="">
        <xdr:nvSpPr>
          <xdr:cNvPr id="206" name="CuadroTexto 108">
            <a:extLst>
              <a:ext uri="{FF2B5EF4-FFF2-40B4-BE49-F238E27FC236}">
                <a16:creationId xmlns:a16="http://schemas.microsoft.com/office/drawing/2014/main" id="{00000000-0008-0000-0800-0000CE000000}"/>
              </a:ext>
            </a:extLst>
          </xdr:cNvPr>
          <xdr:cNvSpPr txBox="1"/>
        </xdr:nvSpPr>
        <xdr:spPr>
          <a:xfrm>
            <a:off x="3503700" y="37857545"/>
            <a:ext cx="2784514" cy="3265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600" b="1" i="0" baseline="0">
                <a:solidFill>
                  <a:schemeClr val="dk1"/>
                </a:solidFill>
                <a:effectLst/>
                <a:latin typeface="+mn-lt"/>
                <a:ea typeface="+mn-ea"/>
                <a:cs typeface="+mn-cs"/>
              </a:rPr>
              <a:t>Total Bug por Tipo</a:t>
            </a:r>
            <a:endParaRPr lang="es-MX" sz="2400" b="1">
              <a:solidFill>
                <a:schemeClr val="tx1"/>
              </a:solidFill>
            </a:endParaRPr>
          </a:p>
        </xdr:txBody>
      </xdr:sp>
    </xdr:grpSp>
    <xdr:clientData/>
  </xdr:twoCellAnchor>
  <xdr:twoCellAnchor>
    <xdr:from>
      <xdr:col>9</xdr:col>
      <xdr:colOff>485996</xdr:colOff>
      <xdr:row>198</xdr:row>
      <xdr:rowOff>0</xdr:rowOff>
    </xdr:from>
    <xdr:to>
      <xdr:col>14</xdr:col>
      <xdr:colOff>455996</xdr:colOff>
      <xdr:row>215</xdr:row>
      <xdr:rowOff>75819</xdr:rowOff>
    </xdr:to>
    <xdr:grpSp>
      <xdr:nvGrpSpPr>
        <xdr:cNvPr id="255" name="Grupo 254">
          <a:extLst>
            <a:ext uri="{FF2B5EF4-FFF2-40B4-BE49-F238E27FC236}">
              <a16:creationId xmlns:a16="http://schemas.microsoft.com/office/drawing/2014/main" id="{00000000-0008-0000-0800-0000FF000000}"/>
            </a:ext>
          </a:extLst>
        </xdr:cNvPr>
        <xdr:cNvGrpSpPr/>
      </xdr:nvGrpSpPr>
      <xdr:grpSpPr>
        <a:xfrm>
          <a:off x="6905846" y="37842825"/>
          <a:ext cx="3780000" cy="3314319"/>
          <a:chOff x="5155331" y="37857545"/>
          <a:chExt cx="3780000" cy="3314319"/>
        </a:xfrm>
      </xdr:grpSpPr>
      <xdr:graphicFrame macro="">
        <xdr:nvGraphicFramePr>
          <xdr:cNvPr id="171" name="Gráfico 170">
            <a:extLst>
              <a:ext uri="{FF2B5EF4-FFF2-40B4-BE49-F238E27FC236}">
                <a16:creationId xmlns:a16="http://schemas.microsoft.com/office/drawing/2014/main" id="{00000000-0008-0000-0800-0000AB000000}"/>
              </a:ext>
            </a:extLst>
          </xdr:cNvPr>
          <xdr:cNvGraphicFramePr>
            <a:graphicFrameLocks/>
          </xdr:cNvGraphicFramePr>
        </xdr:nvGraphicFramePr>
        <xdr:xfrm>
          <a:off x="5155331" y="38255864"/>
          <a:ext cx="3780000" cy="2916000"/>
        </xdr:xfrm>
        <a:graphic>
          <a:graphicData uri="http://schemas.openxmlformats.org/drawingml/2006/chart">
            <c:chart xmlns:c="http://schemas.openxmlformats.org/drawingml/2006/chart" xmlns:r="http://schemas.openxmlformats.org/officeDocument/2006/relationships" r:id="rId26"/>
          </a:graphicData>
        </a:graphic>
      </xdr:graphicFrame>
      <xdr:sp macro="" textlink="">
        <xdr:nvSpPr>
          <xdr:cNvPr id="205" name="CuadroTexto 108">
            <a:extLst>
              <a:ext uri="{FF2B5EF4-FFF2-40B4-BE49-F238E27FC236}">
                <a16:creationId xmlns:a16="http://schemas.microsoft.com/office/drawing/2014/main" id="{00000000-0008-0000-0800-0000CD000000}"/>
              </a:ext>
            </a:extLst>
          </xdr:cNvPr>
          <xdr:cNvSpPr txBox="1"/>
        </xdr:nvSpPr>
        <xdr:spPr>
          <a:xfrm>
            <a:off x="5709161" y="37857545"/>
            <a:ext cx="2667001" cy="271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600" b="1" i="0" baseline="0">
                <a:solidFill>
                  <a:schemeClr val="dk1"/>
                </a:solidFill>
                <a:effectLst/>
                <a:latin typeface="+mn-lt"/>
                <a:ea typeface="+mn-ea"/>
                <a:cs typeface="+mn-cs"/>
              </a:rPr>
              <a:t>Total Bug por Impacto</a:t>
            </a:r>
            <a:endParaRPr lang="es-MX" sz="2400" b="1">
              <a:solidFill>
                <a:schemeClr val="tx1"/>
              </a:solidFill>
            </a:endParaRPr>
          </a:p>
        </xdr:txBody>
      </xdr:sp>
    </xdr:grpSp>
    <xdr:clientData/>
  </xdr:twoCellAnchor>
  <xdr:twoCellAnchor>
    <xdr:from>
      <xdr:col>4</xdr:col>
      <xdr:colOff>390912</xdr:colOff>
      <xdr:row>217</xdr:row>
      <xdr:rowOff>0</xdr:rowOff>
    </xdr:from>
    <xdr:to>
      <xdr:col>9</xdr:col>
      <xdr:colOff>360912</xdr:colOff>
      <xdr:row>234</xdr:row>
      <xdr:rowOff>35070</xdr:rowOff>
    </xdr:to>
    <xdr:grpSp>
      <xdr:nvGrpSpPr>
        <xdr:cNvPr id="245" name="Grupo 244">
          <a:extLst>
            <a:ext uri="{FF2B5EF4-FFF2-40B4-BE49-F238E27FC236}">
              <a16:creationId xmlns:a16="http://schemas.microsoft.com/office/drawing/2014/main" id="{00000000-0008-0000-0800-0000F5000000}"/>
            </a:ext>
          </a:extLst>
        </xdr:cNvPr>
        <xdr:cNvGrpSpPr/>
      </xdr:nvGrpSpPr>
      <xdr:grpSpPr>
        <a:xfrm>
          <a:off x="3000762" y="41462325"/>
          <a:ext cx="3780000" cy="3273570"/>
          <a:chOff x="3005957" y="41477045"/>
          <a:chExt cx="3780000" cy="3273570"/>
        </a:xfrm>
      </xdr:grpSpPr>
      <xdr:graphicFrame macro="">
        <xdr:nvGraphicFramePr>
          <xdr:cNvPr id="173" name="Gráfico 172">
            <a:extLst>
              <a:ext uri="{FF2B5EF4-FFF2-40B4-BE49-F238E27FC236}">
                <a16:creationId xmlns:a16="http://schemas.microsoft.com/office/drawing/2014/main" id="{00000000-0008-0000-0800-0000AD000000}"/>
              </a:ext>
            </a:extLst>
          </xdr:cNvPr>
          <xdr:cNvGraphicFramePr>
            <a:graphicFrameLocks/>
          </xdr:cNvGraphicFramePr>
        </xdr:nvGraphicFramePr>
        <xdr:xfrm>
          <a:off x="3005957" y="41834615"/>
          <a:ext cx="3780000" cy="2916000"/>
        </xdr:xfrm>
        <a:graphic>
          <a:graphicData uri="http://schemas.openxmlformats.org/drawingml/2006/chart">
            <c:chart xmlns:c="http://schemas.openxmlformats.org/drawingml/2006/chart" xmlns:r="http://schemas.openxmlformats.org/officeDocument/2006/relationships" r:id="rId27"/>
          </a:graphicData>
        </a:graphic>
      </xdr:graphicFrame>
      <xdr:sp macro="" textlink="">
        <xdr:nvSpPr>
          <xdr:cNvPr id="204" name="CuadroTexto 108">
            <a:extLst>
              <a:ext uri="{FF2B5EF4-FFF2-40B4-BE49-F238E27FC236}">
                <a16:creationId xmlns:a16="http://schemas.microsoft.com/office/drawing/2014/main" id="{00000000-0008-0000-0800-0000CC000000}"/>
              </a:ext>
            </a:extLst>
          </xdr:cNvPr>
          <xdr:cNvSpPr txBox="1"/>
        </xdr:nvSpPr>
        <xdr:spPr>
          <a:xfrm>
            <a:off x="3468177" y="41477045"/>
            <a:ext cx="2903938" cy="2919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600" b="1" i="0" baseline="0">
                <a:solidFill>
                  <a:schemeClr val="dk1"/>
                </a:solidFill>
                <a:effectLst/>
                <a:latin typeface="+mn-lt"/>
                <a:ea typeface="+mn-ea"/>
                <a:cs typeface="+mn-cs"/>
              </a:rPr>
              <a:t>Total Bug por Naturaleza</a:t>
            </a:r>
            <a:endParaRPr lang="es-MX" sz="2400" b="1">
              <a:solidFill>
                <a:schemeClr val="tx1"/>
              </a:solidFill>
            </a:endParaRPr>
          </a:p>
        </xdr:txBody>
      </xdr:sp>
    </xdr:grpSp>
    <xdr:clientData/>
  </xdr:twoCellAnchor>
  <xdr:twoCellAnchor>
    <xdr:from>
      <xdr:col>5</xdr:col>
      <xdr:colOff>348522</xdr:colOff>
      <xdr:row>205</xdr:row>
      <xdr:rowOff>121227</xdr:rowOff>
    </xdr:from>
    <xdr:to>
      <xdr:col>6</xdr:col>
      <xdr:colOff>572897</xdr:colOff>
      <xdr:row>209</xdr:row>
      <xdr:rowOff>23560</xdr:rowOff>
    </xdr:to>
    <xdr:sp macro="" textlink="TD!C90">
      <xdr:nvSpPr>
        <xdr:cNvPr id="271" name="CuadroTexto 270">
          <a:extLst>
            <a:ext uri="{FF2B5EF4-FFF2-40B4-BE49-F238E27FC236}">
              <a16:creationId xmlns:a16="http://schemas.microsoft.com/office/drawing/2014/main" id="{00000000-0008-0000-0800-00000F010000}"/>
            </a:ext>
          </a:extLst>
        </xdr:cNvPr>
        <xdr:cNvSpPr txBox="1"/>
      </xdr:nvSpPr>
      <xdr:spPr>
        <a:xfrm>
          <a:off x="3729897" y="39292790"/>
          <a:ext cx="986375" cy="66433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ctr"/>
          <a:fld id="{50FAE3B3-53DF-4CD2-81B4-0218C8879423}" type="TxLink">
            <a:rPr lang="en-US" sz="3200" b="1" i="0" u="none" strike="noStrike">
              <a:solidFill>
                <a:srgbClr val="000000"/>
              </a:solidFill>
              <a:latin typeface="Calibri"/>
              <a:ea typeface="+mn-ea"/>
              <a:cs typeface="Calibri"/>
            </a:rPr>
            <a:pPr marL="0" indent="0" algn="ctr"/>
            <a:t>6</a:t>
          </a:fld>
          <a:endParaRPr lang="en-US" sz="3200" b="1" i="0" u="none" strike="noStrike">
            <a:solidFill>
              <a:schemeClr val="tx1"/>
            </a:solidFill>
            <a:latin typeface="Calibri"/>
            <a:ea typeface="+mn-ea"/>
            <a:cs typeface="Calibri"/>
          </a:endParaRPr>
        </a:p>
      </xdr:txBody>
    </xdr:sp>
    <xdr:clientData/>
  </xdr:twoCellAnchor>
  <xdr:twoCellAnchor>
    <xdr:from>
      <xdr:col>14</xdr:col>
      <xdr:colOff>706032</xdr:colOff>
      <xdr:row>198</xdr:row>
      <xdr:rowOff>0</xdr:rowOff>
    </xdr:from>
    <xdr:to>
      <xdr:col>19</xdr:col>
      <xdr:colOff>676032</xdr:colOff>
      <xdr:row>215</xdr:row>
      <xdr:rowOff>75820</xdr:rowOff>
    </xdr:to>
    <xdr:grpSp>
      <xdr:nvGrpSpPr>
        <xdr:cNvPr id="263" name="Grupo 262">
          <a:extLst>
            <a:ext uri="{FF2B5EF4-FFF2-40B4-BE49-F238E27FC236}">
              <a16:creationId xmlns:a16="http://schemas.microsoft.com/office/drawing/2014/main" id="{00000000-0008-0000-0800-000007010000}"/>
            </a:ext>
          </a:extLst>
        </xdr:cNvPr>
        <xdr:cNvGrpSpPr/>
      </xdr:nvGrpSpPr>
      <xdr:grpSpPr>
        <a:xfrm>
          <a:off x="10935882" y="37842825"/>
          <a:ext cx="3780000" cy="3314320"/>
          <a:chOff x="9143999" y="37857545"/>
          <a:chExt cx="3780000" cy="3314320"/>
        </a:xfrm>
      </xdr:grpSpPr>
      <xdr:graphicFrame macro="">
        <xdr:nvGraphicFramePr>
          <xdr:cNvPr id="172" name="Gráfico 171">
            <a:extLst>
              <a:ext uri="{FF2B5EF4-FFF2-40B4-BE49-F238E27FC236}">
                <a16:creationId xmlns:a16="http://schemas.microsoft.com/office/drawing/2014/main" id="{00000000-0008-0000-0800-0000AC000000}"/>
              </a:ext>
            </a:extLst>
          </xdr:cNvPr>
          <xdr:cNvGraphicFramePr>
            <a:graphicFrameLocks/>
          </xdr:cNvGraphicFramePr>
        </xdr:nvGraphicFramePr>
        <xdr:xfrm>
          <a:off x="9143999" y="38255865"/>
          <a:ext cx="3780000" cy="2916000"/>
        </xdr:xfrm>
        <a:graphic>
          <a:graphicData uri="http://schemas.openxmlformats.org/drawingml/2006/chart">
            <c:chart xmlns:c="http://schemas.openxmlformats.org/drawingml/2006/chart" xmlns:r="http://schemas.openxmlformats.org/officeDocument/2006/relationships" r:id="rId28"/>
          </a:graphicData>
        </a:graphic>
      </xdr:graphicFrame>
      <xdr:sp macro="" textlink="">
        <xdr:nvSpPr>
          <xdr:cNvPr id="242" name="CuadroTexto 108">
            <a:extLst>
              <a:ext uri="{FF2B5EF4-FFF2-40B4-BE49-F238E27FC236}">
                <a16:creationId xmlns:a16="http://schemas.microsoft.com/office/drawing/2014/main" id="{00000000-0008-0000-0800-0000F2000000}"/>
              </a:ext>
            </a:extLst>
          </xdr:cNvPr>
          <xdr:cNvSpPr txBox="1"/>
        </xdr:nvSpPr>
        <xdr:spPr>
          <a:xfrm>
            <a:off x="9700499" y="37857545"/>
            <a:ext cx="2667001" cy="2365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600" b="1" i="0" baseline="0">
                <a:solidFill>
                  <a:schemeClr val="dk1"/>
                </a:solidFill>
                <a:effectLst/>
                <a:latin typeface="+mn-lt"/>
                <a:ea typeface="+mn-ea"/>
                <a:cs typeface="+mn-cs"/>
              </a:rPr>
              <a:t>Total Bug Tipo por Impacto</a:t>
            </a:r>
            <a:endParaRPr lang="es-MX" sz="2400" b="1">
              <a:solidFill>
                <a:schemeClr val="tx1"/>
              </a:solidFill>
            </a:endParaRPr>
          </a:p>
        </xdr:txBody>
      </xdr:sp>
    </xdr:grpSp>
    <xdr:clientData/>
  </xdr:twoCellAnchor>
  <xdr:twoCellAnchor>
    <xdr:from>
      <xdr:col>2</xdr:col>
      <xdr:colOff>629888</xdr:colOff>
      <xdr:row>268</xdr:row>
      <xdr:rowOff>66796</xdr:rowOff>
    </xdr:from>
    <xdr:to>
      <xdr:col>21</xdr:col>
      <xdr:colOff>479888</xdr:colOff>
      <xdr:row>282</xdr:row>
      <xdr:rowOff>13605</xdr:rowOff>
    </xdr:to>
    <xdr:sp macro="" textlink="">
      <xdr:nvSpPr>
        <xdr:cNvPr id="185" name="CuadroTexto 64">
          <a:extLst>
            <a:ext uri="{FF2B5EF4-FFF2-40B4-BE49-F238E27FC236}">
              <a16:creationId xmlns:a16="http://schemas.microsoft.com/office/drawing/2014/main" id="{00000000-0008-0000-0800-0000B9000000}"/>
            </a:ext>
          </a:extLst>
        </xdr:cNvPr>
        <xdr:cNvSpPr txBox="1"/>
      </xdr:nvSpPr>
      <xdr:spPr>
        <a:xfrm>
          <a:off x="1725263" y="51239859"/>
          <a:ext cx="14328000" cy="261380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s-MX" sz="1200" b="0" i="0">
            <a:solidFill>
              <a:schemeClr val="tx1"/>
            </a:solidFill>
            <a:effectLst/>
            <a:latin typeface="+mn-lt"/>
            <a:ea typeface="+mn-ea"/>
            <a:cs typeface="+mn-cs"/>
          </a:endParaRPr>
        </a:p>
      </xdr:txBody>
    </xdr:sp>
    <xdr:clientData/>
  </xdr:twoCellAnchor>
  <xdr:twoCellAnchor>
    <xdr:from>
      <xdr:col>2</xdr:col>
      <xdr:colOff>629888</xdr:colOff>
      <xdr:row>287</xdr:row>
      <xdr:rowOff>42305</xdr:rowOff>
    </xdr:from>
    <xdr:to>
      <xdr:col>21</xdr:col>
      <xdr:colOff>479888</xdr:colOff>
      <xdr:row>299</xdr:row>
      <xdr:rowOff>24305</xdr:rowOff>
    </xdr:to>
    <xdr:sp macro="" textlink="">
      <xdr:nvSpPr>
        <xdr:cNvPr id="253" name="CuadroTexto 165">
          <a:extLst>
            <a:ext uri="{FF2B5EF4-FFF2-40B4-BE49-F238E27FC236}">
              <a16:creationId xmlns:a16="http://schemas.microsoft.com/office/drawing/2014/main" id="{00000000-0008-0000-0800-0000FD000000}"/>
            </a:ext>
          </a:extLst>
        </xdr:cNvPr>
        <xdr:cNvSpPr txBox="1"/>
      </xdr:nvSpPr>
      <xdr:spPr>
        <a:xfrm>
          <a:off x="1725263" y="54834868"/>
          <a:ext cx="14328000" cy="2268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s-MX" sz="1200" b="0" i="0">
            <a:solidFill>
              <a:schemeClr val="tx1"/>
            </a:solidFill>
            <a:effectLst/>
            <a:latin typeface="+mn-lt"/>
            <a:ea typeface="+mn-ea"/>
            <a:cs typeface="+mn-cs"/>
          </a:endParaRPr>
        </a:p>
      </xdr:txBody>
    </xdr:sp>
    <xdr:clientData/>
  </xdr:twoCellAnchor>
  <xdr:twoCellAnchor editAs="oneCell">
    <xdr:from>
      <xdr:col>2</xdr:col>
      <xdr:colOff>680357</xdr:colOff>
      <xdr:row>283</xdr:row>
      <xdr:rowOff>66439</xdr:rowOff>
    </xdr:from>
    <xdr:to>
      <xdr:col>3</xdr:col>
      <xdr:colOff>422357</xdr:colOff>
      <xdr:row>285</xdr:row>
      <xdr:rowOff>189439</xdr:rowOff>
    </xdr:to>
    <xdr:pic>
      <xdr:nvPicPr>
        <xdr:cNvPr id="275" name="Imagen 274">
          <a:extLst>
            <a:ext uri="{FF2B5EF4-FFF2-40B4-BE49-F238E27FC236}">
              <a16:creationId xmlns:a16="http://schemas.microsoft.com/office/drawing/2014/main" id="{00000000-0008-0000-0800-000013010000}"/>
            </a:ext>
          </a:extLst>
        </xdr:cNvPr>
        <xdr:cNvPicPr>
          <a:picLocks noChangeAspect="1"/>
        </xdr:cNvPicPr>
      </xdr:nvPicPr>
      <xdr:blipFill>
        <a:blip xmlns:r="http://schemas.openxmlformats.org/officeDocument/2006/relationships" r:embed="rId29"/>
        <a:stretch>
          <a:fillRect/>
        </a:stretch>
      </xdr:blipFill>
      <xdr:spPr>
        <a:xfrm>
          <a:off x="1775732" y="54097002"/>
          <a:ext cx="504000" cy="504000"/>
        </a:xfrm>
        <a:prstGeom prst="rect">
          <a:avLst/>
        </a:prstGeom>
      </xdr:spPr>
    </xdr:pic>
    <xdr:clientData/>
  </xdr:twoCellAnchor>
  <xdr:twoCellAnchor editAs="oneCell">
    <xdr:from>
      <xdr:col>2</xdr:col>
      <xdr:colOff>680357</xdr:colOff>
      <xdr:row>264</xdr:row>
      <xdr:rowOff>101435</xdr:rowOff>
    </xdr:from>
    <xdr:to>
      <xdr:col>3</xdr:col>
      <xdr:colOff>422357</xdr:colOff>
      <xdr:row>267</xdr:row>
      <xdr:rowOff>33935</xdr:rowOff>
    </xdr:to>
    <xdr:pic>
      <xdr:nvPicPr>
        <xdr:cNvPr id="276" name="Imagen 275">
          <a:extLst>
            <a:ext uri="{FF2B5EF4-FFF2-40B4-BE49-F238E27FC236}">
              <a16:creationId xmlns:a16="http://schemas.microsoft.com/office/drawing/2014/main" id="{00000000-0008-0000-0800-000014010000}"/>
            </a:ext>
          </a:extLst>
        </xdr:cNvPr>
        <xdr:cNvPicPr>
          <a:picLocks noChangeAspect="1" noChangeArrowheads="1"/>
        </xdr:cNvPicPr>
      </xdr:nvPicPr>
      <xdr:blipFill>
        <a:blip xmlns:r="http://schemas.openxmlformats.org/officeDocument/2006/relationships" r:embed="rId30" cstate="print">
          <a:extLst>
            <a:ext uri="{28A0092B-C50C-407E-A947-70E740481C1C}">
              <a14:useLocalDpi xmlns:a14="http://schemas.microsoft.com/office/drawing/2010/main" val="0"/>
            </a:ext>
          </a:extLst>
        </a:blip>
        <a:srcRect/>
        <a:stretch>
          <a:fillRect/>
        </a:stretch>
      </xdr:blipFill>
      <xdr:spPr bwMode="auto">
        <a:xfrm>
          <a:off x="1775732" y="50512498"/>
          <a:ext cx="504000" cy="50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61850</xdr:colOff>
      <xdr:row>170</xdr:row>
      <xdr:rowOff>103909</xdr:rowOff>
    </xdr:from>
    <xdr:to>
      <xdr:col>20</xdr:col>
      <xdr:colOff>502958</xdr:colOff>
      <xdr:row>176</xdr:row>
      <xdr:rowOff>128990</xdr:rowOff>
    </xdr:to>
    <xdr:grpSp>
      <xdr:nvGrpSpPr>
        <xdr:cNvPr id="231" name="Grupo 230">
          <a:extLst>
            <a:ext uri="{FF2B5EF4-FFF2-40B4-BE49-F238E27FC236}">
              <a16:creationId xmlns:a16="http://schemas.microsoft.com/office/drawing/2014/main" id="{00000000-0008-0000-0800-0000E7000000}"/>
            </a:ext>
          </a:extLst>
        </xdr:cNvPr>
        <xdr:cNvGrpSpPr/>
      </xdr:nvGrpSpPr>
      <xdr:grpSpPr>
        <a:xfrm>
          <a:off x="2671700" y="32612734"/>
          <a:ext cx="12633108" cy="1168081"/>
          <a:chOff x="2916875" y="32611373"/>
          <a:chExt cx="12633108" cy="1168081"/>
        </a:xfrm>
      </xdr:grpSpPr>
      <xdr:grpSp>
        <xdr:nvGrpSpPr>
          <xdr:cNvPr id="268" name="Grupo 267">
            <a:extLst>
              <a:ext uri="{FF2B5EF4-FFF2-40B4-BE49-F238E27FC236}">
                <a16:creationId xmlns:a16="http://schemas.microsoft.com/office/drawing/2014/main" id="{00000000-0008-0000-0800-00000C010000}"/>
              </a:ext>
            </a:extLst>
          </xdr:cNvPr>
          <xdr:cNvGrpSpPr/>
        </xdr:nvGrpSpPr>
        <xdr:grpSpPr>
          <a:xfrm>
            <a:off x="5487869" y="32627454"/>
            <a:ext cx="2384961" cy="1152000"/>
            <a:chOff x="5163775" y="32611373"/>
            <a:chExt cx="2384961" cy="1152000"/>
          </a:xfrm>
        </xdr:grpSpPr>
        <xdr:sp macro="" textlink="">
          <xdr:nvSpPr>
            <xdr:cNvPr id="232" name="Rectángulo: esquinas redondeadas 107">
              <a:extLst>
                <a:ext uri="{FF2B5EF4-FFF2-40B4-BE49-F238E27FC236}">
                  <a16:creationId xmlns:a16="http://schemas.microsoft.com/office/drawing/2014/main" id="{00000000-0008-0000-0800-0000E8000000}"/>
                </a:ext>
              </a:extLst>
            </xdr:cNvPr>
            <xdr:cNvSpPr/>
          </xdr:nvSpPr>
          <xdr:spPr>
            <a:xfrm>
              <a:off x="5163775" y="32611373"/>
              <a:ext cx="2384961" cy="1152000"/>
            </a:xfrm>
            <a:prstGeom prst="roundRect">
              <a:avLst/>
            </a:prstGeom>
            <a:gradFill flip="none" rotWithShape="1">
              <a:gsLst>
                <a:gs pos="0">
                  <a:srgbClr val="875EBC"/>
                </a:gs>
                <a:gs pos="100000">
                  <a:schemeClr val="accent1">
                    <a:lumMod val="75000"/>
                  </a:schemeClr>
                </a:gs>
              </a:gsLst>
              <a:lin ang="270000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s-MX" sz="1100">
                <a:solidFill>
                  <a:schemeClr val="lt1"/>
                </a:solidFill>
                <a:latin typeface="+mn-lt"/>
                <a:ea typeface="+mn-ea"/>
                <a:cs typeface="+mn-cs"/>
              </a:endParaRPr>
            </a:p>
          </xdr:txBody>
        </xdr:sp>
        <xdr:sp macro="" textlink="">
          <xdr:nvSpPr>
            <xdr:cNvPr id="233" name="CuadroTexto 108">
              <a:extLst>
                <a:ext uri="{FF2B5EF4-FFF2-40B4-BE49-F238E27FC236}">
                  <a16:creationId xmlns:a16="http://schemas.microsoft.com/office/drawing/2014/main" id="{00000000-0008-0000-0800-0000E9000000}"/>
                </a:ext>
              </a:extLst>
            </xdr:cNvPr>
            <xdr:cNvSpPr txBox="1"/>
          </xdr:nvSpPr>
          <xdr:spPr>
            <a:xfrm>
              <a:off x="5208307" y="32667855"/>
              <a:ext cx="2299607" cy="4365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400" b="0">
                  <a:solidFill>
                    <a:schemeClr val="bg1"/>
                  </a:solidFill>
                </a:rPr>
                <a:t>Total Casos Reutilizados</a:t>
              </a:r>
            </a:p>
          </xdr:txBody>
        </xdr:sp>
        <xdr:sp macro="" textlink="Seguimiento!C30">
          <xdr:nvSpPr>
            <xdr:cNvPr id="234" name="CuadroTexto 109">
              <a:extLst>
                <a:ext uri="{FF2B5EF4-FFF2-40B4-BE49-F238E27FC236}">
                  <a16:creationId xmlns:a16="http://schemas.microsoft.com/office/drawing/2014/main" id="{00000000-0008-0000-0800-0000EA000000}"/>
                </a:ext>
              </a:extLst>
            </xdr:cNvPr>
            <xdr:cNvSpPr txBox="1"/>
          </xdr:nvSpPr>
          <xdr:spPr>
            <a:xfrm>
              <a:off x="5317167" y="33120539"/>
              <a:ext cx="2111827" cy="4365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D740A85-327B-41EF-88C4-F9F06E849971}" type="TxLink">
                <a:rPr lang="en-US" sz="3000" b="0" i="0" u="none" strike="noStrike">
                  <a:solidFill>
                    <a:schemeClr val="bg1"/>
                  </a:solidFill>
                  <a:latin typeface="Calibri"/>
                  <a:cs typeface="Calibri"/>
                </a:rPr>
                <a:pPr algn="ctr"/>
                <a:t>0</a:t>
              </a:fld>
              <a:endParaRPr lang="es-MX" sz="3000" b="0">
                <a:solidFill>
                  <a:schemeClr val="bg1"/>
                </a:solidFill>
              </a:endParaRPr>
            </a:p>
          </xdr:txBody>
        </xdr:sp>
      </xdr:grpSp>
      <xdr:grpSp>
        <xdr:nvGrpSpPr>
          <xdr:cNvPr id="272" name="Grupo 271">
            <a:extLst>
              <a:ext uri="{FF2B5EF4-FFF2-40B4-BE49-F238E27FC236}">
                <a16:creationId xmlns:a16="http://schemas.microsoft.com/office/drawing/2014/main" id="{00000000-0008-0000-0800-000010010000}"/>
              </a:ext>
            </a:extLst>
          </xdr:cNvPr>
          <xdr:cNvGrpSpPr/>
        </xdr:nvGrpSpPr>
        <xdr:grpSpPr>
          <a:xfrm>
            <a:off x="8040522" y="32627454"/>
            <a:ext cx="2384961" cy="1152000"/>
            <a:chOff x="7716428" y="32611373"/>
            <a:chExt cx="2384961" cy="1152000"/>
          </a:xfrm>
        </xdr:grpSpPr>
        <xdr:sp macro="" textlink="">
          <xdr:nvSpPr>
            <xdr:cNvPr id="228" name="Rectángulo: esquinas redondeadas 107">
              <a:extLst>
                <a:ext uri="{FF2B5EF4-FFF2-40B4-BE49-F238E27FC236}">
                  <a16:creationId xmlns:a16="http://schemas.microsoft.com/office/drawing/2014/main" id="{00000000-0008-0000-0800-0000E4000000}"/>
                </a:ext>
              </a:extLst>
            </xdr:cNvPr>
            <xdr:cNvSpPr/>
          </xdr:nvSpPr>
          <xdr:spPr>
            <a:xfrm>
              <a:off x="7716428" y="32611373"/>
              <a:ext cx="2384961" cy="1152000"/>
            </a:xfrm>
            <a:prstGeom prst="roundRect">
              <a:avLst/>
            </a:prstGeom>
            <a:gradFill flip="none" rotWithShape="1">
              <a:gsLst>
                <a:gs pos="0">
                  <a:srgbClr val="F9805C"/>
                </a:gs>
                <a:gs pos="100000">
                  <a:srgbClr val="FBBA29"/>
                </a:gs>
              </a:gsLst>
              <a:lin ang="270000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s-MX" sz="1100">
                <a:solidFill>
                  <a:schemeClr val="lt1"/>
                </a:solidFill>
                <a:latin typeface="+mn-lt"/>
                <a:ea typeface="+mn-ea"/>
                <a:cs typeface="+mn-cs"/>
              </a:endParaRPr>
            </a:p>
          </xdr:txBody>
        </xdr:sp>
        <xdr:sp macro="" textlink="">
          <xdr:nvSpPr>
            <xdr:cNvPr id="229" name="CuadroTexto 108">
              <a:extLst>
                <a:ext uri="{FF2B5EF4-FFF2-40B4-BE49-F238E27FC236}">
                  <a16:creationId xmlns:a16="http://schemas.microsoft.com/office/drawing/2014/main" id="{00000000-0008-0000-0800-0000E5000000}"/>
                </a:ext>
              </a:extLst>
            </xdr:cNvPr>
            <xdr:cNvSpPr txBox="1"/>
          </xdr:nvSpPr>
          <xdr:spPr>
            <a:xfrm>
              <a:off x="7760960" y="32667855"/>
              <a:ext cx="2299607" cy="4365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400" b="0">
                  <a:solidFill>
                    <a:schemeClr val="bg1"/>
                  </a:solidFill>
                </a:rPr>
                <a:t>Total  Casos Ejecutados</a:t>
              </a:r>
            </a:p>
          </xdr:txBody>
        </xdr:sp>
        <xdr:sp macro="" textlink="Seguimiento!D30">
          <xdr:nvSpPr>
            <xdr:cNvPr id="230" name="CuadroTexto 109">
              <a:extLst>
                <a:ext uri="{FF2B5EF4-FFF2-40B4-BE49-F238E27FC236}">
                  <a16:creationId xmlns:a16="http://schemas.microsoft.com/office/drawing/2014/main" id="{00000000-0008-0000-0800-0000E6000000}"/>
                </a:ext>
              </a:extLst>
            </xdr:cNvPr>
            <xdr:cNvSpPr txBox="1"/>
          </xdr:nvSpPr>
          <xdr:spPr>
            <a:xfrm>
              <a:off x="7869820" y="33120539"/>
              <a:ext cx="2111827" cy="4365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C911214-9B7E-43EF-B721-629F0990B3B7}" type="TxLink">
                <a:rPr lang="en-US" sz="3000" b="0" i="0" u="none" strike="noStrike">
                  <a:solidFill>
                    <a:schemeClr val="bg1"/>
                  </a:solidFill>
                  <a:latin typeface="Calibri"/>
                  <a:cs typeface="Calibri"/>
                </a:rPr>
                <a:pPr algn="ctr"/>
                <a:t>18</a:t>
              </a:fld>
              <a:endParaRPr lang="es-MX" sz="3000" b="0">
                <a:solidFill>
                  <a:schemeClr val="bg1"/>
                </a:solidFill>
              </a:endParaRPr>
            </a:p>
          </xdr:txBody>
        </xdr:sp>
      </xdr:grpSp>
      <xdr:grpSp>
        <xdr:nvGrpSpPr>
          <xdr:cNvPr id="214" name="Grupo 105">
            <a:extLst>
              <a:ext uri="{FF2B5EF4-FFF2-40B4-BE49-F238E27FC236}">
                <a16:creationId xmlns:a16="http://schemas.microsoft.com/office/drawing/2014/main" id="{00000000-0008-0000-0800-0000D6000000}"/>
              </a:ext>
            </a:extLst>
          </xdr:cNvPr>
          <xdr:cNvGrpSpPr/>
        </xdr:nvGrpSpPr>
        <xdr:grpSpPr>
          <a:xfrm>
            <a:off x="2916875" y="32611373"/>
            <a:ext cx="2387116" cy="1152000"/>
            <a:chOff x="377289" y="1464622"/>
            <a:chExt cx="2384961" cy="933518"/>
          </a:xfrm>
        </xdr:grpSpPr>
        <xdr:sp macro="" textlink="">
          <xdr:nvSpPr>
            <xdr:cNvPr id="215" name="Rectángulo: esquinas redondeadas 107">
              <a:extLst>
                <a:ext uri="{FF2B5EF4-FFF2-40B4-BE49-F238E27FC236}">
                  <a16:creationId xmlns:a16="http://schemas.microsoft.com/office/drawing/2014/main" id="{00000000-0008-0000-0800-0000D7000000}"/>
                </a:ext>
              </a:extLst>
            </xdr:cNvPr>
            <xdr:cNvSpPr/>
          </xdr:nvSpPr>
          <xdr:spPr>
            <a:xfrm>
              <a:off x="377289" y="1464622"/>
              <a:ext cx="2384961" cy="933518"/>
            </a:xfrm>
            <a:prstGeom prst="roundRect">
              <a:avLst/>
            </a:prstGeom>
            <a:gradFill flip="none" rotWithShape="1">
              <a:gsLst>
                <a:gs pos="0">
                  <a:srgbClr val="DE4B8F"/>
                </a:gs>
                <a:gs pos="100000">
                  <a:srgbClr val="875EBC"/>
                </a:gs>
              </a:gsLst>
              <a:lin ang="270000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sp macro="" textlink="">
          <xdr:nvSpPr>
            <xdr:cNvPr id="216" name="CuadroTexto 108">
              <a:extLst>
                <a:ext uri="{FF2B5EF4-FFF2-40B4-BE49-F238E27FC236}">
                  <a16:creationId xmlns:a16="http://schemas.microsoft.com/office/drawing/2014/main" id="{00000000-0008-0000-0800-0000D8000000}"/>
                </a:ext>
              </a:extLst>
            </xdr:cNvPr>
            <xdr:cNvSpPr txBox="1"/>
          </xdr:nvSpPr>
          <xdr:spPr>
            <a:xfrm>
              <a:off x="421821" y="1510392"/>
              <a:ext cx="2299607" cy="3537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400" b="0">
                  <a:solidFill>
                    <a:schemeClr val="bg1"/>
                  </a:solidFill>
                </a:rPr>
                <a:t>Total Casos Diseñados</a:t>
              </a:r>
            </a:p>
          </xdr:txBody>
        </xdr:sp>
        <xdr:sp macro="" textlink="Seguimiento!B30">
          <xdr:nvSpPr>
            <xdr:cNvPr id="226" name="CuadroTexto 109">
              <a:extLst>
                <a:ext uri="{FF2B5EF4-FFF2-40B4-BE49-F238E27FC236}">
                  <a16:creationId xmlns:a16="http://schemas.microsoft.com/office/drawing/2014/main" id="{00000000-0008-0000-0800-0000E2000000}"/>
                </a:ext>
              </a:extLst>
            </xdr:cNvPr>
            <xdr:cNvSpPr txBox="1"/>
          </xdr:nvSpPr>
          <xdr:spPr>
            <a:xfrm>
              <a:off x="530681" y="1877222"/>
              <a:ext cx="2111827" cy="3537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ECE9374-230C-4368-B2BA-352D3B60C4FD}" type="TxLink">
                <a:rPr lang="en-US" sz="3000" b="0" i="0" u="none" strike="noStrike">
                  <a:solidFill>
                    <a:schemeClr val="bg1"/>
                  </a:solidFill>
                  <a:latin typeface="Calibri"/>
                  <a:cs typeface="Calibri"/>
                </a:rPr>
                <a:pPr algn="ctr"/>
                <a:t>18</a:t>
              </a:fld>
              <a:endParaRPr lang="es-MX" sz="3000" b="1">
                <a:solidFill>
                  <a:schemeClr val="bg1"/>
                </a:solidFill>
              </a:endParaRPr>
            </a:p>
          </xdr:txBody>
        </xdr:sp>
      </xdr:grpSp>
      <xdr:grpSp>
        <xdr:nvGrpSpPr>
          <xdr:cNvPr id="274" name="Grupo 273">
            <a:extLst>
              <a:ext uri="{FF2B5EF4-FFF2-40B4-BE49-F238E27FC236}">
                <a16:creationId xmlns:a16="http://schemas.microsoft.com/office/drawing/2014/main" id="{00000000-0008-0000-0800-000012010000}"/>
              </a:ext>
            </a:extLst>
          </xdr:cNvPr>
          <xdr:cNvGrpSpPr/>
        </xdr:nvGrpSpPr>
        <xdr:grpSpPr>
          <a:xfrm>
            <a:off x="13165022" y="32627454"/>
            <a:ext cx="2384961" cy="1152000"/>
            <a:chOff x="12840928" y="32611373"/>
            <a:chExt cx="2384961" cy="1152000"/>
          </a:xfrm>
        </xdr:grpSpPr>
        <xdr:sp macro="" textlink="">
          <xdr:nvSpPr>
            <xdr:cNvPr id="236" name="Rectángulo: esquinas redondeadas 107">
              <a:extLst>
                <a:ext uri="{FF2B5EF4-FFF2-40B4-BE49-F238E27FC236}">
                  <a16:creationId xmlns:a16="http://schemas.microsoft.com/office/drawing/2014/main" id="{00000000-0008-0000-0800-0000EC000000}"/>
                </a:ext>
              </a:extLst>
            </xdr:cNvPr>
            <xdr:cNvSpPr/>
          </xdr:nvSpPr>
          <xdr:spPr>
            <a:xfrm>
              <a:off x="12840928" y="32611373"/>
              <a:ext cx="2384961" cy="1152000"/>
            </a:xfrm>
            <a:prstGeom prst="roundRect">
              <a:avLst/>
            </a:prstGeom>
            <a:gradFill flip="none" rotWithShape="1">
              <a:gsLst>
                <a:gs pos="0">
                  <a:schemeClr val="accent1">
                    <a:lumMod val="75000"/>
                  </a:schemeClr>
                </a:gs>
                <a:gs pos="100000">
                  <a:srgbClr val="3FCCF4"/>
                </a:gs>
              </a:gsLst>
              <a:lin ang="270000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s-MX" sz="1100">
                <a:solidFill>
                  <a:schemeClr val="lt1"/>
                </a:solidFill>
                <a:latin typeface="+mn-lt"/>
                <a:ea typeface="+mn-ea"/>
                <a:cs typeface="+mn-cs"/>
              </a:endParaRPr>
            </a:p>
          </xdr:txBody>
        </xdr:sp>
        <xdr:sp macro="" textlink="">
          <xdr:nvSpPr>
            <xdr:cNvPr id="237" name="CuadroTexto 108">
              <a:extLst>
                <a:ext uri="{FF2B5EF4-FFF2-40B4-BE49-F238E27FC236}">
                  <a16:creationId xmlns:a16="http://schemas.microsoft.com/office/drawing/2014/main" id="{00000000-0008-0000-0800-0000ED000000}"/>
                </a:ext>
              </a:extLst>
            </xdr:cNvPr>
            <xdr:cNvSpPr txBox="1"/>
          </xdr:nvSpPr>
          <xdr:spPr>
            <a:xfrm>
              <a:off x="12885460" y="32667855"/>
              <a:ext cx="2299607" cy="4365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400" b="0">
                  <a:solidFill>
                    <a:schemeClr val="bg1"/>
                  </a:solidFill>
                </a:rPr>
                <a:t># Max de Corridas</a:t>
              </a:r>
            </a:p>
          </xdr:txBody>
        </xdr:sp>
        <xdr:sp macro="" textlink="Seguimiento!B33">
          <xdr:nvSpPr>
            <xdr:cNvPr id="238" name="CuadroTexto 109">
              <a:extLst>
                <a:ext uri="{FF2B5EF4-FFF2-40B4-BE49-F238E27FC236}">
                  <a16:creationId xmlns:a16="http://schemas.microsoft.com/office/drawing/2014/main" id="{00000000-0008-0000-0800-0000EE000000}"/>
                </a:ext>
              </a:extLst>
            </xdr:cNvPr>
            <xdr:cNvSpPr txBox="1"/>
          </xdr:nvSpPr>
          <xdr:spPr>
            <a:xfrm>
              <a:off x="12994320" y="33120539"/>
              <a:ext cx="2111827" cy="4365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00605CA-00E4-41D9-AFD5-8564C0AC7C29}" type="TxLink">
                <a:rPr lang="en-US" sz="3000" b="0" i="0" u="none" strike="noStrike">
                  <a:solidFill>
                    <a:schemeClr val="bg1"/>
                  </a:solidFill>
                  <a:latin typeface="Calibri"/>
                  <a:cs typeface="Calibri"/>
                </a:rPr>
                <a:pPr algn="ctr"/>
                <a:t>2</a:t>
              </a:fld>
              <a:endParaRPr lang="es-MX" sz="3000" b="1">
                <a:solidFill>
                  <a:schemeClr val="bg1"/>
                </a:solidFill>
              </a:endParaRPr>
            </a:p>
          </xdr:txBody>
        </xdr:sp>
      </xdr:grpSp>
      <xdr:grpSp>
        <xdr:nvGrpSpPr>
          <xdr:cNvPr id="273" name="Grupo 272">
            <a:extLst>
              <a:ext uri="{FF2B5EF4-FFF2-40B4-BE49-F238E27FC236}">
                <a16:creationId xmlns:a16="http://schemas.microsoft.com/office/drawing/2014/main" id="{00000000-0008-0000-0800-000011010000}"/>
              </a:ext>
            </a:extLst>
          </xdr:cNvPr>
          <xdr:cNvGrpSpPr/>
        </xdr:nvGrpSpPr>
        <xdr:grpSpPr>
          <a:xfrm>
            <a:off x="10601401" y="32627454"/>
            <a:ext cx="2384961" cy="1152000"/>
            <a:chOff x="10277307" y="32611373"/>
            <a:chExt cx="2384961" cy="1152000"/>
          </a:xfrm>
        </xdr:grpSpPr>
        <xdr:sp macro="" textlink="">
          <xdr:nvSpPr>
            <xdr:cNvPr id="163" name="Rectángulo: esquinas redondeadas 107">
              <a:extLst>
                <a:ext uri="{FF2B5EF4-FFF2-40B4-BE49-F238E27FC236}">
                  <a16:creationId xmlns:a16="http://schemas.microsoft.com/office/drawing/2014/main" id="{00000000-0008-0000-0800-0000A3000000}"/>
                </a:ext>
              </a:extLst>
            </xdr:cNvPr>
            <xdr:cNvSpPr/>
          </xdr:nvSpPr>
          <xdr:spPr>
            <a:xfrm>
              <a:off x="10277307" y="32611373"/>
              <a:ext cx="2384961" cy="1152000"/>
            </a:xfrm>
            <a:prstGeom prst="roundRect">
              <a:avLst/>
            </a:prstGeom>
            <a:gradFill flip="none" rotWithShape="1">
              <a:gsLst>
                <a:gs pos="0">
                  <a:srgbClr val="F20000"/>
                </a:gs>
                <a:gs pos="95000">
                  <a:srgbClr val="FF5D5D"/>
                </a:gs>
              </a:gsLst>
              <a:lin ang="270000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s-MX" sz="1100">
                <a:solidFill>
                  <a:schemeClr val="lt1"/>
                </a:solidFill>
                <a:latin typeface="+mn-lt"/>
                <a:ea typeface="+mn-ea"/>
                <a:cs typeface="+mn-cs"/>
              </a:endParaRPr>
            </a:p>
          </xdr:txBody>
        </xdr:sp>
        <xdr:sp macro="" textlink="">
          <xdr:nvSpPr>
            <xdr:cNvPr id="166" name="CuadroTexto 108">
              <a:extLst>
                <a:ext uri="{FF2B5EF4-FFF2-40B4-BE49-F238E27FC236}">
                  <a16:creationId xmlns:a16="http://schemas.microsoft.com/office/drawing/2014/main" id="{00000000-0008-0000-0800-0000A6000000}"/>
                </a:ext>
              </a:extLst>
            </xdr:cNvPr>
            <xdr:cNvSpPr txBox="1"/>
          </xdr:nvSpPr>
          <xdr:spPr>
            <a:xfrm>
              <a:off x="10321839" y="32656722"/>
              <a:ext cx="2299607" cy="4365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400" b="0">
                  <a:solidFill>
                    <a:schemeClr val="bg1"/>
                  </a:solidFill>
                </a:rPr>
                <a:t>Total Casos Reejecutados</a:t>
              </a:r>
            </a:p>
          </xdr:txBody>
        </xdr:sp>
        <xdr:sp macro="" textlink="Seguimiento!E30">
          <xdr:nvSpPr>
            <xdr:cNvPr id="213" name="CuadroTexto 109">
              <a:extLst>
                <a:ext uri="{FF2B5EF4-FFF2-40B4-BE49-F238E27FC236}">
                  <a16:creationId xmlns:a16="http://schemas.microsoft.com/office/drawing/2014/main" id="{00000000-0008-0000-0800-0000D5000000}"/>
                </a:ext>
              </a:extLst>
            </xdr:cNvPr>
            <xdr:cNvSpPr txBox="1"/>
          </xdr:nvSpPr>
          <xdr:spPr>
            <a:xfrm>
              <a:off x="10430699" y="33120539"/>
              <a:ext cx="2111827" cy="4365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F06C6D0-A853-4FCE-B490-DF8978F4EF50}" type="TxLink">
                <a:rPr lang="en-US" sz="3000" b="1" i="0" u="none" strike="noStrike">
                  <a:solidFill>
                    <a:schemeClr val="bg1"/>
                  </a:solidFill>
                  <a:latin typeface="Calibri"/>
                  <a:cs typeface="Calibri"/>
                </a:rPr>
                <a:pPr algn="ctr"/>
                <a:t> </a:t>
              </a:fld>
              <a:endParaRPr lang="es-MX" sz="3000" b="1">
                <a:solidFill>
                  <a:schemeClr val="bg1"/>
                </a:solidFill>
                <a:latin typeface="+mn-lt"/>
                <a:cs typeface="Arial" panose="020B0604020202020204" pitchFamily="34" charset="0"/>
              </a:endParaRPr>
            </a:p>
          </xdr:txBody>
        </xdr:sp>
      </xdr:grpSp>
    </xdr:grpSp>
    <xdr:clientData/>
  </xdr:twoCellAnchor>
</xdr:wsDr>
</file>

<file path=xl/drawings/drawing12.xml><?xml version="1.0" encoding="utf-8"?>
<c:userShapes xmlns:c="http://schemas.openxmlformats.org/drawingml/2006/chart">
  <cdr:relSizeAnchor xmlns:cdr="http://schemas.openxmlformats.org/drawingml/2006/chartDrawing">
    <cdr:from>
      <cdr:x>0.86811</cdr:x>
      <cdr:y>0.13221</cdr:y>
    </cdr:from>
    <cdr:to>
      <cdr:x>0.9074</cdr:x>
      <cdr:y>0.22988</cdr:y>
    </cdr:to>
    <cdr:sp macro="" textlink="">
      <cdr:nvSpPr>
        <cdr:cNvPr id="2" name="CuadroTexto 1">
          <a:extLst xmlns:a="http://schemas.openxmlformats.org/drawingml/2006/main">
            <a:ext uri="{FF2B5EF4-FFF2-40B4-BE49-F238E27FC236}">
              <a16:creationId xmlns:a16="http://schemas.microsoft.com/office/drawing/2014/main" id="{68F4F3CC-AB51-1901-A2D7-D983DCAFE76B}"/>
            </a:ext>
          </a:extLst>
        </cdr:cNvPr>
        <cdr:cNvSpPr txBox="1"/>
      </cdr:nvSpPr>
      <cdr:spPr>
        <a:xfrm xmlns:a="http://schemas.openxmlformats.org/drawingml/2006/main">
          <a:off x="7516094" y="368383"/>
          <a:ext cx="340178" cy="272143"/>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s-MX" sz="1100"/>
        </a:p>
      </cdr:txBody>
    </cdr:sp>
  </cdr:relSizeAnchor>
</c:userShapes>
</file>

<file path=xl/drawings/drawing13.xml><?xml version="1.0" encoding="utf-8"?>
<c:userShapes xmlns:c="http://schemas.openxmlformats.org/drawingml/2006/chart">
  <cdr:relSizeAnchor xmlns:cdr="http://schemas.openxmlformats.org/drawingml/2006/chartDrawing">
    <cdr:from>
      <cdr:x>0.86811</cdr:x>
      <cdr:y>0.13221</cdr:y>
    </cdr:from>
    <cdr:to>
      <cdr:x>0.9074</cdr:x>
      <cdr:y>0.22988</cdr:y>
    </cdr:to>
    <cdr:sp macro="" textlink="">
      <cdr:nvSpPr>
        <cdr:cNvPr id="2" name="CuadroTexto 1">
          <a:extLst xmlns:a="http://schemas.openxmlformats.org/drawingml/2006/main">
            <a:ext uri="{FF2B5EF4-FFF2-40B4-BE49-F238E27FC236}">
              <a16:creationId xmlns:a16="http://schemas.microsoft.com/office/drawing/2014/main" id="{68F4F3CC-AB51-1901-A2D7-D983DCAFE76B}"/>
            </a:ext>
          </a:extLst>
        </cdr:cNvPr>
        <cdr:cNvSpPr txBox="1"/>
      </cdr:nvSpPr>
      <cdr:spPr>
        <a:xfrm xmlns:a="http://schemas.openxmlformats.org/drawingml/2006/main">
          <a:off x="7516094" y="368383"/>
          <a:ext cx="340178" cy="272143"/>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s-MX" sz="1100"/>
        </a:p>
      </cdr:txBody>
    </cdr:sp>
  </cdr:relSizeAnchor>
</c:userShapes>
</file>

<file path=xl/drawings/drawing14.xml><?xml version="1.0" encoding="utf-8"?>
<xdr:wsDr xmlns:xdr="http://schemas.openxmlformats.org/drawingml/2006/spreadsheetDrawing" xmlns:a="http://schemas.openxmlformats.org/drawingml/2006/main">
  <xdr:twoCellAnchor>
    <xdr:from>
      <xdr:col>1</xdr:col>
      <xdr:colOff>51955</xdr:colOff>
      <xdr:row>9</xdr:row>
      <xdr:rowOff>0</xdr:rowOff>
    </xdr:from>
    <xdr:to>
      <xdr:col>23</xdr:col>
      <xdr:colOff>17318</xdr:colOff>
      <xdr:row>12</xdr:row>
      <xdr:rowOff>27214</xdr:rowOff>
    </xdr:to>
    <xdr:grpSp>
      <xdr:nvGrpSpPr>
        <xdr:cNvPr id="166" name="Grupo 165">
          <a:extLst>
            <a:ext uri="{FF2B5EF4-FFF2-40B4-BE49-F238E27FC236}">
              <a16:creationId xmlns:a16="http://schemas.microsoft.com/office/drawing/2014/main" id="{00000000-0008-0000-0900-0000A6000000}"/>
            </a:ext>
          </a:extLst>
        </xdr:cNvPr>
        <xdr:cNvGrpSpPr/>
      </xdr:nvGrpSpPr>
      <xdr:grpSpPr>
        <a:xfrm>
          <a:off x="366280" y="1714500"/>
          <a:ext cx="16348363" cy="598714"/>
          <a:chOff x="16694727" y="1143000"/>
          <a:chExt cx="2028579" cy="598714"/>
        </a:xfrm>
      </xdr:grpSpPr>
      <xdr:sp macro="" textlink="">
        <xdr:nvSpPr>
          <xdr:cNvPr id="163" name="Rectángulo: esquinas redondeadas 162">
            <a:extLst>
              <a:ext uri="{FF2B5EF4-FFF2-40B4-BE49-F238E27FC236}">
                <a16:creationId xmlns:a16="http://schemas.microsoft.com/office/drawing/2014/main" id="{00000000-0008-0000-0900-0000A3000000}"/>
              </a:ext>
            </a:extLst>
          </xdr:cNvPr>
          <xdr:cNvSpPr/>
        </xdr:nvSpPr>
        <xdr:spPr>
          <a:xfrm>
            <a:off x="16694727" y="1143000"/>
            <a:ext cx="2028579" cy="598714"/>
          </a:xfrm>
          <a:prstGeom prst="roundRect">
            <a:avLst/>
          </a:prstGeom>
          <a:gradFill flip="none" rotWithShape="1">
            <a:gsLst>
              <a:gs pos="66000">
                <a:srgbClr val="2A52BB"/>
              </a:gs>
              <a:gs pos="32000">
                <a:srgbClr val="6753BB"/>
              </a:gs>
              <a:gs pos="0">
                <a:srgbClr val="C9247D"/>
              </a:gs>
              <a:gs pos="100000">
                <a:srgbClr val="2B9D3D"/>
              </a:gs>
            </a:gsLst>
            <a:lin ang="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s-MX" sz="1100" b="1"/>
          </a:p>
        </xdr:txBody>
      </xdr:sp>
      <xdr:sp macro="" textlink="">
        <xdr:nvSpPr>
          <xdr:cNvPr id="165" name="CuadroTexto 164">
            <a:extLst>
              <a:ext uri="{FF2B5EF4-FFF2-40B4-BE49-F238E27FC236}">
                <a16:creationId xmlns:a16="http://schemas.microsoft.com/office/drawing/2014/main" id="{00000000-0008-0000-0900-0000A5000000}"/>
              </a:ext>
            </a:extLst>
          </xdr:cNvPr>
          <xdr:cNvSpPr txBox="1"/>
        </xdr:nvSpPr>
        <xdr:spPr>
          <a:xfrm>
            <a:off x="16799628" y="1143000"/>
            <a:ext cx="1917617" cy="5987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2800" b="1">
                <a:solidFill>
                  <a:schemeClr val="bg1"/>
                </a:solidFill>
              </a:rPr>
              <a:t>Informe</a:t>
            </a:r>
            <a:r>
              <a:rPr lang="es-MX" sz="2800" b="1" baseline="0">
                <a:solidFill>
                  <a:schemeClr val="bg1"/>
                </a:solidFill>
              </a:rPr>
              <a:t> de Seguimiento de Proyecto de Pruebas</a:t>
            </a:r>
            <a:endParaRPr lang="es-MX" sz="2800" b="1">
              <a:solidFill>
                <a:schemeClr val="bg1"/>
              </a:solidFill>
            </a:endParaRPr>
          </a:p>
        </xdr:txBody>
      </xdr:sp>
    </xdr:grpSp>
    <xdr:clientData/>
  </xdr:twoCellAnchor>
  <xdr:twoCellAnchor>
    <xdr:from>
      <xdr:col>2</xdr:col>
      <xdr:colOff>86591</xdr:colOff>
      <xdr:row>252</xdr:row>
      <xdr:rowOff>34636</xdr:rowOff>
    </xdr:from>
    <xdr:to>
      <xdr:col>22</xdr:col>
      <xdr:colOff>311729</xdr:colOff>
      <xdr:row>314</xdr:row>
      <xdr:rowOff>0</xdr:rowOff>
    </xdr:to>
    <xdr:sp macro="" textlink="">
      <xdr:nvSpPr>
        <xdr:cNvPr id="12366" name="Rectángulo 12365">
          <a:extLst>
            <a:ext uri="{FF2B5EF4-FFF2-40B4-BE49-F238E27FC236}">
              <a16:creationId xmlns:a16="http://schemas.microsoft.com/office/drawing/2014/main" id="{00000000-0008-0000-0900-00004E300000}"/>
            </a:ext>
          </a:extLst>
        </xdr:cNvPr>
        <xdr:cNvSpPr/>
      </xdr:nvSpPr>
      <xdr:spPr>
        <a:xfrm>
          <a:off x="779318" y="41477045"/>
          <a:ext cx="15465138" cy="11395364"/>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xdr:col>
      <xdr:colOff>101928</xdr:colOff>
      <xdr:row>13</xdr:row>
      <xdr:rowOff>45026</xdr:rowOff>
    </xdr:from>
    <xdr:to>
      <xdr:col>5</xdr:col>
      <xdr:colOff>680356</xdr:colOff>
      <xdr:row>15</xdr:row>
      <xdr:rowOff>68035</xdr:rowOff>
    </xdr:to>
    <xdr:grpSp>
      <xdr:nvGrpSpPr>
        <xdr:cNvPr id="4" name="Grupo 3">
          <a:extLst>
            <a:ext uri="{FF2B5EF4-FFF2-40B4-BE49-F238E27FC236}">
              <a16:creationId xmlns:a16="http://schemas.microsoft.com/office/drawing/2014/main" id="{00000000-0008-0000-0900-000004000000}"/>
            </a:ext>
          </a:extLst>
        </xdr:cNvPr>
        <xdr:cNvGrpSpPr/>
      </xdr:nvGrpSpPr>
      <xdr:grpSpPr>
        <a:xfrm>
          <a:off x="416253" y="2521526"/>
          <a:ext cx="3245428" cy="404009"/>
          <a:chOff x="374072" y="915884"/>
          <a:chExt cx="3626428" cy="404009"/>
        </a:xfrm>
      </xdr:grpSpPr>
      <xdr:sp macro="" textlink="">
        <xdr:nvSpPr>
          <xdr:cNvPr id="5" name="Rectángulo: esquinas redondeadas 4">
            <a:extLst>
              <a:ext uri="{FF2B5EF4-FFF2-40B4-BE49-F238E27FC236}">
                <a16:creationId xmlns:a16="http://schemas.microsoft.com/office/drawing/2014/main" id="{00000000-0008-0000-0900-000005000000}"/>
              </a:ext>
            </a:extLst>
          </xdr:cNvPr>
          <xdr:cNvSpPr/>
        </xdr:nvSpPr>
        <xdr:spPr>
          <a:xfrm>
            <a:off x="374072" y="915884"/>
            <a:ext cx="3626428" cy="404009"/>
          </a:xfrm>
          <a:prstGeom prst="roundRect">
            <a:avLst/>
          </a:prstGeom>
          <a:gradFill>
            <a:gsLst>
              <a:gs pos="0">
                <a:schemeClr val="tx2">
                  <a:lumMod val="40000"/>
                  <a:lumOff val="60000"/>
                </a:schemeClr>
              </a:gs>
              <a:gs pos="100000">
                <a:schemeClr val="tx2">
                  <a:lumMod val="60000"/>
                  <a:lumOff val="40000"/>
                </a:schemeClr>
              </a:gs>
            </a:gsLst>
            <a:lin ang="27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ctr"/>
            <a:endParaRPr lang="es-MX" sz="1100">
              <a:solidFill>
                <a:schemeClr val="lt1"/>
              </a:solidFill>
              <a:latin typeface="+mn-lt"/>
              <a:ea typeface="+mn-ea"/>
              <a:cs typeface="+mn-cs"/>
            </a:endParaRPr>
          </a:p>
        </xdr:txBody>
      </xdr:sp>
      <xdr:sp macro="" textlink="">
        <xdr:nvSpPr>
          <xdr:cNvPr id="6" name="CuadroTexto 5">
            <a:extLst>
              <a:ext uri="{FF2B5EF4-FFF2-40B4-BE49-F238E27FC236}">
                <a16:creationId xmlns:a16="http://schemas.microsoft.com/office/drawing/2014/main" id="{00000000-0008-0000-0900-000006000000}"/>
              </a:ext>
            </a:extLst>
          </xdr:cNvPr>
          <xdr:cNvSpPr txBox="1"/>
        </xdr:nvSpPr>
        <xdr:spPr>
          <a:xfrm>
            <a:off x="435478" y="938893"/>
            <a:ext cx="3496987" cy="3265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600" b="1">
                <a:solidFill>
                  <a:schemeClr val="bg1"/>
                </a:solidFill>
              </a:rPr>
              <a:t>Información General</a:t>
            </a:r>
            <a:r>
              <a:rPr lang="es-MX" sz="1600" b="1" baseline="0">
                <a:solidFill>
                  <a:schemeClr val="bg1"/>
                </a:solidFill>
              </a:rPr>
              <a:t> Proyecto</a:t>
            </a:r>
            <a:endParaRPr lang="es-MX" sz="1600" b="1">
              <a:solidFill>
                <a:schemeClr val="bg1"/>
              </a:solidFill>
            </a:endParaRPr>
          </a:p>
        </xdr:txBody>
      </xdr:sp>
    </xdr:grpSp>
    <xdr:clientData/>
  </xdr:twoCellAnchor>
  <xdr:twoCellAnchor>
    <xdr:from>
      <xdr:col>1</xdr:col>
      <xdr:colOff>101928</xdr:colOff>
      <xdr:row>30</xdr:row>
      <xdr:rowOff>47747</xdr:rowOff>
    </xdr:from>
    <xdr:to>
      <xdr:col>5</xdr:col>
      <xdr:colOff>680356</xdr:colOff>
      <xdr:row>32</xdr:row>
      <xdr:rowOff>70756</xdr:rowOff>
    </xdr:to>
    <xdr:grpSp>
      <xdr:nvGrpSpPr>
        <xdr:cNvPr id="7" name="Grupo 6">
          <a:extLst>
            <a:ext uri="{FF2B5EF4-FFF2-40B4-BE49-F238E27FC236}">
              <a16:creationId xmlns:a16="http://schemas.microsoft.com/office/drawing/2014/main" id="{00000000-0008-0000-0900-000007000000}"/>
            </a:ext>
          </a:extLst>
        </xdr:cNvPr>
        <xdr:cNvGrpSpPr/>
      </xdr:nvGrpSpPr>
      <xdr:grpSpPr>
        <a:xfrm>
          <a:off x="416253" y="5762747"/>
          <a:ext cx="3245428" cy="404009"/>
          <a:chOff x="374072" y="915884"/>
          <a:chExt cx="3626428" cy="404009"/>
        </a:xfrm>
      </xdr:grpSpPr>
      <xdr:sp macro="" textlink="">
        <xdr:nvSpPr>
          <xdr:cNvPr id="8" name="Rectángulo: esquinas redondeadas 7">
            <a:extLst>
              <a:ext uri="{FF2B5EF4-FFF2-40B4-BE49-F238E27FC236}">
                <a16:creationId xmlns:a16="http://schemas.microsoft.com/office/drawing/2014/main" id="{00000000-0008-0000-0900-000008000000}"/>
              </a:ext>
            </a:extLst>
          </xdr:cNvPr>
          <xdr:cNvSpPr/>
        </xdr:nvSpPr>
        <xdr:spPr>
          <a:xfrm>
            <a:off x="374072" y="915884"/>
            <a:ext cx="3626428" cy="404009"/>
          </a:xfrm>
          <a:prstGeom prst="roundRect">
            <a:avLst/>
          </a:prstGeom>
          <a:gradFill>
            <a:gsLst>
              <a:gs pos="0">
                <a:schemeClr val="tx2">
                  <a:lumMod val="40000"/>
                  <a:lumOff val="60000"/>
                </a:schemeClr>
              </a:gs>
              <a:gs pos="100000">
                <a:schemeClr val="tx2">
                  <a:lumMod val="60000"/>
                  <a:lumOff val="40000"/>
                </a:schemeClr>
              </a:gs>
            </a:gsLst>
            <a:lin ang="27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ctr"/>
            <a:endParaRPr lang="es-MX" sz="1100">
              <a:solidFill>
                <a:schemeClr val="lt1"/>
              </a:solidFill>
              <a:latin typeface="+mn-lt"/>
              <a:ea typeface="+mn-ea"/>
              <a:cs typeface="+mn-cs"/>
            </a:endParaRPr>
          </a:p>
        </xdr:txBody>
      </xdr:sp>
      <xdr:sp macro="" textlink="">
        <xdr:nvSpPr>
          <xdr:cNvPr id="9" name="CuadroTexto 8">
            <a:extLst>
              <a:ext uri="{FF2B5EF4-FFF2-40B4-BE49-F238E27FC236}">
                <a16:creationId xmlns:a16="http://schemas.microsoft.com/office/drawing/2014/main" id="{00000000-0008-0000-0900-000009000000}"/>
              </a:ext>
            </a:extLst>
          </xdr:cNvPr>
          <xdr:cNvSpPr txBox="1"/>
        </xdr:nvSpPr>
        <xdr:spPr>
          <a:xfrm>
            <a:off x="448000" y="938893"/>
            <a:ext cx="3484465" cy="3265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600" b="1">
                <a:solidFill>
                  <a:schemeClr val="bg1"/>
                </a:solidFill>
              </a:rPr>
              <a:t>Información Detallada</a:t>
            </a:r>
            <a:r>
              <a:rPr lang="es-MX" sz="1600" b="1" baseline="0">
                <a:solidFill>
                  <a:schemeClr val="bg1"/>
                </a:solidFill>
              </a:rPr>
              <a:t> Proyecto</a:t>
            </a:r>
            <a:endParaRPr lang="es-MX" sz="1600" b="1">
              <a:solidFill>
                <a:schemeClr val="bg1"/>
              </a:solidFill>
            </a:endParaRPr>
          </a:p>
        </xdr:txBody>
      </xdr:sp>
    </xdr:grpSp>
    <xdr:clientData/>
  </xdr:twoCellAnchor>
  <xdr:twoCellAnchor>
    <xdr:from>
      <xdr:col>17</xdr:col>
      <xdr:colOff>366890</xdr:colOff>
      <xdr:row>16</xdr:row>
      <xdr:rowOff>52198</xdr:rowOff>
    </xdr:from>
    <xdr:to>
      <xdr:col>22</xdr:col>
      <xdr:colOff>552940</xdr:colOff>
      <xdr:row>29</xdr:row>
      <xdr:rowOff>108856</xdr:rowOff>
    </xdr:to>
    <xdr:sp macro="" textlink="">
      <xdr:nvSpPr>
        <xdr:cNvPr id="11" name="Rectángulo: esquinas redondeadas 10">
          <a:extLst>
            <a:ext uri="{FF2B5EF4-FFF2-40B4-BE49-F238E27FC236}">
              <a16:creationId xmlns:a16="http://schemas.microsoft.com/office/drawing/2014/main" id="{00000000-0008-0000-0900-00000B000000}"/>
            </a:ext>
          </a:extLst>
        </xdr:cNvPr>
        <xdr:cNvSpPr/>
      </xdr:nvSpPr>
      <xdr:spPr>
        <a:xfrm>
          <a:off x="12489617" y="2338198"/>
          <a:ext cx="3996050" cy="2533158"/>
        </a:xfrm>
        <a:prstGeom prst="round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17</xdr:col>
      <xdr:colOff>468720</xdr:colOff>
      <xdr:row>16</xdr:row>
      <xdr:rowOff>106538</xdr:rowOff>
    </xdr:from>
    <xdr:to>
      <xdr:col>22</xdr:col>
      <xdr:colOff>511758</xdr:colOff>
      <xdr:row>28</xdr:row>
      <xdr:rowOff>89806</xdr:rowOff>
    </xdr:to>
    <xdr:grpSp>
      <xdr:nvGrpSpPr>
        <xdr:cNvPr id="147" name="Grupo 146">
          <a:extLst>
            <a:ext uri="{FF2B5EF4-FFF2-40B4-BE49-F238E27FC236}">
              <a16:creationId xmlns:a16="http://schemas.microsoft.com/office/drawing/2014/main" id="{00000000-0008-0000-0900-000093000000}"/>
            </a:ext>
          </a:extLst>
        </xdr:cNvPr>
        <xdr:cNvGrpSpPr/>
      </xdr:nvGrpSpPr>
      <xdr:grpSpPr>
        <a:xfrm>
          <a:off x="12594045" y="3154538"/>
          <a:ext cx="3853038" cy="2269268"/>
          <a:chOff x="12591447" y="2392538"/>
          <a:chExt cx="3853038" cy="2269268"/>
        </a:xfrm>
      </xdr:grpSpPr>
      <xdr:sp macro="" textlink="">
        <xdr:nvSpPr>
          <xdr:cNvPr id="12" name="CuadroTexto 11">
            <a:extLst>
              <a:ext uri="{FF2B5EF4-FFF2-40B4-BE49-F238E27FC236}">
                <a16:creationId xmlns:a16="http://schemas.microsoft.com/office/drawing/2014/main" id="{00000000-0008-0000-0900-00000C000000}"/>
              </a:ext>
            </a:extLst>
          </xdr:cNvPr>
          <xdr:cNvSpPr txBox="1"/>
        </xdr:nvSpPr>
        <xdr:spPr>
          <a:xfrm>
            <a:off x="12591447" y="2392538"/>
            <a:ext cx="3853038" cy="4211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s-MX" sz="1400" b="0">
                <a:solidFill>
                  <a:sysClr val="windowText" lastClr="000000"/>
                </a:solidFill>
              </a:rPr>
              <a:t>Equipo de trabajo</a:t>
            </a:r>
          </a:p>
        </xdr:txBody>
      </xdr:sp>
      <xdr:sp macro="" textlink="'Inf. Proyecto'!A22">
        <xdr:nvSpPr>
          <xdr:cNvPr id="13" name="CuadroTexto 12">
            <a:extLst>
              <a:ext uri="{FF2B5EF4-FFF2-40B4-BE49-F238E27FC236}">
                <a16:creationId xmlns:a16="http://schemas.microsoft.com/office/drawing/2014/main" id="{00000000-0008-0000-0900-00000D000000}"/>
              </a:ext>
            </a:extLst>
          </xdr:cNvPr>
          <xdr:cNvSpPr txBox="1"/>
        </xdr:nvSpPr>
        <xdr:spPr>
          <a:xfrm>
            <a:off x="13169974" y="2894020"/>
            <a:ext cx="3166014" cy="436588"/>
          </a:xfrm>
          <a:prstGeom prst="rect">
            <a:avLst/>
          </a:prstGeom>
          <a:noFill/>
          <a:ln w="9525" cmpd="sng">
            <a:solidFill>
              <a:srgbClr val="3FCCF4"/>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162B99B0-FF28-43DA-8265-D9D26C67E8B7}" type="TxLink">
              <a:rPr lang="en-US" sz="1400" b="1" i="0" u="none" strike="noStrike">
                <a:solidFill>
                  <a:schemeClr val="tx1"/>
                </a:solidFill>
                <a:latin typeface="+mn-lt"/>
                <a:cs typeface="Calibri"/>
              </a:rPr>
              <a:pPr algn="l"/>
              <a:t>Product Owner: </a:t>
            </a:fld>
            <a:endParaRPr lang="es-MX" sz="1400" b="1">
              <a:solidFill>
                <a:schemeClr val="tx1"/>
              </a:solidFill>
              <a:latin typeface="+mn-lt"/>
            </a:endParaRPr>
          </a:p>
        </xdr:txBody>
      </xdr:sp>
      <xdr:sp macro="" textlink="'Inf. Proyecto'!A23">
        <xdr:nvSpPr>
          <xdr:cNvPr id="14" name="CuadroTexto 13">
            <a:extLst>
              <a:ext uri="{FF2B5EF4-FFF2-40B4-BE49-F238E27FC236}">
                <a16:creationId xmlns:a16="http://schemas.microsoft.com/office/drawing/2014/main" id="{00000000-0008-0000-0900-00000E000000}"/>
              </a:ext>
            </a:extLst>
          </xdr:cNvPr>
          <xdr:cNvSpPr txBox="1"/>
        </xdr:nvSpPr>
        <xdr:spPr>
          <a:xfrm>
            <a:off x="13169974" y="3511136"/>
            <a:ext cx="3166014" cy="436588"/>
          </a:xfrm>
          <a:prstGeom prst="rect">
            <a:avLst/>
          </a:prstGeom>
          <a:noFill/>
          <a:ln w="9525" cmpd="sng">
            <a:solidFill>
              <a:schemeClr val="accent6"/>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F6178B41-CF17-4DB5-8B69-F33F481CFF83}" type="TxLink">
              <a:rPr lang="en-US" sz="1400" b="1" i="0" u="none" strike="noStrike">
                <a:solidFill>
                  <a:schemeClr val="tx1"/>
                </a:solidFill>
                <a:latin typeface="+mn-lt"/>
                <a:cs typeface="Calibri"/>
              </a:rPr>
              <a:pPr algn="l"/>
              <a:t>Scrum Master: Vivian Carolina Mendoza Baron</a:t>
            </a:fld>
            <a:endParaRPr lang="es-MX" sz="1400" b="1">
              <a:solidFill>
                <a:schemeClr val="tx1"/>
              </a:solidFill>
              <a:latin typeface="+mn-lt"/>
            </a:endParaRPr>
          </a:p>
        </xdr:txBody>
      </xdr:sp>
      <xdr:sp macro="" textlink="'Inf. Proyecto'!A24">
        <xdr:nvSpPr>
          <xdr:cNvPr id="15" name="CuadroTexto 14">
            <a:extLst>
              <a:ext uri="{FF2B5EF4-FFF2-40B4-BE49-F238E27FC236}">
                <a16:creationId xmlns:a16="http://schemas.microsoft.com/office/drawing/2014/main" id="{00000000-0008-0000-0900-00000F000000}"/>
              </a:ext>
            </a:extLst>
          </xdr:cNvPr>
          <xdr:cNvSpPr txBox="1"/>
        </xdr:nvSpPr>
        <xdr:spPr>
          <a:xfrm>
            <a:off x="13169974" y="4153394"/>
            <a:ext cx="3166014" cy="436588"/>
          </a:xfrm>
          <a:prstGeom prst="rect">
            <a:avLst/>
          </a:prstGeom>
          <a:noFill/>
          <a:ln w="9525" cmpd="sng">
            <a:solidFill>
              <a:schemeClr val="accent6"/>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77EFB2CF-8C93-41B0-9D56-8802BBF2250A}" type="TxLink">
              <a:rPr lang="en-US" sz="1400" b="1" i="0" u="none" strike="noStrike">
                <a:solidFill>
                  <a:schemeClr val="tx1"/>
                </a:solidFill>
                <a:latin typeface="+mn-lt"/>
                <a:ea typeface="+mn-ea"/>
                <a:cs typeface="Calibri"/>
              </a:rPr>
              <a:pPr marL="0" indent="0" algn="l"/>
              <a:t>Tester: </a:t>
            </a:fld>
            <a:endParaRPr lang="es-MX" sz="1400" b="1" i="0" u="none" strike="noStrike">
              <a:solidFill>
                <a:schemeClr val="tx1"/>
              </a:solidFill>
              <a:latin typeface="+mn-lt"/>
              <a:ea typeface="+mn-ea"/>
              <a:cs typeface="Calibri"/>
            </a:endParaRPr>
          </a:p>
        </xdr:txBody>
      </xdr:sp>
      <xdr:pic>
        <xdr:nvPicPr>
          <xdr:cNvPr id="16" name="Imagen 15">
            <a:extLst>
              <a:ext uri="{FF2B5EF4-FFF2-40B4-BE49-F238E27FC236}">
                <a16:creationId xmlns:a16="http://schemas.microsoft.com/office/drawing/2014/main" id="{00000000-0008-0000-0900-000010000000}"/>
              </a:ext>
            </a:extLst>
          </xdr:cNvPr>
          <xdr:cNvPicPr>
            <a:picLocks noChangeAspect="1"/>
          </xdr:cNvPicPr>
        </xdr:nvPicPr>
        <xdr:blipFill>
          <a:blip xmlns:r="http://schemas.openxmlformats.org/officeDocument/2006/relationships" r:embed="rId1"/>
          <a:stretch>
            <a:fillRect/>
          </a:stretch>
        </xdr:blipFill>
        <xdr:spPr>
          <a:xfrm>
            <a:off x="12599942" y="2850174"/>
            <a:ext cx="522515" cy="544286"/>
          </a:xfrm>
          <a:prstGeom prst="rect">
            <a:avLst/>
          </a:prstGeom>
        </xdr:spPr>
      </xdr:pic>
      <xdr:pic>
        <xdr:nvPicPr>
          <xdr:cNvPr id="17" name="Imagen 16">
            <a:extLst>
              <a:ext uri="{FF2B5EF4-FFF2-40B4-BE49-F238E27FC236}">
                <a16:creationId xmlns:a16="http://schemas.microsoft.com/office/drawing/2014/main" id="{00000000-0008-0000-0900-000011000000}"/>
              </a:ext>
            </a:extLst>
          </xdr:cNvPr>
          <xdr:cNvPicPr>
            <a:picLocks noChangeAspect="1"/>
          </xdr:cNvPicPr>
        </xdr:nvPicPr>
        <xdr:blipFill>
          <a:blip xmlns:r="http://schemas.openxmlformats.org/officeDocument/2006/relationships" r:embed="rId2"/>
          <a:stretch>
            <a:fillRect/>
          </a:stretch>
        </xdr:blipFill>
        <xdr:spPr>
          <a:xfrm>
            <a:off x="12599943" y="4122964"/>
            <a:ext cx="517070" cy="538842"/>
          </a:xfrm>
          <a:prstGeom prst="rect">
            <a:avLst/>
          </a:prstGeom>
        </xdr:spPr>
      </xdr:pic>
      <xdr:pic>
        <xdr:nvPicPr>
          <xdr:cNvPr id="18" name="Imagen 17">
            <a:extLst>
              <a:ext uri="{FF2B5EF4-FFF2-40B4-BE49-F238E27FC236}">
                <a16:creationId xmlns:a16="http://schemas.microsoft.com/office/drawing/2014/main" id="{00000000-0008-0000-0900-000012000000}"/>
              </a:ext>
            </a:extLst>
          </xdr:cNvPr>
          <xdr:cNvPicPr>
            <a:picLocks noChangeAspect="1"/>
          </xdr:cNvPicPr>
        </xdr:nvPicPr>
        <xdr:blipFill>
          <a:blip xmlns:r="http://schemas.openxmlformats.org/officeDocument/2006/relationships" r:embed="rId3"/>
          <a:stretch>
            <a:fillRect/>
          </a:stretch>
        </xdr:blipFill>
        <xdr:spPr>
          <a:xfrm>
            <a:off x="12599943" y="3463541"/>
            <a:ext cx="530678" cy="536206"/>
          </a:xfrm>
          <a:prstGeom prst="rect">
            <a:avLst/>
          </a:prstGeom>
        </xdr:spPr>
      </xdr:pic>
    </xdr:grpSp>
    <xdr:clientData/>
  </xdr:twoCellAnchor>
  <xdr:twoCellAnchor>
    <xdr:from>
      <xdr:col>1</xdr:col>
      <xdr:colOff>181838</xdr:colOff>
      <xdr:row>16</xdr:row>
      <xdr:rowOff>65805</xdr:rowOff>
    </xdr:from>
    <xdr:to>
      <xdr:col>4</xdr:col>
      <xdr:colOff>481196</xdr:colOff>
      <xdr:row>22</xdr:row>
      <xdr:rowOff>74805</xdr:rowOff>
    </xdr:to>
    <xdr:grpSp>
      <xdr:nvGrpSpPr>
        <xdr:cNvPr id="19" name="Grupo 18">
          <a:extLst>
            <a:ext uri="{FF2B5EF4-FFF2-40B4-BE49-F238E27FC236}">
              <a16:creationId xmlns:a16="http://schemas.microsoft.com/office/drawing/2014/main" id="{00000000-0008-0000-0900-000013000000}"/>
            </a:ext>
          </a:extLst>
        </xdr:cNvPr>
        <xdr:cNvGrpSpPr/>
      </xdr:nvGrpSpPr>
      <xdr:grpSpPr>
        <a:xfrm>
          <a:off x="496163" y="3113805"/>
          <a:ext cx="2204358" cy="1152000"/>
          <a:chOff x="649429" y="1521770"/>
          <a:chExt cx="2384961" cy="1152000"/>
        </a:xfrm>
      </xdr:grpSpPr>
      <xdr:grpSp>
        <xdr:nvGrpSpPr>
          <xdr:cNvPr id="20" name="Grupo 21">
            <a:extLst>
              <a:ext uri="{FF2B5EF4-FFF2-40B4-BE49-F238E27FC236}">
                <a16:creationId xmlns:a16="http://schemas.microsoft.com/office/drawing/2014/main" id="{00000000-0008-0000-0900-000014000000}"/>
              </a:ext>
            </a:extLst>
          </xdr:cNvPr>
          <xdr:cNvGrpSpPr/>
        </xdr:nvGrpSpPr>
        <xdr:grpSpPr>
          <a:xfrm>
            <a:off x="649429" y="1521770"/>
            <a:ext cx="2384961" cy="1152000"/>
            <a:chOff x="377289" y="1464622"/>
            <a:chExt cx="2384961" cy="933518"/>
          </a:xfrm>
        </xdr:grpSpPr>
        <xdr:sp macro="" textlink="">
          <xdr:nvSpPr>
            <xdr:cNvPr id="22" name="Rectángulo: esquinas redondeadas 5">
              <a:extLst>
                <a:ext uri="{FF2B5EF4-FFF2-40B4-BE49-F238E27FC236}">
                  <a16:creationId xmlns:a16="http://schemas.microsoft.com/office/drawing/2014/main" id="{00000000-0008-0000-0900-000016000000}"/>
                </a:ext>
              </a:extLst>
            </xdr:cNvPr>
            <xdr:cNvSpPr/>
          </xdr:nvSpPr>
          <xdr:spPr>
            <a:xfrm>
              <a:off x="377289" y="1464622"/>
              <a:ext cx="2384961" cy="933518"/>
            </a:xfrm>
            <a:prstGeom prst="round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sp macro="" textlink="">
          <xdr:nvSpPr>
            <xdr:cNvPr id="23" name="CuadroTexto 19">
              <a:extLst>
                <a:ext uri="{FF2B5EF4-FFF2-40B4-BE49-F238E27FC236}">
                  <a16:creationId xmlns:a16="http://schemas.microsoft.com/office/drawing/2014/main" id="{00000000-0008-0000-0900-000017000000}"/>
                </a:ext>
              </a:extLst>
            </xdr:cNvPr>
            <xdr:cNvSpPr txBox="1"/>
          </xdr:nvSpPr>
          <xdr:spPr>
            <a:xfrm>
              <a:off x="421821" y="1510392"/>
              <a:ext cx="2299607" cy="3537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s-MX" sz="1400" b="0">
                  <a:solidFill>
                    <a:sysClr val="windowText" lastClr="000000"/>
                  </a:solidFill>
                </a:rPr>
                <a:t>Fecha </a:t>
              </a:r>
              <a:r>
                <a:rPr lang="es-MX" sz="1400" b="0" baseline="0">
                  <a:solidFill>
                    <a:sysClr val="windowText" lastClr="000000"/>
                  </a:solidFill>
                </a:rPr>
                <a:t>Informe Cierre</a:t>
              </a:r>
              <a:endParaRPr lang="es-MX" sz="1400" b="0">
                <a:solidFill>
                  <a:sysClr val="windowText" lastClr="000000"/>
                </a:solidFill>
              </a:endParaRPr>
            </a:p>
          </xdr:txBody>
        </xdr:sp>
        <xdr:sp macro="" textlink="Seguimiento!D14">
          <xdr:nvSpPr>
            <xdr:cNvPr id="24" name="CuadroTexto 20">
              <a:extLst>
                <a:ext uri="{FF2B5EF4-FFF2-40B4-BE49-F238E27FC236}">
                  <a16:creationId xmlns:a16="http://schemas.microsoft.com/office/drawing/2014/main" id="{00000000-0008-0000-0900-000018000000}"/>
                </a:ext>
              </a:extLst>
            </xdr:cNvPr>
            <xdr:cNvSpPr txBox="1"/>
          </xdr:nvSpPr>
          <xdr:spPr>
            <a:xfrm>
              <a:off x="1360715" y="1830303"/>
              <a:ext cx="1293130" cy="4520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8408E4B9-B0BC-4CFA-B5CB-9018AFE433ED}" type="TxLink">
                <a:rPr lang="en-US" sz="1600" b="1" i="0" u="none" strike="noStrike">
                  <a:solidFill>
                    <a:schemeClr val="tx1"/>
                  </a:solidFill>
                  <a:latin typeface="+mn-lt"/>
                  <a:cs typeface="Arial" panose="020B0604020202020204" pitchFamily="34" charset="0"/>
                </a:rPr>
                <a:pPr algn="l"/>
                <a:t> </a:t>
              </a:fld>
              <a:endParaRPr lang="es-MX" sz="3600" b="1">
                <a:solidFill>
                  <a:schemeClr val="tx1"/>
                </a:solidFill>
                <a:latin typeface="+mn-lt"/>
                <a:cs typeface="Arial" panose="020B0604020202020204" pitchFamily="34" charset="0"/>
              </a:endParaRPr>
            </a:p>
          </xdr:txBody>
        </xdr:sp>
      </xdr:grpSp>
      <xdr:pic>
        <xdr:nvPicPr>
          <xdr:cNvPr id="21" name="Gráfico 20" descr="Calendario con relleno sólido">
            <a:extLst>
              <a:ext uri="{FF2B5EF4-FFF2-40B4-BE49-F238E27FC236}">
                <a16:creationId xmlns:a16="http://schemas.microsoft.com/office/drawing/2014/main" id="{00000000-0008-0000-0900-000015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851808" y="1959429"/>
            <a:ext cx="653142" cy="653142"/>
          </a:xfrm>
          <a:prstGeom prst="rect">
            <a:avLst/>
          </a:prstGeom>
        </xdr:spPr>
      </xdr:pic>
    </xdr:grpSp>
    <xdr:clientData/>
  </xdr:twoCellAnchor>
  <xdr:twoCellAnchor>
    <xdr:from>
      <xdr:col>1</xdr:col>
      <xdr:colOff>181838</xdr:colOff>
      <xdr:row>23</xdr:row>
      <xdr:rowOff>27213</xdr:rowOff>
    </xdr:from>
    <xdr:to>
      <xdr:col>4</xdr:col>
      <xdr:colOff>481195</xdr:colOff>
      <xdr:row>29</xdr:row>
      <xdr:rowOff>36213</xdr:rowOff>
    </xdr:to>
    <xdr:grpSp>
      <xdr:nvGrpSpPr>
        <xdr:cNvPr id="25" name="Grupo 24">
          <a:extLst>
            <a:ext uri="{FF2B5EF4-FFF2-40B4-BE49-F238E27FC236}">
              <a16:creationId xmlns:a16="http://schemas.microsoft.com/office/drawing/2014/main" id="{00000000-0008-0000-0900-000019000000}"/>
            </a:ext>
          </a:extLst>
        </xdr:cNvPr>
        <xdr:cNvGrpSpPr/>
      </xdr:nvGrpSpPr>
      <xdr:grpSpPr>
        <a:xfrm>
          <a:off x="496163" y="4408713"/>
          <a:ext cx="2204357" cy="1152000"/>
          <a:chOff x="649429" y="2816678"/>
          <a:chExt cx="2384961" cy="1152000"/>
        </a:xfrm>
      </xdr:grpSpPr>
      <xdr:grpSp>
        <xdr:nvGrpSpPr>
          <xdr:cNvPr id="26" name="Grupo 25">
            <a:extLst>
              <a:ext uri="{FF2B5EF4-FFF2-40B4-BE49-F238E27FC236}">
                <a16:creationId xmlns:a16="http://schemas.microsoft.com/office/drawing/2014/main" id="{00000000-0008-0000-0900-00001A000000}"/>
              </a:ext>
            </a:extLst>
          </xdr:cNvPr>
          <xdr:cNvGrpSpPr/>
        </xdr:nvGrpSpPr>
        <xdr:grpSpPr>
          <a:xfrm>
            <a:off x="649429" y="2816678"/>
            <a:ext cx="2384961" cy="1152000"/>
            <a:chOff x="377289" y="1464622"/>
            <a:chExt cx="2384961" cy="933518"/>
          </a:xfrm>
        </xdr:grpSpPr>
        <xdr:sp macro="" textlink="">
          <xdr:nvSpPr>
            <xdr:cNvPr id="28" name="Rectángulo: esquinas redondeadas 27">
              <a:extLst>
                <a:ext uri="{FF2B5EF4-FFF2-40B4-BE49-F238E27FC236}">
                  <a16:creationId xmlns:a16="http://schemas.microsoft.com/office/drawing/2014/main" id="{00000000-0008-0000-0900-00001C000000}"/>
                </a:ext>
              </a:extLst>
            </xdr:cNvPr>
            <xdr:cNvSpPr/>
          </xdr:nvSpPr>
          <xdr:spPr>
            <a:xfrm>
              <a:off x="377289" y="1464622"/>
              <a:ext cx="2384961" cy="933518"/>
            </a:xfrm>
            <a:prstGeom prst="round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sp macro="" textlink="">
          <xdr:nvSpPr>
            <xdr:cNvPr id="29" name="CuadroTexto 28">
              <a:extLst>
                <a:ext uri="{FF2B5EF4-FFF2-40B4-BE49-F238E27FC236}">
                  <a16:creationId xmlns:a16="http://schemas.microsoft.com/office/drawing/2014/main" id="{00000000-0008-0000-0900-00001D000000}"/>
                </a:ext>
              </a:extLst>
            </xdr:cNvPr>
            <xdr:cNvSpPr txBox="1"/>
          </xdr:nvSpPr>
          <xdr:spPr>
            <a:xfrm>
              <a:off x="421821" y="1510392"/>
              <a:ext cx="2299607" cy="3537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s-MX" sz="1400" b="0">
                  <a:solidFill>
                    <a:sysClr val="windowText" lastClr="000000"/>
                  </a:solidFill>
                </a:rPr>
                <a:t>Fecha Inicio Sprint</a:t>
              </a:r>
            </a:p>
          </xdr:txBody>
        </xdr:sp>
        <xdr:sp macro="" textlink="'Inf. Proyecto'!D20:H20">
          <xdr:nvSpPr>
            <xdr:cNvPr id="30" name="CuadroTexto 29">
              <a:extLst>
                <a:ext uri="{FF2B5EF4-FFF2-40B4-BE49-F238E27FC236}">
                  <a16:creationId xmlns:a16="http://schemas.microsoft.com/office/drawing/2014/main" id="{00000000-0008-0000-0900-00001E000000}"/>
                </a:ext>
              </a:extLst>
            </xdr:cNvPr>
            <xdr:cNvSpPr txBox="1"/>
          </xdr:nvSpPr>
          <xdr:spPr>
            <a:xfrm>
              <a:off x="1347110" y="1899275"/>
              <a:ext cx="1413867" cy="3537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53BAD99A-A713-4E9F-96DB-0DF078A43E18}" type="TxLink">
                <a:rPr lang="en-US" sz="1600" b="1" i="0" u="none" strike="noStrike">
                  <a:solidFill>
                    <a:srgbClr val="000000"/>
                  </a:solidFill>
                  <a:latin typeface="+mn-lt"/>
                  <a:cs typeface="Arial" panose="020B0604020202020204" pitchFamily="34" charset="0"/>
                </a:rPr>
                <a:pPr algn="l"/>
                <a:t> </a:t>
              </a:fld>
              <a:endParaRPr lang="es-MX" sz="2400" b="1">
                <a:solidFill>
                  <a:sysClr val="windowText" lastClr="000000"/>
                </a:solidFill>
                <a:latin typeface="+mn-lt"/>
                <a:cs typeface="Arial" panose="020B0604020202020204" pitchFamily="34" charset="0"/>
              </a:endParaRPr>
            </a:p>
          </xdr:txBody>
        </xdr:sp>
      </xdr:grpSp>
      <xdr:pic>
        <xdr:nvPicPr>
          <xdr:cNvPr id="27" name="Gráfico 26" descr="Calendario con relleno sólido">
            <a:extLst>
              <a:ext uri="{FF2B5EF4-FFF2-40B4-BE49-F238E27FC236}">
                <a16:creationId xmlns:a16="http://schemas.microsoft.com/office/drawing/2014/main" id="{00000000-0008-0000-0900-00001B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851808" y="3214007"/>
            <a:ext cx="653142" cy="653142"/>
          </a:xfrm>
          <a:prstGeom prst="rect">
            <a:avLst/>
          </a:prstGeom>
        </xdr:spPr>
      </xdr:pic>
    </xdr:grpSp>
    <xdr:clientData/>
  </xdr:twoCellAnchor>
  <xdr:twoCellAnchor>
    <xdr:from>
      <xdr:col>4</xdr:col>
      <xdr:colOff>570507</xdr:colOff>
      <xdr:row>23</xdr:row>
      <xdr:rowOff>57148</xdr:rowOff>
    </xdr:from>
    <xdr:to>
      <xdr:col>7</xdr:col>
      <xdr:colOff>669468</xdr:colOff>
      <xdr:row>29</xdr:row>
      <xdr:rowOff>66148</xdr:rowOff>
    </xdr:to>
    <xdr:grpSp>
      <xdr:nvGrpSpPr>
        <xdr:cNvPr id="31" name="Grupo 30">
          <a:extLst>
            <a:ext uri="{FF2B5EF4-FFF2-40B4-BE49-F238E27FC236}">
              <a16:creationId xmlns:a16="http://schemas.microsoft.com/office/drawing/2014/main" id="{00000000-0008-0000-0900-00001F000000}"/>
            </a:ext>
          </a:extLst>
        </xdr:cNvPr>
        <xdr:cNvGrpSpPr/>
      </xdr:nvGrpSpPr>
      <xdr:grpSpPr>
        <a:xfrm>
          <a:off x="2789832" y="4438648"/>
          <a:ext cx="2384961" cy="1152000"/>
          <a:chOff x="3223900" y="2846613"/>
          <a:chExt cx="2384961" cy="1152000"/>
        </a:xfrm>
      </xdr:grpSpPr>
      <xdr:grpSp>
        <xdr:nvGrpSpPr>
          <xdr:cNvPr id="32" name="Grupo 31">
            <a:extLst>
              <a:ext uri="{FF2B5EF4-FFF2-40B4-BE49-F238E27FC236}">
                <a16:creationId xmlns:a16="http://schemas.microsoft.com/office/drawing/2014/main" id="{00000000-0008-0000-0900-000020000000}"/>
              </a:ext>
            </a:extLst>
          </xdr:cNvPr>
          <xdr:cNvGrpSpPr/>
        </xdr:nvGrpSpPr>
        <xdr:grpSpPr>
          <a:xfrm>
            <a:off x="3223900" y="2846613"/>
            <a:ext cx="2384961" cy="1152000"/>
            <a:chOff x="377289" y="1464622"/>
            <a:chExt cx="2384961" cy="933518"/>
          </a:xfrm>
        </xdr:grpSpPr>
        <xdr:sp macro="" textlink="">
          <xdr:nvSpPr>
            <xdr:cNvPr id="34" name="Rectángulo: esquinas redondeadas 33">
              <a:extLst>
                <a:ext uri="{FF2B5EF4-FFF2-40B4-BE49-F238E27FC236}">
                  <a16:creationId xmlns:a16="http://schemas.microsoft.com/office/drawing/2014/main" id="{00000000-0008-0000-0900-000022000000}"/>
                </a:ext>
              </a:extLst>
            </xdr:cNvPr>
            <xdr:cNvSpPr/>
          </xdr:nvSpPr>
          <xdr:spPr>
            <a:xfrm>
              <a:off x="377289" y="1464622"/>
              <a:ext cx="2384961" cy="933518"/>
            </a:xfrm>
            <a:prstGeom prst="round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sp macro="" textlink="">
          <xdr:nvSpPr>
            <xdr:cNvPr id="35" name="CuadroTexto 34">
              <a:extLst>
                <a:ext uri="{FF2B5EF4-FFF2-40B4-BE49-F238E27FC236}">
                  <a16:creationId xmlns:a16="http://schemas.microsoft.com/office/drawing/2014/main" id="{00000000-0008-0000-0900-000023000000}"/>
                </a:ext>
              </a:extLst>
            </xdr:cNvPr>
            <xdr:cNvSpPr txBox="1"/>
          </xdr:nvSpPr>
          <xdr:spPr>
            <a:xfrm>
              <a:off x="421821" y="1510392"/>
              <a:ext cx="2299607" cy="3537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s-MX" sz="1400" b="0">
                  <a:solidFill>
                    <a:sysClr val="windowText" lastClr="000000"/>
                  </a:solidFill>
                </a:rPr>
                <a:t>Fecha Fin Sprint</a:t>
              </a:r>
            </a:p>
          </xdr:txBody>
        </xdr:sp>
        <xdr:sp macro="" textlink="'Inf. Proyecto'!D21:H21">
          <xdr:nvSpPr>
            <xdr:cNvPr id="36" name="CuadroTexto 35">
              <a:extLst>
                <a:ext uri="{FF2B5EF4-FFF2-40B4-BE49-F238E27FC236}">
                  <a16:creationId xmlns:a16="http://schemas.microsoft.com/office/drawing/2014/main" id="{00000000-0008-0000-0900-000024000000}"/>
                </a:ext>
              </a:extLst>
            </xdr:cNvPr>
            <xdr:cNvSpPr txBox="1"/>
          </xdr:nvSpPr>
          <xdr:spPr>
            <a:xfrm>
              <a:off x="1344389" y="1877221"/>
              <a:ext cx="1338939" cy="3537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70AFAB9F-FBF0-4972-BF34-D28A3F36BF7A}" type="TxLink">
                <a:rPr lang="en-US" sz="1600" b="1" i="0" u="none" strike="noStrike">
                  <a:solidFill>
                    <a:srgbClr val="000000"/>
                  </a:solidFill>
                  <a:latin typeface="+mn-lt"/>
                  <a:cs typeface="Arial" panose="020B0604020202020204" pitchFamily="34" charset="0"/>
                </a:rPr>
                <a:pPr algn="l"/>
                <a:t> </a:t>
              </a:fld>
              <a:endParaRPr lang="es-MX" sz="1600" b="1">
                <a:solidFill>
                  <a:sysClr val="windowText" lastClr="000000"/>
                </a:solidFill>
                <a:latin typeface="+mn-lt"/>
                <a:cs typeface="Arial" panose="020B0604020202020204" pitchFamily="34" charset="0"/>
              </a:endParaRPr>
            </a:p>
          </xdr:txBody>
        </xdr:sp>
      </xdr:grpSp>
      <xdr:pic>
        <xdr:nvPicPr>
          <xdr:cNvPr id="33" name="Gráfico 32" descr="Calendario con relleno sólido">
            <a:extLst>
              <a:ext uri="{FF2B5EF4-FFF2-40B4-BE49-F238E27FC236}">
                <a16:creationId xmlns:a16="http://schemas.microsoft.com/office/drawing/2014/main" id="{00000000-0008-0000-0900-000021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3461658" y="3214007"/>
            <a:ext cx="653142" cy="653142"/>
          </a:xfrm>
          <a:prstGeom prst="rect">
            <a:avLst/>
          </a:prstGeom>
        </xdr:spPr>
      </xdr:pic>
    </xdr:grpSp>
    <xdr:clientData/>
  </xdr:twoCellAnchor>
  <xdr:twoCellAnchor>
    <xdr:from>
      <xdr:col>14</xdr:col>
      <xdr:colOff>64811</xdr:colOff>
      <xdr:row>16</xdr:row>
      <xdr:rowOff>65805</xdr:rowOff>
    </xdr:from>
    <xdr:to>
      <xdr:col>17</xdr:col>
      <xdr:colOff>163772</xdr:colOff>
      <xdr:row>22</xdr:row>
      <xdr:rowOff>74805</xdr:rowOff>
    </xdr:to>
    <xdr:grpSp>
      <xdr:nvGrpSpPr>
        <xdr:cNvPr id="37" name="Grupo 36">
          <a:extLst>
            <a:ext uri="{FF2B5EF4-FFF2-40B4-BE49-F238E27FC236}">
              <a16:creationId xmlns:a16="http://schemas.microsoft.com/office/drawing/2014/main" id="{00000000-0008-0000-0900-000025000000}"/>
            </a:ext>
          </a:extLst>
        </xdr:cNvPr>
        <xdr:cNvGrpSpPr/>
      </xdr:nvGrpSpPr>
      <xdr:grpSpPr>
        <a:xfrm>
          <a:off x="9904136" y="3113805"/>
          <a:ext cx="2384961" cy="1152000"/>
          <a:chOff x="10338204" y="1521770"/>
          <a:chExt cx="2384961" cy="1152000"/>
        </a:xfrm>
      </xdr:grpSpPr>
      <xdr:grpSp>
        <xdr:nvGrpSpPr>
          <xdr:cNvPr id="38" name="Grupo 83">
            <a:extLst>
              <a:ext uri="{FF2B5EF4-FFF2-40B4-BE49-F238E27FC236}">
                <a16:creationId xmlns:a16="http://schemas.microsoft.com/office/drawing/2014/main" id="{00000000-0008-0000-0900-000026000000}"/>
              </a:ext>
            </a:extLst>
          </xdr:cNvPr>
          <xdr:cNvGrpSpPr/>
        </xdr:nvGrpSpPr>
        <xdr:grpSpPr>
          <a:xfrm>
            <a:off x="10338204" y="1521770"/>
            <a:ext cx="2384961" cy="1152000"/>
            <a:chOff x="9853300" y="1521770"/>
            <a:chExt cx="2384961" cy="1152000"/>
          </a:xfrm>
        </xdr:grpSpPr>
        <xdr:sp macro="" textlink="">
          <xdr:nvSpPr>
            <xdr:cNvPr id="40" name="Rectángulo: esquinas redondeadas 50">
              <a:extLst>
                <a:ext uri="{FF2B5EF4-FFF2-40B4-BE49-F238E27FC236}">
                  <a16:creationId xmlns:a16="http://schemas.microsoft.com/office/drawing/2014/main" id="{00000000-0008-0000-0900-000028000000}"/>
                </a:ext>
              </a:extLst>
            </xdr:cNvPr>
            <xdr:cNvSpPr/>
          </xdr:nvSpPr>
          <xdr:spPr>
            <a:xfrm>
              <a:off x="9853300" y="1521770"/>
              <a:ext cx="2384961" cy="1152000"/>
            </a:xfrm>
            <a:prstGeom prst="round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sp macro="" textlink="">
          <xdr:nvSpPr>
            <xdr:cNvPr id="41" name="CuadroTexto 51">
              <a:extLst>
                <a:ext uri="{FF2B5EF4-FFF2-40B4-BE49-F238E27FC236}">
                  <a16:creationId xmlns:a16="http://schemas.microsoft.com/office/drawing/2014/main" id="{00000000-0008-0000-0900-000029000000}"/>
                </a:ext>
              </a:extLst>
            </xdr:cNvPr>
            <xdr:cNvSpPr txBox="1"/>
          </xdr:nvSpPr>
          <xdr:spPr>
            <a:xfrm>
              <a:off x="9897832" y="1576110"/>
              <a:ext cx="2299607" cy="4200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s-MX" sz="1400" b="0">
                  <a:solidFill>
                    <a:sysClr val="windowText" lastClr="000000"/>
                  </a:solidFill>
                </a:rPr>
                <a:t>Sprint </a:t>
              </a:r>
            </a:p>
          </xdr:txBody>
        </xdr:sp>
        <xdr:sp macro="" textlink="'Inf. Proyecto'!D19:H19">
          <xdr:nvSpPr>
            <xdr:cNvPr id="42" name="CuadroTexto 52">
              <a:extLst>
                <a:ext uri="{FF2B5EF4-FFF2-40B4-BE49-F238E27FC236}">
                  <a16:creationId xmlns:a16="http://schemas.microsoft.com/office/drawing/2014/main" id="{00000000-0008-0000-0900-00002A000000}"/>
                </a:ext>
              </a:extLst>
            </xdr:cNvPr>
            <xdr:cNvSpPr txBox="1"/>
          </xdr:nvSpPr>
          <xdr:spPr>
            <a:xfrm>
              <a:off x="10863453" y="1955128"/>
              <a:ext cx="1255066" cy="4200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A2B7282A-AF0E-488A-8125-2D4FF22A4871}" type="TxLink">
                <a:rPr lang="en-US" sz="1600" b="1" i="0" u="none" strike="noStrike">
                  <a:solidFill>
                    <a:schemeClr val="tx1"/>
                  </a:solidFill>
                  <a:latin typeface="+mn-lt"/>
                  <a:cs typeface="Arial"/>
                </a:rPr>
                <a:pPr algn="l"/>
                <a:t>1</a:t>
              </a:fld>
              <a:endParaRPr lang="es-MX" sz="1600" b="1">
                <a:solidFill>
                  <a:schemeClr val="tx1"/>
                </a:solidFill>
                <a:latin typeface="+mn-lt"/>
              </a:endParaRPr>
            </a:p>
          </xdr:txBody>
        </xdr:sp>
      </xdr:grpSp>
      <xdr:pic>
        <xdr:nvPicPr>
          <xdr:cNvPr id="39" name="Gráfico 38" descr="Flecha circular con relleno sólido">
            <a:extLst>
              <a:ext uri="{FF2B5EF4-FFF2-40B4-BE49-F238E27FC236}">
                <a16:creationId xmlns:a16="http://schemas.microsoft.com/office/drawing/2014/main" id="{00000000-0008-0000-0900-000027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a:off x="10608618" y="1904999"/>
            <a:ext cx="639537" cy="639537"/>
          </a:xfrm>
          <a:prstGeom prst="rect">
            <a:avLst/>
          </a:prstGeom>
        </xdr:spPr>
      </xdr:pic>
    </xdr:grpSp>
    <xdr:clientData/>
  </xdr:twoCellAnchor>
  <xdr:twoCellAnchor>
    <xdr:from>
      <xdr:col>4</xdr:col>
      <xdr:colOff>565062</xdr:colOff>
      <xdr:row>16</xdr:row>
      <xdr:rowOff>65805</xdr:rowOff>
    </xdr:from>
    <xdr:to>
      <xdr:col>13</xdr:col>
      <xdr:colOff>665513</xdr:colOff>
      <xdr:row>22</xdr:row>
      <xdr:rowOff>74805</xdr:rowOff>
    </xdr:to>
    <xdr:grpSp>
      <xdr:nvGrpSpPr>
        <xdr:cNvPr id="43" name="Grupo 42">
          <a:extLst>
            <a:ext uri="{FF2B5EF4-FFF2-40B4-BE49-F238E27FC236}">
              <a16:creationId xmlns:a16="http://schemas.microsoft.com/office/drawing/2014/main" id="{00000000-0008-0000-0900-00002B000000}"/>
            </a:ext>
          </a:extLst>
        </xdr:cNvPr>
        <xdr:cNvGrpSpPr/>
      </xdr:nvGrpSpPr>
      <xdr:grpSpPr>
        <a:xfrm>
          <a:off x="2784387" y="3113805"/>
          <a:ext cx="6958451" cy="1152000"/>
          <a:chOff x="3218455" y="1521770"/>
          <a:chExt cx="6958451" cy="1152000"/>
        </a:xfrm>
      </xdr:grpSpPr>
      <xdr:grpSp>
        <xdr:nvGrpSpPr>
          <xdr:cNvPr id="44" name="Grupo 45">
            <a:extLst>
              <a:ext uri="{FF2B5EF4-FFF2-40B4-BE49-F238E27FC236}">
                <a16:creationId xmlns:a16="http://schemas.microsoft.com/office/drawing/2014/main" id="{00000000-0008-0000-0900-00002C000000}"/>
              </a:ext>
            </a:extLst>
          </xdr:cNvPr>
          <xdr:cNvGrpSpPr/>
        </xdr:nvGrpSpPr>
        <xdr:grpSpPr>
          <a:xfrm>
            <a:off x="3218455" y="1521770"/>
            <a:ext cx="6958451" cy="1152000"/>
            <a:chOff x="377289" y="1464622"/>
            <a:chExt cx="2384961" cy="933518"/>
          </a:xfrm>
        </xdr:grpSpPr>
        <xdr:sp macro="" textlink="">
          <xdr:nvSpPr>
            <xdr:cNvPr id="46" name="Rectángulo: esquinas redondeadas 46">
              <a:extLst>
                <a:ext uri="{FF2B5EF4-FFF2-40B4-BE49-F238E27FC236}">
                  <a16:creationId xmlns:a16="http://schemas.microsoft.com/office/drawing/2014/main" id="{00000000-0008-0000-0900-00002E000000}"/>
                </a:ext>
              </a:extLst>
            </xdr:cNvPr>
            <xdr:cNvSpPr/>
          </xdr:nvSpPr>
          <xdr:spPr>
            <a:xfrm>
              <a:off x="377289" y="1464622"/>
              <a:ext cx="2384961" cy="933518"/>
            </a:xfrm>
            <a:prstGeom prst="round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sp macro="" textlink="">
          <xdr:nvSpPr>
            <xdr:cNvPr id="47" name="CuadroTexto 47">
              <a:extLst>
                <a:ext uri="{FF2B5EF4-FFF2-40B4-BE49-F238E27FC236}">
                  <a16:creationId xmlns:a16="http://schemas.microsoft.com/office/drawing/2014/main" id="{00000000-0008-0000-0900-00002F000000}"/>
                </a:ext>
              </a:extLst>
            </xdr:cNvPr>
            <xdr:cNvSpPr txBox="1"/>
          </xdr:nvSpPr>
          <xdr:spPr>
            <a:xfrm>
              <a:off x="421821" y="1510392"/>
              <a:ext cx="2299607" cy="3537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s-MX" sz="1400" b="0">
                  <a:solidFill>
                    <a:sysClr val="windowText" lastClr="000000"/>
                  </a:solidFill>
                </a:rPr>
                <a:t>Nombre Proyecto</a:t>
              </a:r>
            </a:p>
          </xdr:txBody>
        </xdr:sp>
        <xdr:sp macro="" textlink="'Inf. Proyecto'!D17:H17">
          <xdr:nvSpPr>
            <xdr:cNvPr id="48" name="CuadroTexto 48">
              <a:extLst>
                <a:ext uri="{FF2B5EF4-FFF2-40B4-BE49-F238E27FC236}">
                  <a16:creationId xmlns:a16="http://schemas.microsoft.com/office/drawing/2014/main" id="{00000000-0008-0000-0900-000030000000}"/>
                </a:ext>
              </a:extLst>
            </xdr:cNvPr>
            <xdr:cNvSpPr txBox="1"/>
          </xdr:nvSpPr>
          <xdr:spPr>
            <a:xfrm>
              <a:off x="690695" y="1843533"/>
              <a:ext cx="2026086" cy="5170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CEB4BCA7-9F53-4F04-B471-0A96CFD8B393}" type="TxLink">
                <a:rPr lang="en-US" sz="1600" b="1" i="0" u="none" strike="noStrike">
                  <a:solidFill>
                    <a:srgbClr val="000000"/>
                  </a:solidFill>
                  <a:effectLst/>
                  <a:latin typeface="+mn-lt"/>
                  <a:ea typeface="+mn-ea"/>
                  <a:cs typeface="Arial" panose="020B0604020202020204" pitchFamily="34" charset="0"/>
                </a:rPr>
                <a:pPr algn="l"/>
                <a:t>Aplicacion de gestion de clases</a:t>
              </a:fld>
              <a:endParaRPr lang="es-MX" sz="6600" b="1">
                <a:solidFill>
                  <a:sysClr val="windowText" lastClr="000000"/>
                </a:solidFill>
                <a:latin typeface="+mn-lt"/>
                <a:cs typeface="Arial" panose="020B0604020202020204" pitchFamily="34" charset="0"/>
              </a:endParaRPr>
            </a:p>
          </xdr:txBody>
        </xdr:sp>
      </xdr:grpSp>
      <xdr:pic>
        <xdr:nvPicPr>
          <xdr:cNvPr id="45" name="Gráfico 44" descr="Gráfico de barras contorno">
            <a:extLst>
              <a:ext uri="{FF2B5EF4-FFF2-40B4-BE49-F238E27FC236}">
                <a16:creationId xmlns:a16="http://schemas.microsoft.com/office/drawing/2014/main" id="{00000000-0008-0000-0900-00002D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3451267" y="1974271"/>
            <a:ext cx="603661" cy="603661"/>
          </a:xfrm>
          <a:prstGeom prst="rect">
            <a:avLst/>
          </a:prstGeom>
        </xdr:spPr>
      </xdr:pic>
    </xdr:grpSp>
    <xdr:clientData/>
  </xdr:twoCellAnchor>
  <xdr:twoCellAnchor>
    <xdr:from>
      <xdr:col>2</xdr:col>
      <xdr:colOff>77932</xdr:colOff>
      <xdr:row>33</xdr:row>
      <xdr:rowOff>54426</xdr:rowOff>
    </xdr:from>
    <xdr:to>
      <xdr:col>5</xdr:col>
      <xdr:colOff>179048</xdr:colOff>
      <xdr:row>39</xdr:row>
      <xdr:rowOff>63426</xdr:rowOff>
    </xdr:to>
    <xdr:grpSp>
      <xdr:nvGrpSpPr>
        <xdr:cNvPr id="49" name="Grupo 105">
          <a:extLst>
            <a:ext uri="{FF2B5EF4-FFF2-40B4-BE49-F238E27FC236}">
              <a16:creationId xmlns:a16="http://schemas.microsoft.com/office/drawing/2014/main" id="{00000000-0008-0000-0900-000031000000}"/>
            </a:ext>
          </a:extLst>
        </xdr:cNvPr>
        <xdr:cNvGrpSpPr/>
      </xdr:nvGrpSpPr>
      <xdr:grpSpPr>
        <a:xfrm>
          <a:off x="773257" y="6340926"/>
          <a:ext cx="2387116" cy="1152000"/>
          <a:chOff x="377289" y="1464622"/>
          <a:chExt cx="2384961" cy="933518"/>
        </a:xfrm>
      </xdr:grpSpPr>
      <xdr:sp macro="" textlink="">
        <xdr:nvSpPr>
          <xdr:cNvPr id="50" name="Rectángulo: esquinas redondeadas 107">
            <a:extLst>
              <a:ext uri="{FF2B5EF4-FFF2-40B4-BE49-F238E27FC236}">
                <a16:creationId xmlns:a16="http://schemas.microsoft.com/office/drawing/2014/main" id="{00000000-0008-0000-0900-000032000000}"/>
              </a:ext>
            </a:extLst>
          </xdr:cNvPr>
          <xdr:cNvSpPr/>
        </xdr:nvSpPr>
        <xdr:spPr>
          <a:xfrm>
            <a:off x="377289" y="1464622"/>
            <a:ext cx="2384961" cy="933518"/>
          </a:xfrm>
          <a:prstGeom prst="roundRect">
            <a:avLst/>
          </a:prstGeom>
          <a:gradFill flip="none" rotWithShape="1">
            <a:gsLst>
              <a:gs pos="0">
                <a:srgbClr val="DE4B8F"/>
              </a:gs>
              <a:gs pos="100000">
                <a:srgbClr val="875EBC"/>
              </a:gs>
            </a:gsLst>
            <a:lin ang="270000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sp macro="" textlink="">
        <xdr:nvSpPr>
          <xdr:cNvPr id="51" name="CuadroTexto 108">
            <a:extLst>
              <a:ext uri="{FF2B5EF4-FFF2-40B4-BE49-F238E27FC236}">
                <a16:creationId xmlns:a16="http://schemas.microsoft.com/office/drawing/2014/main" id="{00000000-0008-0000-0900-000033000000}"/>
              </a:ext>
            </a:extLst>
          </xdr:cNvPr>
          <xdr:cNvSpPr txBox="1"/>
        </xdr:nvSpPr>
        <xdr:spPr>
          <a:xfrm>
            <a:off x="421821" y="1510392"/>
            <a:ext cx="2299607" cy="3537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400" b="0">
                <a:solidFill>
                  <a:schemeClr val="bg1"/>
                </a:solidFill>
              </a:rPr>
              <a:t>Total Esfuerzo</a:t>
            </a:r>
            <a:r>
              <a:rPr lang="es-MX" sz="1400" b="0" baseline="0">
                <a:solidFill>
                  <a:schemeClr val="bg1"/>
                </a:solidFill>
              </a:rPr>
              <a:t> Estimado</a:t>
            </a:r>
            <a:endParaRPr lang="es-MX" sz="1400" b="0">
              <a:solidFill>
                <a:schemeClr val="bg1"/>
              </a:solidFill>
            </a:endParaRPr>
          </a:p>
        </xdr:txBody>
      </xdr:sp>
      <xdr:sp macro="" textlink="Seguimiento!D25">
        <xdr:nvSpPr>
          <xdr:cNvPr id="52" name="CuadroTexto 109">
            <a:extLst>
              <a:ext uri="{FF2B5EF4-FFF2-40B4-BE49-F238E27FC236}">
                <a16:creationId xmlns:a16="http://schemas.microsoft.com/office/drawing/2014/main" id="{00000000-0008-0000-0900-000034000000}"/>
              </a:ext>
            </a:extLst>
          </xdr:cNvPr>
          <xdr:cNvSpPr txBox="1"/>
        </xdr:nvSpPr>
        <xdr:spPr>
          <a:xfrm>
            <a:off x="530681" y="1877222"/>
            <a:ext cx="2111827" cy="3537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42B65DC-1699-4205-875D-4AF59131D93C}" type="TxLink">
              <a:rPr lang="en-US" sz="3000" b="1" i="0" u="none" strike="noStrike">
                <a:solidFill>
                  <a:schemeClr val="bg1"/>
                </a:solidFill>
                <a:latin typeface="Calibri"/>
                <a:cs typeface="Calibri"/>
              </a:rPr>
              <a:pPr algn="ctr"/>
              <a:t>76,00</a:t>
            </a:fld>
            <a:endParaRPr lang="es-MX" sz="3000" b="1">
              <a:solidFill>
                <a:schemeClr val="bg1"/>
              </a:solidFill>
            </a:endParaRPr>
          </a:p>
        </xdr:txBody>
      </xdr:sp>
    </xdr:grpSp>
    <xdr:clientData/>
  </xdr:twoCellAnchor>
  <xdr:twoCellAnchor>
    <xdr:from>
      <xdr:col>5</xdr:col>
      <xdr:colOff>384952</xdr:colOff>
      <xdr:row>33</xdr:row>
      <xdr:rowOff>54426</xdr:rowOff>
    </xdr:from>
    <xdr:to>
      <xdr:col>8</xdr:col>
      <xdr:colOff>483913</xdr:colOff>
      <xdr:row>39</xdr:row>
      <xdr:rowOff>63426</xdr:rowOff>
    </xdr:to>
    <xdr:grpSp>
      <xdr:nvGrpSpPr>
        <xdr:cNvPr id="53" name="Grupo 105">
          <a:extLst>
            <a:ext uri="{FF2B5EF4-FFF2-40B4-BE49-F238E27FC236}">
              <a16:creationId xmlns:a16="http://schemas.microsoft.com/office/drawing/2014/main" id="{00000000-0008-0000-0900-000035000000}"/>
            </a:ext>
          </a:extLst>
        </xdr:cNvPr>
        <xdr:cNvGrpSpPr/>
      </xdr:nvGrpSpPr>
      <xdr:grpSpPr>
        <a:xfrm>
          <a:off x="3366277" y="6340926"/>
          <a:ext cx="2384961" cy="1152000"/>
          <a:chOff x="377289" y="1464622"/>
          <a:chExt cx="2384961" cy="933518"/>
        </a:xfrm>
      </xdr:grpSpPr>
      <xdr:sp macro="" textlink="">
        <xdr:nvSpPr>
          <xdr:cNvPr id="54" name="Rectángulo: esquinas redondeadas 107">
            <a:extLst>
              <a:ext uri="{FF2B5EF4-FFF2-40B4-BE49-F238E27FC236}">
                <a16:creationId xmlns:a16="http://schemas.microsoft.com/office/drawing/2014/main" id="{00000000-0008-0000-0900-000036000000}"/>
              </a:ext>
            </a:extLst>
          </xdr:cNvPr>
          <xdr:cNvSpPr/>
        </xdr:nvSpPr>
        <xdr:spPr>
          <a:xfrm>
            <a:off x="377289" y="1464622"/>
            <a:ext cx="2384961" cy="933518"/>
          </a:xfrm>
          <a:prstGeom prst="roundRect">
            <a:avLst/>
          </a:prstGeom>
          <a:gradFill flip="none" rotWithShape="1">
            <a:gsLst>
              <a:gs pos="0">
                <a:srgbClr val="875EBC"/>
              </a:gs>
              <a:gs pos="100000">
                <a:schemeClr val="accent1">
                  <a:lumMod val="75000"/>
                </a:schemeClr>
              </a:gs>
            </a:gsLst>
            <a:lin ang="270000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sp macro="" textlink="">
        <xdr:nvSpPr>
          <xdr:cNvPr id="55" name="CuadroTexto 108">
            <a:extLst>
              <a:ext uri="{FF2B5EF4-FFF2-40B4-BE49-F238E27FC236}">
                <a16:creationId xmlns:a16="http://schemas.microsoft.com/office/drawing/2014/main" id="{00000000-0008-0000-0900-000037000000}"/>
              </a:ext>
            </a:extLst>
          </xdr:cNvPr>
          <xdr:cNvSpPr txBox="1"/>
        </xdr:nvSpPr>
        <xdr:spPr>
          <a:xfrm>
            <a:off x="421821" y="1510392"/>
            <a:ext cx="2299607" cy="3537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400" b="0">
                <a:solidFill>
                  <a:schemeClr val="bg1"/>
                </a:solidFill>
              </a:rPr>
              <a:t>Total Real</a:t>
            </a:r>
            <a:r>
              <a:rPr lang="es-MX" sz="1400" b="0" baseline="0">
                <a:solidFill>
                  <a:schemeClr val="bg1"/>
                </a:solidFill>
              </a:rPr>
              <a:t> Invertido</a:t>
            </a:r>
            <a:endParaRPr lang="es-MX" sz="1400" b="0">
              <a:solidFill>
                <a:schemeClr val="bg1"/>
              </a:solidFill>
            </a:endParaRPr>
          </a:p>
        </xdr:txBody>
      </xdr:sp>
      <xdr:sp macro="" textlink="Seguimiento!F25">
        <xdr:nvSpPr>
          <xdr:cNvPr id="56" name="CuadroTexto 109">
            <a:extLst>
              <a:ext uri="{FF2B5EF4-FFF2-40B4-BE49-F238E27FC236}">
                <a16:creationId xmlns:a16="http://schemas.microsoft.com/office/drawing/2014/main" id="{00000000-0008-0000-0900-000038000000}"/>
              </a:ext>
            </a:extLst>
          </xdr:cNvPr>
          <xdr:cNvSpPr txBox="1"/>
        </xdr:nvSpPr>
        <xdr:spPr>
          <a:xfrm>
            <a:off x="530681" y="1877222"/>
            <a:ext cx="2111827" cy="3537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3E35670-2451-44A6-8F6B-05E5AE922C57}" type="TxLink">
              <a:rPr lang="en-US" sz="3000" b="1" i="0" u="none" strike="noStrike">
                <a:solidFill>
                  <a:schemeClr val="bg1"/>
                </a:solidFill>
                <a:latin typeface="Calibri"/>
                <a:cs typeface="Calibri"/>
              </a:rPr>
              <a:pPr algn="ctr"/>
              <a:t> </a:t>
            </a:fld>
            <a:endParaRPr lang="es-MX" sz="3000" b="1">
              <a:solidFill>
                <a:schemeClr val="bg1"/>
              </a:solidFill>
            </a:endParaRPr>
          </a:p>
        </xdr:txBody>
      </xdr:sp>
    </xdr:grpSp>
    <xdr:clientData/>
  </xdr:twoCellAnchor>
  <xdr:twoCellAnchor>
    <xdr:from>
      <xdr:col>8</xdr:col>
      <xdr:colOff>687030</xdr:colOff>
      <xdr:row>33</xdr:row>
      <xdr:rowOff>54426</xdr:rowOff>
    </xdr:from>
    <xdr:to>
      <xdr:col>12</xdr:col>
      <xdr:colOff>23991</xdr:colOff>
      <xdr:row>39</xdr:row>
      <xdr:rowOff>63426</xdr:rowOff>
    </xdr:to>
    <xdr:grpSp>
      <xdr:nvGrpSpPr>
        <xdr:cNvPr id="57" name="Grupo 105">
          <a:extLst>
            <a:ext uri="{FF2B5EF4-FFF2-40B4-BE49-F238E27FC236}">
              <a16:creationId xmlns:a16="http://schemas.microsoft.com/office/drawing/2014/main" id="{00000000-0008-0000-0900-000039000000}"/>
            </a:ext>
          </a:extLst>
        </xdr:cNvPr>
        <xdr:cNvGrpSpPr/>
      </xdr:nvGrpSpPr>
      <xdr:grpSpPr>
        <a:xfrm>
          <a:off x="5954355" y="6340926"/>
          <a:ext cx="2384961" cy="1152000"/>
          <a:chOff x="377289" y="1464622"/>
          <a:chExt cx="2384961" cy="933518"/>
        </a:xfrm>
      </xdr:grpSpPr>
      <xdr:sp macro="" textlink="">
        <xdr:nvSpPr>
          <xdr:cNvPr id="58" name="Rectángulo: esquinas redondeadas 107">
            <a:extLst>
              <a:ext uri="{FF2B5EF4-FFF2-40B4-BE49-F238E27FC236}">
                <a16:creationId xmlns:a16="http://schemas.microsoft.com/office/drawing/2014/main" id="{00000000-0008-0000-0900-00003A000000}"/>
              </a:ext>
            </a:extLst>
          </xdr:cNvPr>
          <xdr:cNvSpPr/>
        </xdr:nvSpPr>
        <xdr:spPr>
          <a:xfrm>
            <a:off x="377289" y="1464622"/>
            <a:ext cx="2384961" cy="933518"/>
          </a:xfrm>
          <a:prstGeom prst="roundRect">
            <a:avLst/>
          </a:prstGeom>
          <a:gradFill flip="none" rotWithShape="1">
            <a:gsLst>
              <a:gs pos="0">
                <a:srgbClr val="F9805C"/>
              </a:gs>
              <a:gs pos="100000">
                <a:srgbClr val="FBBA29"/>
              </a:gs>
            </a:gsLst>
            <a:lin ang="270000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sp macro="" textlink="">
        <xdr:nvSpPr>
          <xdr:cNvPr id="59" name="CuadroTexto 108">
            <a:extLst>
              <a:ext uri="{FF2B5EF4-FFF2-40B4-BE49-F238E27FC236}">
                <a16:creationId xmlns:a16="http://schemas.microsoft.com/office/drawing/2014/main" id="{00000000-0008-0000-0900-00003B000000}"/>
              </a:ext>
            </a:extLst>
          </xdr:cNvPr>
          <xdr:cNvSpPr txBox="1"/>
        </xdr:nvSpPr>
        <xdr:spPr>
          <a:xfrm>
            <a:off x="421821" y="1510392"/>
            <a:ext cx="2299607" cy="3537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400" b="0">
                <a:solidFill>
                  <a:schemeClr val="bg1"/>
                </a:solidFill>
              </a:rPr>
              <a:t>Total Horas</a:t>
            </a:r>
            <a:r>
              <a:rPr lang="es-MX" sz="1400" b="0" baseline="0">
                <a:solidFill>
                  <a:schemeClr val="bg1"/>
                </a:solidFill>
              </a:rPr>
              <a:t> Desfase</a:t>
            </a:r>
            <a:endParaRPr lang="es-MX" sz="1400" b="0">
              <a:solidFill>
                <a:schemeClr val="bg1"/>
              </a:solidFill>
            </a:endParaRPr>
          </a:p>
        </xdr:txBody>
      </xdr:sp>
      <xdr:sp macro="" textlink="Seguimiento!G25">
        <xdr:nvSpPr>
          <xdr:cNvPr id="60" name="CuadroTexto 109">
            <a:extLst>
              <a:ext uri="{FF2B5EF4-FFF2-40B4-BE49-F238E27FC236}">
                <a16:creationId xmlns:a16="http://schemas.microsoft.com/office/drawing/2014/main" id="{00000000-0008-0000-0900-00003C000000}"/>
              </a:ext>
            </a:extLst>
          </xdr:cNvPr>
          <xdr:cNvSpPr txBox="1"/>
        </xdr:nvSpPr>
        <xdr:spPr>
          <a:xfrm>
            <a:off x="530681" y="1877222"/>
            <a:ext cx="2111827" cy="3537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188FECB-873C-4810-8831-B834A9679FF8}" type="TxLink">
              <a:rPr lang="en-US" sz="3000" b="1" i="0" u="none" strike="noStrike">
                <a:solidFill>
                  <a:schemeClr val="bg1"/>
                </a:solidFill>
                <a:latin typeface="+mn-lt"/>
                <a:cs typeface="Arial"/>
              </a:rPr>
              <a:pPr algn="ctr"/>
              <a:t> </a:t>
            </a:fld>
            <a:endParaRPr lang="es-MX" sz="3000" b="1">
              <a:solidFill>
                <a:schemeClr val="bg1"/>
              </a:solidFill>
              <a:latin typeface="+mn-lt"/>
            </a:endParaRPr>
          </a:p>
        </xdr:txBody>
      </xdr:sp>
    </xdr:grpSp>
    <xdr:clientData/>
  </xdr:twoCellAnchor>
  <xdr:twoCellAnchor>
    <xdr:from>
      <xdr:col>12</xdr:col>
      <xdr:colOff>227108</xdr:colOff>
      <xdr:row>33</xdr:row>
      <xdr:rowOff>54426</xdr:rowOff>
    </xdr:from>
    <xdr:to>
      <xdr:col>15</xdr:col>
      <xdr:colOff>326069</xdr:colOff>
      <xdr:row>39</xdr:row>
      <xdr:rowOff>63426</xdr:rowOff>
    </xdr:to>
    <xdr:grpSp>
      <xdr:nvGrpSpPr>
        <xdr:cNvPr id="61" name="Grupo 105">
          <a:extLst>
            <a:ext uri="{FF2B5EF4-FFF2-40B4-BE49-F238E27FC236}">
              <a16:creationId xmlns:a16="http://schemas.microsoft.com/office/drawing/2014/main" id="{00000000-0008-0000-0900-00003D000000}"/>
            </a:ext>
          </a:extLst>
        </xdr:cNvPr>
        <xdr:cNvGrpSpPr/>
      </xdr:nvGrpSpPr>
      <xdr:grpSpPr>
        <a:xfrm>
          <a:off x="8542433" y="6340926"/>
          <a:ext cx="2384961" cy="1152000"/>
          <a:chOff x="377289" y="1464622"/>
          <a:chExt cx="2384961" cy="933518"/>
        </a:xfrm>
      </xdr:grpSpPr>
      <xdr:sp macro="" textlink="">
        <xdr:nvSpPr>
          <xdr:cNvPr id="62" name="Rectángulo: esquinas redondeadas 107">
            <a:extLst>
              <a:ext uri="{FF2B5EF4-FFF2-40B4-BE49-F238E27FC236}">
                <a16:creationId xmlns:a16="http://schemas.microsoft.com/office/drawing/2014/main" id="{00000000-0008-0000-0900-00003E000000}"/>
              </a:ext>
            </a:extLst>
          </xdr:cNvPr>
          <xdr:cNvSpPr/>
        </xdr:nvSpPr>
        <xdr:spPr>
          <a:xfrm>
            <a:off x="377289" y="1464622"/>
            <a:ext cx="2384961" cy="933518"/>
          </a:xfrm>
          <a:prstGeom prst="roundRect">
            <a:avLst/>
          </a:prstGeom>
          <a:gradFill flip="none" rotWithShape="1">
            <a:gsLst>
              <a:gs pos="0">
                <a:srgbClr val="F20000"/>
              </a:gs>
              <a:gs pos="95000">
                <a:srgbClr val="FF5D5D"/>
              </a:gs>
            </a:gsLst>
            <a:lin ang="270000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sp macro="" textlink="">
        <xdr:nvSpPr>
          <xdr:cNvPr id="63" name="CuadroTexto 108">
            <a:extLst>
              <a:ext uri="{FF2B5EF4-FFF2-40B4-BE49-F238E27FC236}">
                <a16:creationId xmlns:a16="http://schemas.microsoft.com/office/drawing/2014/main" id="{00000000-0008-0000-0900-00003F000000}"/>
              </a:ext>
            </a:extLst>
          </xdr:cNvPr>
          <xdr:cNvSpPr txBox="1"/>
        </xdr:nvSpPr>
        <xdr:spPr>
          <a:xfrm>
            <a:off x="421821" y="1510392"/>
            <a:ext cx="2299607" cy="3537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400" b="0">
                <a:solidFill>
                  <a:schemeClr val="bg1"/>
                </a:solidFill>
              </a:rPr>
              <a:t>Total</a:t>
            </a:r>
            <a:r>
              <a:rPr lang="es-MX" sz="1400" b="0" baseline="0">
                <a:solidFill>
                  <a:schemeClr val="bg1"/>
                </a:solidFill>
              </a:rPr>
              <a:t> Casos Diseñados</a:t>
            </a:r>
            <a:endParaRPr lang="es-MX" sz="1400" b="0">
              <a:solidFill>
                <a:schemeClr val="bg1"/>
              </a:solidFill>
            </a:endParaRPr>
          </a:p>
        </xdr:txBody>
      </xdr:sp>
      <xdr:sp macro="" textlink="Seguimiento!B30">
        <xdr:nvSpPr>
          <xdr:cNvPr id="64" name="CuadroTexto 109">
            <a:extLst>
              <a:ext uri="{FF2B5EF4-FFF2-40B4-BE49-F238E27FC236}">
                <a16:creationId xmlns:a16="http://schemas.microsoft.com/office/drawing/2014/main" id="{00000000-0008-0000-0900-000040000000}"/>
              </a:ext>
            </a:extLst>
          </xdr:cNvPr>
          <xdr:cNvSpPr txBox="1"/>
        </xdr:nvSpPr>
        <xdr:spPr>
          <a:xfrm>
            <a:off x="530681" y="1877222"/>
            <a:ext cx="2111827" cy="3537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C18BC9D3-301B-4712-8D26-6EEB8F40FA49}" type="TxLink">
              <a:rPr lang="en-US" sz="3000" b="1" i="0" u="none" strike="noStrike">
                <a:solidFill>
                  <a:schemeClr val="bg1"/>
                </a:solidFill>
                <a:latin typeface="Calibri"/>
                <a:cs typeface="Calibri"/>
              </a:rPr>
              <a:pPr algn="ctr"/>
              <a:t>18</a:t>
            </a:fld>
            <a:endParaRPr lang="es-MX" sz="3000" b="1">
              <a:solidFill>
                <a:schemeClr val="bg1"/>
              </a:solidFill>
              <a:latin typeface="+mn-lt"/>
            </a:endParaRPr>
          </a:p>
        </xdr:txBody>
      </xdr:sp>
    </xdr:grpSp>
    <xdr:clientData/>
  </xdr:twoCellAnchor>
  <xdr:twoCellAnchor>
    <xdr:from>
      <xdr:col>15</xdr:col>
      <xdr:colOff>529186</xdr:colOff>
      <xdr:row>33</xdr:row>
      <xdr:rowOff>54426</xdr:rowOff>
    </xdr:from>
    <xdr:to>
      <xdr:col>18</xdr:col>
      <xdr:colOff>628147</xdr:colOff>
      <xdr:row>39</xdr:row>
      <xdr:rowOff>63426</xdr:rowOff>
    </xdr:to>
    <xdr:grpSp>
      <xdr:nvGrpSpPr>
        <xdr:cNvPr id="65" name="Grupo 105">
          <a:extLst>
            <a:ext uri="{FF2B5EF4-FFF2-40B4-BE49-F238E27FC236}">
              <a16:creationId xmlns:a16="http://schemas.microsoft.com/office/drawing/2014/main" id="{00000000-0008-0000-0900-000041000000}"/>
            </a:ext>
          </a:extLst>
        </xdr:cNvPr>
        <xdr:cNvGrpSpPr/>
      </xdr:nvGrpSpPr>
      <xdr:grpSpPr>
        <a:xfrm>
          <a:off x="11130511" y="6340926"/>
          <a:ext cx="2384961" cy="1152000"/>
          <a:chOff x="377289" y="1464622"/>
          <a:chExt cx="2384961" cy="933518"/>
        </a:xfrm>
      </xdr:grpSpPr>
      <xdr:sp macro="" textlink="">
        <xdr:nvSpPr>
          <xdr:cNvPr id="66" name="Rectángulo: esquinas redondeadas 107">
            <a:extLst>
              <a:ext uri="{FF2B5EF4-FFF2-40B4-BE49-F238E27FC236}">
                <a16:creationId xmlns:a16="http://schemas.microsoft.com/office/drawing/2014/main" id="{00000000-0008-0000-0900-000042000000}"/>
              </a:ext>
            </a:extLst>
          </xdr:cNvPr>
          <xdr:cNvSpPr/>
        </xdr:nvSpPr>
        <xdr:spPr>
          <a:xfrm>
            <a:off x="377289" y="1464622"/>
            <a:ext cx="2384961" cy="933518"/>
          </a:xfrm>
          <a:prstGeom prst="roundRect">
            <a:avLst/>
          </a:prstGeom>
          <a:gradFill flip="none" rotWithShape="1">
            <a:gsLst>
              <a:gs pos="0">
                <a:schemeClr val="accent1">
                  <a:lumMod val="75000"/>
                </a:schemeClr>
              </a:gs>
              <a:gs pos="100000">
                <a:srgbClr val="3FCCF4"/>
              </a:gs>
            </a:gsLst>
            <a:lin ang="270000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sp macro="" textlink="">
        <xdr:nvSpPr>
          <xdr:cNvPr id="67" name="CuadroTexto 108">
            <a:extLst>
              <a:ext uri="{FF2B5EF4-FFF2-40B4-BE49-F238E27FC236}">
                <a16:creationId xmlns:a16="http://schemas.microsoft.com/office/drawing/2014/main" id="{00000000-0008-0000-0900-000043000000}"/>
              </a:ext>
            </a:extLst>
          </xdr:cNvPr>
          <xdr:cNvSpPr txBox="1"/>
        </xdr:nvSpPr>
        <xdr:spPr>
          <a:xfrm>
            <a:off x="421821" y="1510392"/>
            <a:ext cx="2299607" cy="3537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400" b="0">
                <a:solidFill>
                  <a:schemeClr val="bg1"/>
                </a:solidFill>
              </a:rPr>
              <a:t>Total Bug</a:t>
            </a:r>
          </a:p>
        </xdr:txBody>
      </xdr:sp>
      <xdr:sp macro="" textlink="Gráficas!C99">
        <xdr:nvSpPr>
          <xdr:cNvPr id="68" name="CuadroTexto 109">
            <a:extLst>
              <a:ext uri="{FF2B5EF4-FFF2-40B4-BE49-F238E27FC236}">
                <a16:creationId xmlns:a16="http://schemas.microsoft.com/office/drawing/2014/main" id="{00000000-0008-0000-0900-000044000000}"/>
              </a:ext>
            </a:extLst>
          </xdr:cNvPr>
          <xdr:cNvSpPr txBox="1"/>
        </xdr:nvSpPr>
        <xdr:spPr>
          <a:xfrm>
            <a:off x="530681" y="1877222"/>
            <a:ext cx="2111827" cy="3537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04B2B17-E6EF-4872-A504-B600BA7D4132}" type="TxLink">
              <a:rPr lang="en-US" sz="3000" b="1" i="0" u="none" strike="noStrike">
                <a:solidFill>
                  <a:schemeClr val="bg1"/>
                </a:solidFill>
                <a:latin typeface="Calibri"/>
                <a:cs typeface="Calibri"/>
              </a:rPr>
              <a:pPr algn="ctr"/>
              <a:t>6</a:t>
            </a:fld>
            <a:endParaRPr lang="es-MX" sz="3000" b="1">
              <a:solidFill>
                <a:schemeClr val="bg1"/>
              </a:solidFill>
              <a:latin typeface="+mn-lt"/>
            </a:endParaRPr>
          </a:p>
        </xdr:txBody>
      </xdr:sp>
    </xdr:grpSp>
    <xdr:clientData/>
  </xdr:twoCellAnchor>
  <xdr:twoCellAnchor>
    <xdr:from>
      <xdr:col>12</xdr:col>
      <xdr:colOff>337947</xdr:colOff>
      <xdr:row>54</xdr:row>
      <xdr:rowOff>0</xdr:rowOff>
    </xdr:from>
    <xdr:to>
      <xdr:col>15</xdr:col>
      <xdr:colOff>378770</xdr:colOff>
      <xdr:row>54</xdr:row>
      <xdr:rowOff>48364</xdr:rowOff>
    </xdr:to>
    <xdr:graphicFrame macro="">
      <xdr:nvGraphicFramePr>
        <xdr:cNvPr id="69" name="Gráfico 68">
          <a:extLst>
            <a:ext uri="{FF2B5EF4-FFF2-40B4-BE49-F238E27FC236}">
              <a16:creationId xmlns:a16="http://schemas.microsoft.com/office/drawing/2014/main" id="{00000000-0008-0000-0900-00004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19</xdr:col>
      <xdr:colOff>54428</xdr:colOff>
      <xdr:row>33</xdr:row>
      <xdr:rowOff>54426</xdr:rowOff>
    </xdr:from>
    <xdr:to>
      <xdr:col>22</xdr:col>
      <xdr:colOff>190499</xdr:colOff>
      <xdr:row>39</xdr:row>
      <xdr:rowOff>63426</xdr:rowOff>
    </xdr:to>
    <xdr:grpSp>
      <xdr:nvGrpSpPr>
        <xdr:cNvPr id="70" name="Grupo 69">
          <a:extLst>
            <a:ext uri="{FF2B5EF4-FFF2-40B4-BE49-F238E27FC236}">
              <a16:creationId xmlns:a16="http://schemas.microsoft.com/office/drawing/2014/main" id="{00000000-0008-0000-0900-000046000000}"/>
            </a:ext>
          </a:extLst>
        </xdr:cNvPr>
        <xdr:cNvGrpSpPr/>
      </xdr:nvGrpSpPr>
      <xdr:grpSpPr>
        <a:xfrm>
          <a:off x="13703753" y="6340926"/>
          <a:ext cx="2422071" cy="1152000"/>
          <a:chOff x="13852071" y="4816926"/>
          <a:chExt cx="2422071" cy="1152000"/>
        </a:xfrm>
      </xdr:grpSpPr>
      <xdr:sp macro="" textlink="">
        <xdr:nvSpPr>
          <xdr:cNvPr id="71" name="Rectángulo: esquinas redondeadas 107">
            <a:extLst>
              <a:ext uri="{FF2B5EF4-FFF2-40B4-BE49-F238E27FC236}">
                <a16:creationId xmlns:a16="http://schemas.microsoft.com/office/drawing/2014/main" id="{00000000-0008-0000-0900-000047000000}"/>
              </a:ext>
            </a:extLst>
          </xdr:cNvPr>
          <xdr:cNvSpPr/>
        </xdr:nvSpPr>
        <xdr:spPr>
          <a:xfrm>
            <a:off x="13866909" y="4816926"/>
            <a:ext cx="2384961" cy="1152000"/>
          </a:xfrm>
          <a:prstGeom prst="roundRect">
            <a:avLst/>
          </a:prstGeom>
          <a:gradFill flip="none" rotWithShape="1">
            <a:gsLst>
              <a:gs pos="0">
                <a:schemeClr val="accent3"/>
              </a:gs>
              <a:gs pos="100000">
                <a:schemeClr val="accent3">
                  <a:lumMod val="75000"/>
                </a:schemeClr>
              </a:gs>
            </a:gsLst>
            <a:lin ang="270000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s-MX" sz="1100">
              <a:solidFill>
                <a:schemeClr val="lt1"/>
              </a:solidFill>
              <a:latin typeface="+mn-lt"/>
              <a:ea typeface="+mn-ea"/>
              <a:cs typeface="+mn-cs"/>
            </a:endParaRPr>
          </a:p>
        </xdr:txBody>
      </xdr:sp>
      <xdr:sp macro="" textlink="">
        <xdr:nvSpPr>
          <xdr:cNvPr id="72" name="CuadroTexto 108">
            <a:extLst>
              <a:ext uri="{FF2B5EF4-FFF2-40B4-BE49-F238E27FC236}">
                <a16:creationId xmlns:a16="http://schemas.microsoft.com/office/drawing/2014/main" id="{00000000-0008-0000-0900-000048000000}"/>
              </a:ext>
            </a:extLst>
          </xdr:cNvPr>
          <xdr:cNvSpPr txBox="1"/>
        </xdr:nvSpPr>
        <xdr:spPr>
          <a:xfrm>
            <a:off x="13852071" y="4862275"/>
            <a:ext cx="2422071" cy="51254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400" b="0">
                <a:solidFill>
                  <a:schemeClr val="bg1"/>
                </a:solidFill>
              </a:rPr>
              <a:t>Total HU Ejecutadas </a:t>
            </a:r>
          </a:p>
        </xdr:txBody>
      </xdr:sp>
      <xdr:sp macro="" textlink="Seguimiento!D16">
        <xdr:nvSpPr>
          <xdr:cNvPr id="73" name="CuadroTexto 109">
            <a:extLst>
              <a:ext uri="{FF2B5EF4-FFF2-40B4-BE49-F238E27FC236}">
                <a16:creationId xmlns:a16="http://schemas.microsoft.com/office/drawing/2014/main" id="{00000000-0008-0000-0900-000049000000}"/>
              </a:ext>
            </a:extLst>
          </xdr:cNvPr>
          <xdr:cNvSpPr txBox="1"/>
        </xdr:nvSpPr>
        <xdr:spPr>
          <a:xfrm>
            <a:off x="14020301" y="5326092"/>
            <a:ext cx="2111827" cy="4365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FBD3472-1FE5-4E96-A397-59D13145AFBF}" type="TxLink">
              <a:rPr lang="en-US" sz="3000" b="1" i="0" u="none" strike="noStrike">
                <a:solidFill>
                  <a:schemeClr val="bg1"/>
                </a:solidFill>
                <a:latin typeface="+mn-lt"/>
                <a:cs typeface="Arial"/>
              </a:rPr>
              <a:pPr algn="ctr"/>
              <a:t>0</a:t>
            </a:fld>
            <a:endParaRPr lang="es-MX" sz="3000" b="1">
              <a:solidFill>
                <a:schemeClr val="bg1"/>
              </a:solidFill>
              <a:latin typeface="+mn-lt"/>
            </a:endParaRPr>
          </a:p>
        </xdr:txBody>
      </xdr:sp>
    </xdr:grpSp>
    <xdr:clientData/>
  </xdr:twoCellAnchor>
  <xdr:twoCellAnchor>
    <xdr:from>
      <xdr:col>1</xdr:col>
      <xdr:colOff>349250</xdr:colOff>
      <xdr:row>54</xdr:row>
      <xdr:rowOff>133350</xdr:rowOff>
    </xdr:from>
    <xdr:to>
      <xdr:col>6</xdr:col>
      <xdr:colOff>165678</xdr:colOff>
      <xdr:row>56</xdr:row>
      <xdr:rowOff>156359</xdr:rowOff>
    </xdr:to>
    <xdr:grpSp>
      <xdr:nvGrpSpPr>
        <xdr:cNvPr id="74" name="Grupo 73">
          <a:extLst>
            <a:ext uri="{FF2B5EF4-FFF2-40B4-BE49-F238E27FC236}">
              <a16:creationId xmlns:a16="http://schemas.microsoft.com/office/drawing/2014/main" id="{00000000-0008-0000-0900-00004A000000}"/>
            </a:ext>
          </a:extLst>
        </xdr:cNvPr>
        <xdr:cNvGrpSpPr/>
      </xdr:nvGrpSpPr>
      <xdr:grpSpPr>
        <a:xfrm>
          <a:off x="663575" y="10420350"/>
          <a:ext cx="3245428" cy="404009"/>
          <a:chOff x="374072" y="915884"/>
          <a:chExt cx="3626428" cy="404009"/>
        </a:xfrm>
      </xdr:grpSpPr>
      <xdr:sp macro="" textlink="">
        <xdr:nvSpPr>
          <xdr:cNvPr id="75" name="Rectángulo: esquinas redondeadas 74">
            <a:extLst>
              <a:ext uri="{FF2B5EF4-FFF2-40B4-BE49-F238E27FC236}">
                <a16:creationId xmlns:a16="http://schemas.microsoft.com/office/drawing/2014/main" id="{00000000-0008-0000-0900-00004B000000}"/>
              </a:ext>
            </a:extLst>
          </xdr:cNvPr>
          <xdr:cNvSpPr/>
        </xdr:nvSpPr>
        <xdr:spPr>
          <a:xfrm>
            <a:off x="374072" y="915884"/>
            <a:ext cx="3626428" cy="404009"/>
          </a:xfrm>
          <a:prstGeom prst="roundRect">
            <a:avLst/>
          </a:prstGeom>
          <a:gradFill>
            <a:gsLst>
              <a:gs pos="0">
                <a:schemeClr val="accent4">
                  <a:lumMod val="75000"/>
                </a:schemeClr>
              </a:gs>
              <a:gs pos="100000">
                <a:schemeClr val="accent4">
                  <a:lumMod val="60000"/>
                  <a:lumOff val="40000"/>
                </a:schemeClr>
              </a:gs>
            </a:gsLst>
            <a:lin ang="27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s-MX" sz="1100"/>
          </a:p>
        </xdr:txBody>
      </xdr:sp>
      <xdr:sp macro="" textlink="">
        <xdr:nvSpPr>
          <xdr:cNvPr id="76" name="CuadroTexto 75">
            <a:extLst>
              <a:ext uri="{FF2B5EF4-FFF2-40B4-BE49-F238E27FC236}">
                <a16:creationId xmlns:a16="http://schemas.microsoft.com/office/drawing/2014/main" id="{00000000-0008-0000-0900-00004C000000}"/>
              </a:ext>
            </a:extLst>
          </xdr:cNvPr>
          <xdr:cNvSpPr txBox="1"/>
        </xdr:nvSpPr>
        <xdr:spPr>
          <a:xfrm>
            <a:off x="449035" y="938893"/>
            <a:ext cx="3483429" cy="3265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600" b="1">
                <a:solidFill>
                  <a:schemeClr val="bg1"/>
                </a:solidFill>
              </a:rPr>
              <a:t>Resumen Por</a:t>
            </a:r>
            <a:r>
              <a:rPr lang="es-MX" sz="1600" b="1" baseline="0">
                <a:solidFill>
                  <a:schemeClr val="bg1"/>
                </a:solidFill>
              </a:rPr>
              <a:t> Etapa</a:t>
            </a:r>
            <a:endParaRPr lang="es-MX" sz="1600" b="1">
              <a:solidFill>
                <a:schemeClr val="bg1"/>
              </a:solidFill>
            </a:endParaRPr>
          </a:p>
        </xdr:txBody>
      </xdr:sp>
    </xdr:grpSp>
    <xdr:clientData/>
  </xdr:twoCellAnchor>
  <xdr:twoCellAnchor>
    <xdr:from>
      <xdr:col>1</xdr:col>
      <xdr:colOff>349250</xdr:colOff>
      <xdr:row>108</xdr:row>
      <xdr:rowOff>47047</xdr:rowOff>
    </xdr:from>
    <xdr:to>
      <xdr:col>6</xdr:col>
      <xdr:colOff>241878</xdr:colOff>
      <xdr:row>110</xdr:row>
      <xdr:rowOff>70056</xdr:rowOff>
    </xdr:to>
    <xdr:grpSp>
      <xdr:nvGrpSpPr>
        <xdr:cNvPr id="77" name="Grupo 76">
          <a:extLst>
            <a:ext uri="{FF2B5EF4-FFF2-40B4-BE49-F238E27FC236}">
              <a16:creationId xmlns:a16="http://schemas.microsoft.com/office/drawing/2014/main" id="{00000000-0008-0000-0900-00004D000000}"/>
            </a:ext>
          </a:extLst>
        </xdr:cNvPr>
        <xdr:cNvGrpSpPr/>
      </xdr:nvGrpSpPr>
      <xdr:grpSpPr>
        <a:xfrm>
          <a:off x="663575" y="20782972"/>
          <a:ext cx="3321628" cy="404009"/>
          <a:chOff x="374072" y="915884"/>
          <a:chExt cx="3626428" cy="404009"/>
        </a:xfrm>
      </xdr:grpSpPr>
      <xdr:sp macro="" textlink="">
        <xdr:nvSpPr>
          <xdr:cNvPr id="78" name="Rectángulo: esquinas redondeadas 77">
            <a:extLst>
              <a:ext uri="{FF2B5EF4-FFF2-40B4-BE49-F238E27FC236}">
                <a16:creationId xmlns:a16="http://schemas.microsoft.com/office/drawing/2014/main" id="{00000000-0008-0000-0900-00004E000000}"/>
              </a:ext>
            </a:extLst>
          </xdr:cNvPr>
          <xdr:cNvSpPr/>
        </xdr:nvSpPr>
        <xdr:spPr>
          <a:xfrm>
            <a:off x="374072" y="915884"/>
            <a:ext cx="3626428" cy="404009"/>
          </a:xfrm>
          <a:prstGeom prst="roundRect">
            <a:avLst/>
          </a:prstGeom>
          <a:gradFill>
            <a:gsLst>
              <a:gs pos="0">
                <a:schemeClr val="accent4">
                  <a:lumMod val="75000"/>
                </a:schemeClr>
              </a:gs>
              <a:gs pos="100000">
                <a:schemeClr val="accent4">
                  <a:lumMod val="60000"/>
                  <a:lumOff val="40000"/>
                </a:schemeClr>
              </a:gs>
            </a:gsLst>
            <a:lin ang="27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s-MX" sz="1100"/>
          </a:p>
        </xdr:txBody>
      </xdr:sp>
      <xdr:sp macro="" textlink="">
        <xdr:nvSpPr>
          <xdr:cNvPr id="79" name="CuadroTexto 78">
            <a:extLst>
              <a:ext uri="{FF2B5EF4-FFF2-40B4-BE49-F238E27FC236}">
                <a16:creationId xmlns:a16="http://schemas.microsoft.com/office/drawing/2014/main" id="{00000000-0008-0000-0900-00004F000000}"/>
              </a:ext>
            </a:extLst>
          </xdr:cNvPr>
          <xdr:cNvSpPr txBox="1"/>
        </xdr:nvSpPr>
        <xdr:spPr>
          <a:xfrm>
            <a:off x="449035" y="938893"/>
            <a:ext cx="3483429" cy="3265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600" b="1">
                <a:solidFill>
                  <a:schemeClr val="bg1"/>
                </a:solidFill>
              </a:rPr>
              <a:t>Resumen Desfases</a:t>
            </a:r>
          </a:p>
        </xdr:txBody>
      </xdr:sp>
    </xdr:grpSp>
    <xdr:clientData/>
  </xdr:twoCellAnchor>
  <xdr:twoCellAnchor>
    <xdr:from>
      <xdr:col>4</xdr:col>
      <xdr:colOff>574536</xdr:colOff>
      <xdr:row>57</xdr:row>
      <xdr:rowOff>176938</xdr:rowOff>
    </xdr:from>
    <xdr:to>
      <xdr:col>19</xdr:col>
      <xdr:colOff>572804</xdr:colOff>
      <xdr:row>75</xdr:row>
      <xdr:rowOff>40125</xdr:rowOff>
    </xdr:to>
    <xdr:grpSp>
      <xdr:nvGrpSpPr>
        <xdr:cNvPr id="80" name="Grupo 79">
          <a:extLst>
            <a:ext uri="{FF2B5EF4-FFF2-40B4-BE49-F238E27FC236}">
              <a16:creationId xmlns:a16="http://schemas.microsoft.com/office/drawing/2014/main" id="{00000000-0008-0000-0900-000050000000}"/>
            </a:ext>
          </a:extLst>
        </xdr:cNvPr>
        <xdr:cNvGrpSpPr/>
      </xdr:nvGrpSpPr>
      <xdr:grpSpPr>
        <a:xfrm>
          <a:off x="2793861" y="11035438"/>
          <a:ext cx="11428268" cy="3292187"/>
          <a:chOff x="2807277" y="6866086"/>
          <a:chExt cx="11428268" cy="3292187"/>
        </a:xfrm>
      </xdr:grpSpPr>
      <xdr:sp macro="" textlink="">
        <xdr:nvSpPr>
          <xdr:cNvPr id="81" name="Rectángulo: esquinas redondeadas 80">
            <a:extLst>
              <a:ext uri="{FF2B5EF4-FFF2-40B4-BE49-F238E27FC236}">
                <a16:creationId xmlns:a16="http://schemas.microsoft.com/office/drawing/2014/main" id="{00000000-0008-0000-0900-000051000000}"/>
              </a:ext>
            </a:extLst>
          </xdr:cNvPr>
          <xdr:cNvSpPr/>
        </xdr:nvSpPr>
        <xdr:spPr>
          <a:xfrm>
            <a:off x="2807277" y="6866086"/>
            <a:ext cx="11428268" cy="3292187"/>
          </a:xfrm>
          <a:prstGeom prst="roundRect">
            <a:avLst/>
          </a:prstGeom>
          <a:solidFill>
            <a:schemeClr val="bg1"/>
          </a:solidFill>
          <a:ln w="6350">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sp macro="" textlink="Seguimiento!C20">
        <xdr:nvSpPr>
          <xdr:cNvPr id="82" name="CuadroTexto 81">
            <a:extLst>
              <a:ext uri="{FF2B5EF4-FFF2-40B4-BE49-F238E27FC236}">
                <a16:creationId xmlns:a16="http://schemas.microsoft.com/office/drawing/2014/main" id="{00000000-0008-0000-0900-000052000000}"/>
              </a:ext>
            </a:extLst>
          </xdr:cNvPr>
          <xdr:cNvSpPr txBox="1"/>
        </xdr:nvSpPr>
        <xdr:spPr>
          <a:xfrm>
            <a:off x="3120479" y="7005136"/>
            <a:ext cx="2088000" cy="6011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CBD3CC5B-A4CF-4EDF-98EF-16834D5F652F}" type="TxLink">
              <a:rPr lang="en-US" sz="1400" b="1" i="0" u="none" strike="noStrike">
                <a:solidFill>
                  <a:sysClr val="windowText" lastClr="000000"/>
                </a:solidFill>
                <a:latin typeface="Calibri"/>
                <a:cs typeface="Calibri"/>
              </a:rPr>
              <a:pPr algn="ctr"/>
              <a:t>Etapa</a:t>
            </a:fld>
            <a:endParaRPr lang="es-MX" sz="1800" b="1">
              <a:solidFill>
                <a:sysClr val="windowText" lastClr="000000"/>
              </a:solidFill>
            </a:endParaRPr>
          </a:p>
        </xdr:txBody>
      </xdr:sp>
      <xdr:sp macro="" textlink="">
        <xdr:nvSpPr>
          <xdr:cNvPr id="83" name="Rectángulo: esquinas redondeadas 107">
            <a:extLst>
              <a:ext uri="{FF2B5EF4-FFF2-40B4-BE49-F238E27FC236}">
                <a16:creationId xmlns:a16="http://schemas.microsoft.com/office/drawing/2014/main" id="{00000000-0008-0000-0900-000053000000}"/>
              </a:ext>
            </a:extLst>
          </xdr:cNvPr>
          <xdr:cNvSpPr/>
        </xdr:nvSpPr>
        <xdr:spPr>
          <a:xfrm>
            <a:off x="3120485" y="7596382"/>
            <a:ext cx="2088000" cy="398305"/>
          </a:xfrm>
          <a:prstGeom prst="roundRect">
            <a:avLst/>
          </a:prstGeom>
          <a:noFill/>
          <a:ln>
            <a:solidFill>
              <a:srgbClr val="875EBC"/>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l"/>
            <a:endParaRPr lang="es-MX" sz="1100"/>
          </a:p>
        </xdr:txBody>
      </xdr:sp>
      <xdr:sp macro="" textlink="">
        <xdr:nvSpPr>
          <xdr:cNvPr id="84" name="Rectángulo: esquinas redondeadas 107">
            <a:extLst>
              <a:ext uri="{FF2B5EF4-FFF2-40B4-BE49-F238E27FC236}">
                <a16:creationId xmlns:a16="http://schemas.microsoft.com/office/drawing/2014/main" id="{00000000-0008-0000-0900-000054000000}"/>
              </a:ext>
            </a:extLst>
          </xdr:cNvPr>
          <xdr:cNvSpPr/>
        </xdr:nvSpPr>
        <xdr:spPr>
          <a:xfrm>
            <a:off x="3120485" y="8037083"/>
            <a:ext cx="2088000" cy="398305"/>
          </a:xfrm>
          <a:prstGeom prst="roundRect">
            <a:avLst/>
          </a:prstGeom>
          <a:noFill/>
          <a:ln>
            <a:solidFill>
              <a:srgbClr val="F9805C"/>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marL="0" indent="0" algn="l"/>
            <a:endParaRPr lang="es-MX" sz="1100">
              <a:solidFill>
                <a:schemeClr val="dk1"/>
              </a:solidFill>
              <a:latin typeface="+mn-lt"/>
              <a:ea typeface="+mn-ea"/>
              <a:cs typeface="+mn-cs"/>
            </a:endParaRPr>
          </a:p>
        </xdr:txBody>
      </xdr:sp>
      <xdr:sp macro="" textlink="">
        <xdr:nvSpPr>
          <xdr:cNvPr id="85" name="Rectángulo: esquinas redondeadas 107">
            <a:extLst>
              <a:ext uri="{FF2B5EF4-FFF2-40B4-BE49-F238E27FC236}">
                <a16:creationId xmlns:a16="http://schemas.microsoft.com/office/drawing/2014/main" id="{00000000-0008-0000-0900-000055000000}"/>
              </a:ext>
            </a:extLst>
          </xdr:cNvPr>
          <xdr:cNvSpPr/>
        </xdr:nvSpPr>
        <xdr:spPr>
          <a:xfrm>
            <a:off x="3120485" y="8477867"/>
            <a:ext cx="2088000" cy="398305"/>
          </a:xfrm>
          <a:prstGeom prst="roundRect">
            <a:avLst/>
          </a:prstGeom>
          <a:noFill/>
          <a:ln>
            <a:solidFill>
              <a:srgbClr val="6097DB"/>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marL="0" indent="0" algn="l"/>
            <a:endParaRPr lang="es-MX" sz="1100">
              <a:solidFill>
                <a:schemeClr val="dk1"/>
              </a:solidFill>
              <a:latin typeface="+mn-lt"/>
              <a:ea typeface="+mn-ea"/>
              <a:cs typeface="+mn-cs"/>
            </a:endParaRPr>
          </a:p>
        </xdr:txBody>
      </xdr:sp>
      <xdr:sp macro="" textlink="">
        <xdr:nvSpPr>
          <xdr:cNvPr id="86" name="Rectángulo: esquinas redondeadas 107">
            <a:extLst>
              <a:ext uri="{FF2B5EF4-FFF2-40B4-BE49-F238E27FC236}">
                <a16:creationId xmlns:a16="http://schemas.microsoft.com/office/drawing/2014/main" id="{00000000-0008-0000-0900-000056000000}"/>
              </a:ext>
            </a:extLst>
          </xdr:cNvPr>
          <xdr:cNvSpPr/>
        </xdr:nvSpPr>
        <xdr:spPr>
          <a:xfrm>
            <a:off x="3120485" y="8932253"/>
            <a:ext cx="2088000" cy="398305"/>
          </a:xfrm>
          <a:prstGeom prst="roundRect">
            <a:avLst/>
          </a:prstGeom>
          <a:noFill/>
          <a:ln>
            <a:solidFill>
              <a:schemeClr val="accent3"/>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marL="0" indent="0" algn="l"/>
            <a:endParaRPr lang="es-MX" sz="1100">
              <a:solidFill>
                <a:schemeClr val="dk1"/>
              </a:solidFill>
              <a:latin typeface="+mn-lt"/>
              <a:ea typeface="+mn-ea"/>
              <a:cs typeface="+mn-cs"/>
            </a:endParaRPr>
          </a:p>
        </xdr:txBody>
      </xdr:sp>
      <xdr:sp macro="" textlink="">
        <xdr:nvSpPr>
          <xdr:cNvPr id="87" name="Rectángulo: esquinas redondeadas 107">
            <a:extLst>
              <a:ext uri="{FF2B5EF4-FFF2-40B4-BE49-F238E27FC236}">
                <a16:creationId xmlns:a16="http://schemas.microsoft.com/office/drawing/2014/main" id="{00000000-0008-0000-0900-000057000000}"/>
              </a:ext>
            </a:extLst>
          </xdr:cNvPr>
          <xdr:cNvSpPr/>
        </xdr:nvSpPr>
        <xdr:spPr>
          <a:xfrm>
            <a:off x="3120485" y="9386640"/>
            <a:ext cx="2088000" cy="398305"/>
          </a:xfrm>
          <a:prstGeom prst="roundRect">
            <a:avLst/>
          </a:prstGeom>
          <a:solidFill>
            <a:srgbClr val="FFFFCC">
              <a:alpha val="38000"/>
            </a:srgbClr>
          </a:solidFill>
          <a:ln w="6350">
            <a:solidFill>
              <a:srgbClr val="FBBA29"/>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marL="0" indent="0" algn="l"/>
            <a:endParaRPr lang="es-MX" sz="1100">
              <a:solidFill>
                <a:schemeClr val="dk1"/>
              </a:solidFill>
              <a:latin typeface="+mn-lt"/>
              <a:ea typeface="+mn-ea"/>
              <a:cs typeface="+mn-cs"/>
            </a:endParaRPr>
          </a:p>
        </xdr:txBody>
      </xdr:sp>
      <xdr:sp macro="" textlink="Seguimiento!D20">
        <xdr:nvSpPr>
          <xdr:cNvPr id="88" name="CuadroTexto 87">
            <a:extLst>
              <a:ext uri="{FF2B5EF4-FFF2-40B4-BE49-F238E27FC236}">
                <a16:creationId xmlns:a16="http://schemas.microsoft.com/office/drawing/2014/main" id="{00000000-0008-0000-0900-000058000000}"/>
              </a:ext>
            </a:extLst>
          </xdr:cNvPr>
          <xdr:cNvSpPr txBox="1"/>
        </xdr:nvSpPr>
        <xdr:spPr>
          <a:xfrm>
            <a:off x="5278081" y="7005136"/>
            <a:ext cx="2088000" cy="6011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838A9A1C-5A8F-465F-B8E6-82F2F4C2FCC4}" type="TxLink">
              <a:rPr lang="en-US" sz="1400" b="1" i="0" u="none" strike="noStrike">
                <a:solidFill>
                  <a:sysClr val="windowText" lastClr="000000"/>
                </a:solidFill>
                <a:latin typeface="Calibri"/>
                <a:ea typeface="+mn-ea"/>
                <a:cs typeface="Calibri"/>
              </a:rPr>
              <a:pPr marL="0" indent="0" algn="ctr"/>
              <a:t>Tiempo Estimado (hr)</a:t>
            </a:fld>
            <a:endParaRPr lang="es-MX" sz="1400" b="1" i="0" u="none" strike="noStrike">
              <a:solidFill>
                <a:sysClr val="windowText" lastClr="000000"/>
              </a:solidFill>
              <a:latin typeface="Calibri"/>
              <a:ea typeface="+mn-ea"/>
              <a:cs typeface="Calibri"/>
            </a:endParaRPr>
          </a:p>
        </xdr:txBody>
      </xdr:sp>
      <xdr:sp macro="" textlink="">
        <xdr:nvSpPr>
          <xdr:cNvPr id="89" name="Rectángulo: esquinas redondeadas 107">
            <a:extLst>
              <a:ext uri="{FF2B5EF4-FFF2-40B4-BE49-F238E27FC236}">
                <a16:creationId xmlns:a16="http://schemas.microsoft.com/office/drawing/2014/main" id="{00000000-0008-0000-0900-000059000000}"/>
              </a:ext>
            </a:extLst>
          </xdr:cNvPr>
          <xdr:cNvSpPr/>
        </xdr:nvSpPr>
        <xdr:spPr>
          <a:xfrm>
            <a:off x="5278087" y="7596382"/>
            <a:ext cx="2088000" cy="398305"/>
          </a:xfrm>
          <a:prstGeom prst="roundRect">
            <a:avLst/>
          </a:prstGeom>
          <a:noFill/>
          <a:ln>
            <a:solidFill>
              <a:srgbClr val="875EBC"/>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s-MX" sz="1100"/>
          </a:p>
        </xdr:txBody>
      </xdr:sp>
      <xdr:sp macro="" textlink="">
        <xdr:nvSpPr>
          <xdr:cNvPr id="90" name="Rectángulo: esquinas redondeadas 107">
            <a:extLst>
              <a:ext uri="{FF2B5EF4-FFF2-40B4-BE49-F238E27FC236}">
                <a16:creationId xmlns:a16="http://schemas.microsoft.com/office/drawing/2014/main" id="{00000000-0008-0000-0900-00005A000000}"/>
              </a:ext>
            </a:extLst>
          </xdr:cNvPr>
          <xdr:cNvSpPr/>
        </xdr:nvSpPr>
        <xdr:spPr>
          <a:xfrm>
            <a:off x="5278087" y="8037083"/>
            <a:ext cx="2088000" cy="398305"/>
          </a:xfrm>
          <a:prstGeom prst="roundRect">
            <a:avLst/>
          </a:prstGeom>
          <a:noFill/>
          <a:ln>
            <a:solidFill>
              <a:srgbClr val="F9805C"/>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s-MX" sz="1100"/>
          </a:p>
        </xdr:txBody>
      </xdr:sp>
      <xdr:sp macro="" textlink="">
        <xdr:nvSpPr>
          <xdr:cNvPr id="91" name="Rectángulo: esquinas redondeadas 107">
            <a:extLst>
              <a:ext uri="{FF2B5EF4-FFF2-40B4-BE49-F238E27FC236}">
                <a16:creationId xmlns:a16="http://schemas.microsoft.com/office/drawing/2014/main" id="{00000000-0008-0000-0900-00005B000000}"/>
              </a:ext>
            </a:extLst>
          </xdr:cNvPr>
          <xdr:cNvSpPr/>
        </xdr:nvSpPr>
        <xdr:spPr>
          <a:xfrm>
            <a:off x="5278087" y="8477867"/>
            <a:ext cx="2088000" cy="398305"/>
          </a:xfrm>
          <a:prstGeom prst="roundRect">
            <a:avLst/>
          </a:prstGeom>
          <a:noFill/>
          <a:ln>
            <a:solidFill>
              <a:srgbClr val="6097DB"/>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s-MX" sz="1100"/>
          </a:p>
        </xdr:txBody>
      </xdr:sp>
      <xdr:sp macro="" textlink="">
        <xdr:nvSpPr>
          <xdr:cNvPr id="92" name="Rectángulo: esquinas redondeadas 107">
            <a:extLst>
              <a:ext uri="{FF2B5EF4-FFF2-40B4-BE49-F238E27FC236}">
                <a16:creationId xmlns:a16="http://schemas.microsoft.com/office/drawing/2014/main" id="{00000000-0008-0000-0900-00005C000000}"/>
              </a:ext>
            </a:extLst>
          </xdr:cNvPr>
          <xdr:cNvSpPr/>
        </xdr:nvSpPr>
        <xdr:spPr>
          <a:xfrm>
            <a:off x="5278087" y="8932253"/>
            <a:ext cx="2088000" cy="398305"/>
          </a:xfrm>
          <a:prstGeom prst="roundRect">
            <a:avLst/>
          </a:prstGeom>
          <a:noFill/>
          <a:ln>
            <a:solidFill>
              <a:schemeClr val="accent3"/>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s-MX" sz="1100"/>
          </a:p>
        </xdr:txBody>
      </xdr:sp>
      <xdr:sp macro="" textlink="">
        <xdr:nvSpPr>
          <xdr:cNvPr id="93" name="Rectángulo: esquinas redondeadas 107">
            <a:extLst>
              <a:ext uri="{FF2B5EF4-FFF2-40B4-BE49-F238E27FC236}">
                <a16:creationId xmlns:a16="http://schemas.microsoft.com/office/drawing/2014/main" id="{00000000-0008-0000-0900-00005D000000}"/>
              </a:ext>
            </a:extLst>
          </xdr:cNvPr>
          <xdr:cNvSpPr/>
        </xdr:nvSpPr>
        <xdr:spPr>
          <a:xfrm>
            <a:off x="5278087" y="9386640"/>
            <a:ext cx="2088000" cy="398305"/>
          </a:xfrm>
          <a:prstGeom prst="roundRect">
            <a:avLst/>
          </a:prstGeom>
          <a:solidFill>
            <a:srgbClr val="FFFFCC">
              <a:alpha val="38000"/>
            </a:srgbClr>
          </a:solidFill>
          <a:ln w="6350">
            <a:solidFill>
              <a:srgbClr val="FBBA29"/>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marL="0" indent="0" algn="l"/>
            <a:endParaRPr lang="es-MX" sz="1100">
              <a:solidFill>
                <a:schemeClr val="dk1"/>
              </a:solidFill>
              <a:latin typeface="+mn-lt"/>
              <a:ea typeface="+mn-ea"/>
              <a:cs typeface="+mn-cs"/>
            </a:endParaRPr>
          </a:p>
        </xdr:txBody>
      </xdr:sp>
      <xdr:sp macro="" textlink="Seguimiento!F20">
        <xdr:nvSpPr>
          <xdr:cNvPr id="94" name="CuadroTexto 93">
            <a:extLst>
              <a:ext uri="{FF2B5EF4-FFF2-40B4-BE49-F238E27FC236}">
                <a16:creationId xmlns:a16="http://schemas.microsoft.com/office/drawing/2014/main" id="{00000000-0008-0000-0900-00005E000000}"/>
              </a:ext>
            </a:extLst>
          </xdr:cNvPr>
          <xdr:cNvSpPr txBox="1"/>
        </xdr:nvSpPr>
        <xdr:spPr>
          <a:xfrm>
            <a:off x="9578823" y="6987717"/>
            <a:ext cx="2088000" cy="6185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8340C1A3-6485-432D-B32E-8A93588EEDC8}" type="TxLink">
              <a:rPr lang="en-US" sz="1400" b="1" i="0" u="none" strike="noStrike">
                <a:solidFill>
                  <a:sysClr val="windowText" lastClr="000000"/>
                </a:solidFill>
                <a:latin typeface="Calibri"/>
                <a:ea typeface="+mn-ea"/>
                <a:cs typeface="Calibri"/>
              </a:rPr>
              <a:pPr marL="0" indent="0" algn="ctr"/>
              <a:t>Tiempo Real Invertido (hr)</a:t>
            </a:fld>
            <a:endParaRPr lang="es-MX" sz="1400" b="1" i="0" u="none" strike="noStrike">
              <a:solidFill>
                <a:sysClr val="windowText" lastClr="000000"/>
              </a:solidFill>
              <a:latin typeface="Calibri"/>
              <a:ea typeface="+mn-ea"/>
              <a:cs typeface="Calibri"/>
            </a:endParaRPr>
          </a:p>
        </xdr:txBody>
      </xdr:sp>
      <xdr:sp macro="" textlink="">
        <xdr:nvSpPr>
          <xdr:cNvPr id="95" name="Rectángulo: esquinas redondeadas 107">
            <a:extLst>
              <a:ext uri="{FF2B5EF4-FFF2-40B4-BE49-F238E27FC236}">
                <a16:creationId xmlns:a16="http://schemas.microsoft.com/office/drawing/2014/main" id="{00000000-0008-0000-0900-00005F000000}"/>
              </a:ext>
            </a:extLst>
          </xdr:cNvPr>
          <xdr:cNvSpPr/>
        </xdr:nvSpPr>
        <xdr:spPr>
          <a:xfrm>
            <a:off x="9578829" y="7596382"/>
            <a:ext cx="2088000" cy="398305"/>
          </a:xfrm>
          <a:prstGeom prst="roundRect">
            <a:avLst/>
          </a:prstGeom>
          <a:noFill/>
          <a:ln>
            <a:solidFill>
              <a:srgbClr val="875EBC"/>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s-MX" sz="1100"/>
          </a:p>
        </xdr:txBody>
      </xdr:sp>
      <xdr:sp macro="" textlink="">
        <xdr:nvSpPr>
          <xdr:cNvPr id="96" name="Rectángulo: esquinas redondeadas 107">
            <a:extLst>
              <a:ext uri="{FF2B5EF4-FFF2-40B4-BE49-F238E27FC236}">
                <a16:creationId xmlns:a16="http://schemas.microsoft.com/office/drawing/2014/main" id="{00000000-0008-0000-0900-000060000000}"/>
              </a:ext>
            </a:extLst>
          </xdr:cNvPr>
          <xdr:cNvSpPr/>
        </xdr:nvSpPr>
        <xdr:spPr>
          <a:xfrm>
            <a:off x="9578829" y="8037083"/>
            <a:ext cx="2088000" cy="398305"/>
          </a:xfrm>
          <a:prstGeom prst="roundRect">
            <a:avLst/>
          </a:prstGeom>
          <a:noFill/>
          <a:ln>
            <a:solidFill>
              <a:srgbClr val="F9805C"/>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s-MX" sz="1100"/>
          </a:p>
        </xdr:txBody>
      </xdr:sp>
      <xdr:sp macro="" textlink="">
        <xdr:nvSpPr>
          <xdr:cNvPr id="97" name="Rectángulo: esquinas redondeadas 107">
            <a:extLst>
              <a:ext uri="{FF2B5EF4-FFF2-40B4-BE49-F238E27FC236}">
                <a16:creationId xmlns:a16="http://schemas.microsoft.com/office/drawing/2014/main" id="{00000000-0008-0000-0900-000061000000}"/>
              </a:ext>
            </a:extLst>
          </xdr:cNvPr>
          <xdr:cNvSpPr/>
        </xdr:nvSpPr>
        <xdr:spPr>
          <a:xfrm>
            <a:off x="9578829" y="8477867"/>
            <a:ext cx="2088000" cy="398305"/>
          </a:xfrm>
          <a:prstGeom prst="roundRect">
            <a:avLst/>
          </a:prstGeom>
          <a:noFill/>
          <a:ln>
            <a:solidFill>
              <a:srgbClr val="6097DB"/>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s-MX" sz="1100"/>
          </a:p>
        </xdr:txBody>
      </xdr:sp>
      <xdr:sp macro="" textlink="">
        <xdr:nvSpPr>
          <xdr:cNvPr id="98" name="Rectángulo: esquinas redondeadas 107">
            <a:extLst>
              <a:ext uri="{FF2B5EF4-FFF2-40B4-BE49-F238E27FC236}">
                <a16:creationId xmlns:a16="http://schemas.microsoft.com/office/drawing/2014/main" id="{00000000-0008-0000-0900-000062000000}"/>
              </a:ext>
            </a:extLst>
          </xdr:cNvPr>
          <xdr:cNvSpPr/>
        </xdr:nvSpPr>
        <xdr:spPr>
          <a:xfrm>
            <a:off x="9578829" y="8932253"/>
            <a:ext cx="2088000" cy="398305"/>
          </a:xfrm>
          <a:prstGeom prst="roundRect">
            <a:avLst/>
          </a:prstGeom>
          <a:noFill/>
          <a:ln>
            <a:solidFill>
              <a:schemeClr val="accent3"/>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s-MX" sz="1100"/>
          </a:p>
        </xdr:txBody>
      </xdr:sp>
      <xdr:sp macro="" textlink="">
        <xdr:nvSpPr>
          <xdr:cNvPr id="99" name="Rectángulo: esquinas redondeadas 107">
            <a:extLst>
              <a:ext uri="{FF2B5EF4-FFF2-40B4-BE49-F238E27FC236}">
                <a16:creationId xmlns:a16="http://schemas.microsoft.com/office/drawing/2014/main" id="{00000000-0008-0000-0900-000063000000}"/>
              </a:ext>
            </a:extLst>
          </xdr:cNvPr>
          <xdr:cNvSpPr/>
        </xdr:nvSpPr>
        <xdr:spPr>
          <a:xfrm>
            <a:off x="9578829" y="9386640"/>
            <a:ext cx="2088000" cy="398305"/>
          </a:xfrm>
          <a:prstGeom prst="roundRect">
            <a:avLst/>
          </a:prstGeom>
          <a:solidFill>
            <a:srgbClr val="FFFFCC">
              <a:alpha val="38000"/>
            </a:srgbClr>
          </a:solidFill>
          <a:ln w="6350">
            <a:solidFill>
              <a:srgbClr val="FBBA29"/>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marL="0" indent="0" algn="l"/>
            <a:endParaRPr lang="es-MX" sz="1100">
              <a:solidFill>
                <a:schemeClr val="dk1"/>
              </a:solidFill>
              <a:latin typeface="+mn-lt"/>
              <a:ea typeface="+mn-ea"/>
              <a:cs typeface="+mn-cs"/>
            </a:endParaRPr>
          </a:p>
        </xdr:txBody>
      </xdr:sp>
      <xdr:sp macro="" textlink="Seguimiento!G20">
        <xdr:nvSpPr>
          <xdr:cNvPr id="100" name="CuadroTexto 99">
            <a:extLst>
              <a:ext uri="{FF2B5EF4-FFF2-40B4-BE49-F238E27FC236}">
                <a16:creationId xmlns:a16="http://schemas.microsoft.com/office/drawing/2014/main" id="{00000000-0008-0000-0900-000064000000}"/>
              </a:ext>
            </a:extLst>
          </xdr:cNvPr>
          <xdr:cNvSpPr txBox="1"/>
        </xdr:nvSpPr>
        <xdr:spPr>
          <a:xfrm>
            <a:off x="11727268" y="6987717"/>
            <a:ext cx="2088000" cy="6185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E867528F-1CE6-4AD1-92B3-950E8AE336AD}" type="TxLink">
              <a:rPr lang="en-US" sz="1400" b="1" i="0" u="none" strike="noStrike">
                <a:solidFill>
                  <a:sysClr val="windowText" lastClr="000000"/>
                </a:solidFill>
                <a:latin typeface="Calibri"/>
                <a:ea typeface="+mn-ea"/>
                <a:cs typeface="Calibri"/>
              </a:rPr>
              <a:pPr marL="0" indent="0" algn="ctr"/>
              <a:t>Total Horas Desfase (hr)</a:t>
            </a:fld>
            <a:endParaRPr lang="es-MX" sz="1400" b="1" i="0" u="none" strike="noStrike">
              <a:solidFill>
                <a:sysClr val="windowText" lastClr="000000"/>
              </a:solidFill>
              <a:latin typeface="Calibri"/>
              <a:ea typeface="+mn-ea"/>
              <a:cs typeface="Calibri"/>
            </a:endParaRPr>
          </a:p>
        </xdr:txBody>
      </xdr:sp>
      <xdr:sp macro="" textlink="">
        <xdr:nvSpPr>
          <xdr:cNvPr id="101" name="Rectángulo: esquinas redondeadas 107">
            <a:extLst>
              <a:ext uri="{FF2B5EF4-FFF2-40B4-BE49-F238E27FC236}">
                <a16:creationId xmlns:a16="http://schemas.microsoft.com/office/drawing/2014/main" id="{00000000-0008-0000-0900-000065000000}"/>
              </a:ext>
            </a:extLst>
          </xdr:cNvPr>
          <xdr:cNvSpPr/>
        </xdr:nvSpPr>
        <xdr:spPr>
          <a:xfrm>
            <a:off x="11727274" y="7596382"/>
            <a:ext cx="2088000" cy="398305"/>
          </a:xfrm>
          <a:prstGeom prst="roundRect">
            <a:avLst/>
          </a:prstGeom>
          <a:noFill/>
          <a:ln>
            <a:solidFill>
              <a:srgbClr val="875EBC"/>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s-MX" sz="1100"/>
          </a:p>
        </xdr:txBody>
      </xdr:sp>
      <xdr:sp macro="" textlink="">
        <xdr:nvSpPr>
          <xdr:cNvPr id="102" name="Rectángulo: esquinas redondeadas 101">
            <a:extLst>
              <a:ext uri="{FF2B5EF4-FFF2-40B4-BE49-F238E27FC236}">
                <a16:creationId xmlns:a16="http://schemas.microsoft.com/office/drawing/2014/main" id="{00000000-0008-0000-0900-000066000000}"/>
              </a:ext>
            </a:extLst>
          </xdr:cNvPr>
          <xdr:cNvSpPr/>
        </xdr:nvSpPr>
        <xdr:spPr>
          <a:xfrm>
            <a:off x="11727274" y="8037083"/>
            <a:ext cx="2088000" cy="398305"/>
          </a:xfrm>
          <a:prstGeom prst="roundRect">
            <a:avLst/>
          </a:prstGeom>
          <a:noFill/>
          <a:ln>
            <a:solidFill>
              <a:srgbClr val="F9805C"/>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s-MX" sz="1100"/>
          </a:p>
        </xdr:txBody>
      </xdr:sp>
      <xdr:sp macro="" textlink="">
        <xdr:nvSpPr>
          <xdr:cNvPr id="103" name="Rectángulo: esquinas redondeadas 107">
            <a:extLst>
              <a:ext uri="{FF2B5EF4-FFF2-40B4-BE49-F238E27FC236}">
                <a16:creationId xmlns:a16="http://schemas.microsoft.com/office/drawing/2014/main" id="{00000000-0008-0000-0900-000067000000}"/>
              </a:ext>
            </a:extLst>
          </xdr:cNvPr>
          <xdr:cNvSpPr/>
        </xdr:nvSpPr>
        <xdr:spPr>
          <a:xfrm>
            <a:off x="11727274" y="8477867"/>
            <a:ext cx="2088000" cy="398305"/>
          </a:xfrm>
          <a:prstGeom prst="roundRect">
            <a:avLst/>
          </a:prstGeom>
          <a:noFill/>
          <a:ln>
            <a:solidFill>
              <a:srgbClr val="6097DB"/>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s-MX" sz="1100"/>
          </a:p>
        </xdr:txBody>
      </xdr:sp>
      <xdr:sp macro="" textlink="">
        <xdr:nvSpPr>
          <xdr:cNvPr id="104" name="Rectángulo: esquinas redondeadas 103">
            <a:extLst>
              <a:ext uri="{FF2B5EF4-FFF2-40B4-BE49-F238E27FC236}">
                <a16:creationId xmlns:a16="http://schemas.microsoft.com/office/drawing/2014/main" id="{00000000-0008-0000-0900-000068000000}"/>
              </a:ext>
            </a:extLst>
          </xdr:cNvPr>
          <xdr:cNvSpPr/>
        </xdr:nvSpPr>
        <xdr:spPr>
          <a:xfrm>
            <a:off x="11727274" y="8932253"/>
            <a:ext cx="2088000" cy="398305"/>
          </a:xfrm>
          <a:prstGeom prst="roundRect">
            <a:avLst/>
          </a:prstGeom>
          <a:noFill/>
          <a:ln>
            <a:solidFill>
              <a:schemeClr val="accent3"/>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s-MX" sz="1100"/>
          </a:p>
        </xdr:txBody>
      </xdr:sp>
      <xdr:sp macro="" textlink="">
        <xdr:nvSpPr>
          <xdr:cNvPr id="105" name="Rectángulo: esquinas redondeadas 107">
            <a:extLst>
              <a:ext uri="{FF2B5EF4-FFF2-40B4-BE49-F238E27FC236}">
                <a16:creationId xmlns:a16="http://schemas.microsoft.com/office/drawing/2014/main" id="{00000000-0008-0000-0900-000069000000}"/>
              </a:ext>
            </a:extLst>
          </xdr:cNvPr>
          <xdr:cNvSpPr/>
        </xdr:nvSpPr>
        <xdr:spPr>
          <a:xfrm>
            <a:off x="11727274" y="9386640"/>
            <a:ext cx="2088000" cy="398305"/>
          </a:xfrm>
          <a:prstGeom prst="roundRect">
            <a:avLst/>
          </a:prstGeom>
          <a:solidFill>
            <a:srgbClr val="FFFFCC">
              <a:alpha val="38000"/>
            </a:srgbClr>
          </a:solidFill>
          <a:ln w="6350">
            <a:solidFill>
              <a:srgbClr val="FBBA29"/>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marL="0" indent="0" algn="l"/>
            <a:endParaRPr lang="es-MX" sz="1100">
              <a:solidFill>
                <a:schemeClr val="dk1"/>
              </a:solidFill>
              <a:latin typeface="+mn-lt"/>
              <a:ea typeface="+mn-ea"/>
              <a:cs typeface="+mn-cs"/>
            </a:endParaRPr>
          </a:p>
        </xdr:txBody>
      </xdr:sp>
      <xdr:sp macro="" textlink="Seguimiento!E20">
        <xdr:nvSpPr>
          <xdr:cNvPr id="106" name="CuadroTexto 105">
            <a:extLst>
              <a:ext uri="{FF2B5EF4-FFF2-40B4-BE49-F238E27FC236}">
                <a16:creationId xmlns:a16="http://schemas.microsoft.com/office/drawing/2014/main" id="{00000000-0008-0000-0900-00006A000000}"/>
              </a:ext>
            </a:extLst>
          </xdr:cNvPr>
          <xdr:cNvSpPr txBox="1"/>
        </xdr:nvSpPr>
        <xdr:spPr>
          <a:xfrm>
            <a:off x="7428449" y="7005135"/>
            <a:ext cx="2088000" cy="6011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CA54ED26-9B54-41E1-91CF-0B5B1B082501}" type="TxLink">
              <a:rPr lang="en-US" sz="1400" b="1" i="0" u="none" strike="noStrike">
                <a:solidFill>
                  <a:sysClr val="windowText" lastClr="000000"/>
                </a:solidFill>
                <a:latin typeface="Calibri"/>
                <a:ea typeface="+mn-ea"/>
                <a:cs typeface="Calibri"/>
              </a:rPr>
              <a:pPr marL="0" indent="0" algn="ctr"/>
              <a:t>Tiempo Estimado más Probable (hr)</a:t>
            </a:fld>
            <a:endParaRPr lang="es-MX" sz="1400" b="1" i="0" u="none" strike="noStrike">
              <a:solidFill>
                <a:sysClr val="windowText" lastClr="000000"/>
              </a:solidFill>
              <a:latin typeface="Calibri"/>
              <a:ea typeface="+mn-ea"/>
              <a:cs typeface="Calibri"/>
            </a:endParaRPr>
          </a:p>
        </xdr:txBody>
      </xdr:sp>
      <xdr:sp macro="" textlink="">
        <xdr:nvSpPr>
          <xdr:cNvPr id="107" name="Rectángulo: esquinas redondeadas 107">
            <a:extLst>
              <a:ext uri="{FF2B5EF4-FFF2-40B4-BE49-F238E27FC236}">
                <a16:creationId xmlns:a16="http://schemas.microsoft.com/office/drawing/2014/main" id="{00000000-0008-0000-0900-00006B000000}"/>
              </a:ext>
            </a:extLst>
          </xdr:cNvPr>
          <xdr:cNvSpPr/>
        </xdr:nvSpPr>
        <xdr:spPr>
          <a:xfrm>
            <a:off x="7428455" y="7596381"/>
            <a:ext cx="2088000" cy="398305"/>
          </a:xfrm>
          <a:prstGeom prst="roundRect">
            <a:avLst/>
          </a:prstGeom>
          <a:noFill/>
          <a:ln>
            <a:solidFill>
              <a:srgbClr val="875EBC"/>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s-MX" sz="1100"/>
          </a:p>
        </xdr:txBody>
      </xdr:sp>
      <xdr:sp macro="" textlink="">
        <xdr:nvSpPr>
          <xdr:cNvPr id="108" name="Rectángulo: esquinas redondeadas 107">
            <a:extLst>
              <a:ext uri="{FF2B5EF4-FFF2-40B4-BE49-F238E27FC236}">
                <a16:creationId xmlns:a16="http://schemas.microsoft.com/office/drawing/2014/main" id="{00000000-0008-0000-0900-00006C000000}"/>
              </a:ext>
            </a:extLst>
          </xdr:cNvPr>
          <xdr:cNvSpPr/>
        </xdr:nvSpPr>
        <xdr:spPr>
          <a:xfrm>
            <a:off x="7428455" y="8037082"/>
            <a:ext cx="2088000" cy="398305"/>
          </a:xfrm>
          <a:prstGeom prst="roundRect">
            <a:avLst/>
          </a:prstGeom>
          <a:noFill/>
          <a:ln>
            <a:solidFill>
              <a:srgbClr val="F9805C"/>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s-MX" sz="1100"/>
          </a:p>
        </xdr:txBody>
      </xdr:sp>
      <xdr:sp macro="" textlink="">
        <xdr:nvSpPr>
          <xdr:cNvPr id="109" name="Rectángulo: esquinas redondeadas 107">
            <a:extLst>
              <a:ext uri="{FF2B5EF4-FFF2-40B4-BE49-F238E27FC236}">
                <a16:creationId xmlns:a16="http://schemas.microsoft.com/office/drawing/2014/main" id="{00000000-0008-0000-0900-00006D000000}"/>
              </a:ext>
            </a:extLst>
          </xdr:cNvPr>
          <xdr:cNvSpPr/>
        </xdr:nvSpPr>
        <xdr:spPr>
          <a:xfrm>
            <a:off x="7428455" y="8477866"/>
            <a:ext cx="2088000" cy="398305"/>
          </a:xfrm>
          <a:prstGeom prst="roundRect">
            <a:avLst/>
          </a:prstGeom>
          <a:noFill/>
          <a:ln>
            <a:solidFill>
              <a:srgbClr val="6097DB"/>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s-MX" sz="1100"/>
          </a:p>
        </xdr:txBody>
      </xdr:sp>
      <xdr:sp macro="" textlink="">
        <xdr:nvSpPr>
          <xdr:cNvPr id="110" name="Rectángulo: esquinas redondeadas 107">
            <a:extLst>
              <a:ext uri="{FF2B5EF4-FFF2-40B4-BE49-F238E27FC236}">
                <a16:creationId xmlns:a16="http://schemas.microsoft.com/office/drawing/2014/main" id="{00000000-0008-0000-0900-00006E000000}"/>
              </a:ext>
            </a:extLst>
          </xdr:cNvPr>
          <xdr:cNvSpPr/>
        </xdr:nvSpPr>
        <xdr:spPr>
          <a:xfrm>
            <a:off x="7428455" y="8932252"/>
            <a:ext cx="2088000" cy="398305"/>
          </a:xfrm>
          <a:prstGeom prst="roundRect">
            <a:avLst/>
          </a:prstGeom>
          <a:noFill/>
          <a:ln>
            <a:solidFill>
              <a:schemeClr val="accent3"/>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s-MX" sz="1100"/>
          </a:p>
        </xdr:txBody>
      </xdr:sp>
      <xdr:sp macro="" textlink="">
        <xdr:nvSpPr>
          <xdr:cNvPr id="111" name="Rectángulo: esquinas redondeadas 107">
            <a:extLst>
              <a:ext uri="{FF2B5EF4-FFF2-40B4-BE49-F238E27FC236}">
                <a16:creationId xmlns:a16="http://schemas.microsoft.com/office/drawing/2014/main" id="{00000000-0008-0000-0900-00006F000000}"/>
              </a:ext>
            </a:extLst>
          </xdr:cNvPr>
          <xdr:cNvSpPr/>
        </xdr:nvSpPr>
        <xdr:spPr>
          <a:xfrm>
            <a:off x="7428455" y="9386639"/>
            <a:ext cx="2088000" cy="398305"/>
          </a:xfrm>
          <a:prstGeom prst="roundRect">
            <a:avLst/>
          </a:prstGeom>
          <a:solidFill>
            <a:srgbClr val="FFFFCC">
              <a:alpha val="38000"/>
            </a:srgbClr>
          </a:solidFill>
          <a:ln w="6350">
            <a:solidFill>
              <a:srgbClr val="FBBA29"/>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marL="0" indent="0" algn="l"/>
            <a:endParaRPr lang="es-MX" sz="1100">
              <a:solidFill>
                <a:schemeClr val="dk1"/>
              </a:solidFill>
              <a:latin typeface="+mn-lt"/>
              <a:ea typeface="+mn-ea"/>
              <a:cs typeface="+mn-cs"/>
            </a:endParaRPr>
          </a:p>
        </xdr:txBody>
      </xdr:sp>
      <xdr:grpSp>
        <xdr:nvGrpSpPr>
          <xdr:cNvPr id="112" name="Grupo 111">
            <a:extLst>
              <a:ext uri="{FF2B5EF4-FFF2-40B4-BE49-F238E27FC236}">
                <a16:creationId xmlns:a16="http://schemas.microsoft.com/office/drawing/2014/main" id="{00000000-0008-0000-0900-000070000000}"/>
              </a:ext>
            </a:extLst>
          </xdr:cNvPr>
          <xdr:cNvGrpSpPr/>
        </xdr:nvGrpSpPr>
        <xdr:grpSpPr>
          <a:xfrm>
            <a:off x="3130697" y="7606684"/>
            <a:ext cx="10677836" cy="2165236"/>
            <a:chOff x="1599374" y="9899801"/>
            <a:chExt cx="10688189" cy="2165236"/>
          </a:xfrm>
        </xdr:grpSpPr>
        <xdr:sp macro="" textlink="Seguimiento!C21">
          <xdr:nvSpPr>
            <xdr:cNvPr id="113" name="CuadroTexto 112">
              <a:extLst>
                <a:ext uri="{FF2B5EF4-FFF2-40B4-BE49-F238E27FC236}">
                  <a16:creationId xmlns:a16="http://schemas.microsoft.com/office/drawing/2014/main" id="{00000000-0008-0000-0900-000071000000}"/>
                </a:ext>
              </a:extLst>
            </xdr:cNvPr>
            <xdr:cNvSpPr txBox="1"/>
          </xdr:nvSpPr>
          <xdr:spPr>
            <a:xfrm>
              <a:off x="1599374" y="9914734"/>
              <a:ext cx="2088000" cy="362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DE71958-B307-4AEB-BE1C-250AD6FFCB74}" type="TxLink">
                <a:rPr lang="en-US" sz="1400" b="1" i="0" u="none" strike="noStrike">
                  <a:solidFill>
                    <a:schemeClr val="tx1"/>
                  </a:solidFill>
                  <a:latin typeface="Calibri"/>
                  <a:cs typeface="Calibri"/>
                </a:rPr>
                <a:pPr algn="ctr"/>
                <a:t>Planeación</a:t>
              </a:fld>
              <a:endParaRPr lang="es-MX" sz="2400" b="1">
                <a:solidFill>
                  <a:schemeClr val="tx1"/>
                </a:solidFill>
              </a:endParaRPr>
            </a:p>
          </xdr:txBody>
        </xdr:sp>
        <xdr:sp macro="" textlink="Seguimiento!C22">
          <xdr:nvSpPr>
            <xdr:cNvPr id="114" name="CuadroTexto 113">
              <a:extLst>
                <a:ext uri="{FF2B5EF4-FFF2-40B4-BE49-F238E27FC236}">
                  <a16:creationId xmlns:a16="http://schemas.microsoft.com/office/drawing/2014/main" id="{00000000-0008-0000-0900-000072000000}"/>
                </a:ext>
              </a:extLst>
            </xdr:cNvPr>
            <xdr:cNvSpPr txBox="1"/>
          </xdr:nvSpPr>
          <xdr:spPr>
            <a:xfrm>
              <a:off x="1599374" y="10346725"/>
              <a:ext cx="2088000" cy="362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C3BE72A5-967A-48D6-BE46-2CA8EB2B03AE}" type="TxLink">
                <a:rPr lang="en-US" sz="1400" b="1" i="0" u="none" strike="noStrike">
                  <a:solidFill>
                    <a:schemeClr val="tx1"/>
                  </a:solidFill>
                  <a:latin typeface="Calibri"/>
                  <a:ea typeface="+mn-ea"/>
                  <a:cs typeface="Calibri"/>
                </a:rPr>
                <a:pPr marL="0" indent="0" algn="ctr"/>
                <a:t>Diseño</a:t>
              </a:fld>
              <a:endParaRPr lang="es-MX" sz="1400" b="1" i="0" u="none" strike="noStrike">
                <a:solidFill>
                  <a:schemeClr val="tx1"/>
                </a:solidFill>
                <a:latin typeface="Calibri"/>
                <a:ea typeface="+mn-ea"/>
                <a:cs typeface="Calibri"/>
              </a:endParaRPr>
            </a:p>
          </xdr:txBody>
        </xdr:sp>
        <xdr:sp macro="" textlink="Seguimiento!C23">
          <xdr:nvSpPr>
            <xdr:cNvPr id="115" name="CuadroTexto 114">
              <a:extLst>
                <a:ext uri="{FF2B5EF4-FFF2-40B4-BE49-F238E27FC236}">
                  <a16:creationId xmlns:a16="http://schemas.microsoft.com/office/drawing/2014/main" id="{00000000-0008-0000-0900-000073000000}"/>
                </a:ext>
              </a:extLst>
            </xdr:cNvPr>
            <xdr:cNvSpPr txBox="1"/>
          </xdr:nvSpPr>
          <xdr:spPr>
            <a:xfrm>
              <a:off x="1606308" y="10781286"/>
              <a:ext cx="2088000" cy="362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FEC9802E-2322-429F-8986-36F537BEEA6F}" type="TxLink">
                <a:rPr lang="en-US" sz="1400" b="1" i="0" u="none" strike="noStrike">
                  <a:solidFill>
                    <a:schemeClr val="tx1"/>
                  </a:solidFill>
                  <a:latin typeface="Calibri"/>
                  <a:ea typeface="+mn-ea"/>
                  <a:cs typeface="Calibri"/>
                </a:rPr>
                <a:pPr marL="0" indent="0" algn="ctr"/>
                <a:t>Ejecución</a:t>
              </a:fld>
              <a:endParaRPr lang="es-MX" sz="1400" b="1" i="0" u="none" strike="noStrike">
                <a:solidFill>
                  <a:schemeClr val="tx1"/>
                </a:solidFill>
                <a:latin typeface="Calibri"/>
                <a:ea typeface="+mn-ea"/>
                <a:cs typeface="Calibri"/>
              </a:endParaRPr>
            </a:p>
          </xdr:txBody>
        </xdr:sp>
        <xdr:sp macro="" textlink="Seguimiento!C24">
          <xdr:nvSpPr>
            <xdr:cNvPr id="116" name="CuadroTexto 115">
              <a:extLst>
                <a:ext uri="{FF2B5EF4-FFF2-40B4-BE49-F238E27FC236}">
                  <a16:creationId xmlns:a16="http://schemas.microsoft.com/office/drawing/2014/main" id="{00000000-0008-0000-0900-000074000000}"/>
                </a:ext>
              </a:extLst>
            </xdr:cNvPr>
            <xdr:cNvSpPr txBox="1"/>
          </xdr:nvSpPr>
          <xdr:spPr>
            <a:xfrm>
              <a:off x="1606308" y="11233783"/>
              <a:ext cx="2088000" cy="362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F70807F2-E319-4E31-AD53-A75BB554BA3A}" type="TxLink">
                <a:rPr lang="en-US" sz="1400" b="1" i="0" u="none" strike="noStrike">
                  <a:solidFill>
                    <a:schemeClr val="tx1"/>
                  </a:solidFill>
                  <a:latin typeface="Calibri"/>
                  <a:ea typeface="+mn-ea"/>
                  <a:cs typeface="Calibri"/>
                </a:rPr>
                <a:pPr marL="0" indent="0" algn="ctr"/>
                <a:t>Entrega y Seguimiento</a:t>
              </a:fld>
              <a:endParaRPr lang="es-MX" sz="1400" b="1" i="0" u="none" strike="noStrike">
                <a:solidFill>
                  <a:schemeClr val="tx1"/>
                </a:solidFill>
                <a:latin typeface="Calibri"/>
                <a:ea typeface="+mn-ea"/>
                <a:cs typeface="Calibri"/>
              </a:endParaRPr>
            </a:p>
          </xdr:txBody>
        </xdr:sp>
        <xdr:sp macro="" textlink="Seguimiento!C25">
          <xdr:nvSpPr>
            <xdr:cNvPr id="117" name="CuadroTexto 116">
              <a:extLst>
                <a:ext uri="{FF2B5EF4-FFF2-40B4-BE49-F238E27FC236}">
                  <a16:creationId xmlns:a16="http://schemas.microsoft.com/office/drawing/2014/main" id="{00000000-0008-0000-0900-000075000000}"/>
                </a:ext>
              </a:extLst>
            </xdr:cNvPr>
            <xdr:cNvSpPr txBox="1"/>
          </xdr:nvSpPr>
          <xdr:spPr>
            <a:xfrm>
              <a:off x="1605294" y="11701008"/>
              <a:ext cx="2088000" cy="362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DBA5B120-3084-4333-9A32-B533A1192B72}" type="TxLink">
                <a:rPr lang="en-US" sz="1400" b="1" i="0" u="none" strike="noStrike">
                  <a:solidFill>
                    <a:schemeClr val="tx1"/>
                  </a:solidFill>
                  <a:latin typeface="Calibri"/>
                  <a:ea typeface="+mn-ea"/>
                  <a:cs typeface="Calibri"/>
                </a:rPr>
                <a:pPr marL="0" indent="0" algn="ctr"/>
                <a:t>Totales</a:t>
              </a:fld>
              <a:endParaRPr lang="es-MX" sz="1400" b="1" i="0" u="none" strike="noStrike">
                <a:solidFill>
                  <a:schemeClr val="tx1"/>
                </a:solidFill>
                <a:latin typeface="Calibri"/>
                <a:ea typeface="+mn-ea"/>
                <a:cs typeface="Calibri"/>
              </a:endParaRPr>
            </a:p>
          </xdr:txBody>
        </xdr:sp>
        <xdr:sp macro="" textlink="Seguimiento!D21">
          <xdr:nvSpPr>
            <xdr:cNvPr id="118" name="CuadroTexto 117">
              <a:extLst>
                <a:ext uri="{FF2B5EF4-FFF2-40B4-BE49-F238E27FC236}">
                  <a16:creationId xmlns:a16="http://schemas.microsoft.com/office/drawing/2014/main" id="{00000000-0008-0000-0900-000076000000}"/>
                </a:ext>
              </a:extLst>
            </xdr:cNvPr>
            <xdr:cNvSpPr txBox="1"/>
          </xdr:nvSpPr>
          <xdr:spPr>
            <a:xfrm>
              <a:off x="3754087" y="9917220"/>
              <a:ext cx="2088000" cy="362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834FFA90-FB4B-4E76-AC3A-AE1ACAF69B80}" type="TxLink">
                <a:rPr lang="en-US" sz="1600" b="0" i="0" u="none" strike="noStrike">
                  <a:solidFill>
                    <a:schemeClr val="tx1"/>
                  </a:solidFill>
                  <a:latin typeface="Calibri"/>
                  <a:ea typeface="+mn-ea"/>
                  <a:cs typeface="Calibri"/>
                </a:rPr>
                <a:pPr marL="0" indent="0" algn="ctr"/>
                <a:t>15,00</a:t>
              </a:fld>
              <a:endParaRPr lang="es-MX" sz="1600" b="0" i="0" u="none" strike="noStrike">
                <a:solidFill>
                  <a:schemeClr val="tx1"/>
                </a:solidFill>
                <a:latin typeface="Calibri"/>
                <a:ea typeface="+mn-ea"/>
                <a:cs typeface="Calibri"/>
              </a:endParaRPr>
            </a:p>
          </xdr:txBody>
        </xdr:sp>
        <xdr:sp macro="" textlink="Seguimiento!D22">
          <xdr:nvSpPr>
            <xdr:cNvPr id="119" name="CuadroTexto 118">
              <a:extLst>
                <a:ext uri="{FF2B5EF4-FFF2-40B4-BE49-F238E27FC236}">
                  <a16:creationId xmlns:a16="http://schemas.microsoft.com/office/drawing/2014/main" id="{00000000-0008-0000-0900-000077000000}"/>
                </a:ext>
              </a:extLst>
            </xdr:cNvPr>
            <xdr:cNvSpPr txBox="1"/>
          </xdr:nvSpPr>
          <xdr:spPr>
            <a:xfrm>
              <a:off x="3754087" y="10340502"/>
              <a:ext cx="2088000" cy="362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F55AE530-3B75-4A52-929E-0D12AE2D7347}" type="TxLink">
                <a:rPr lang="en-US" sz="1600" b="0" i="0" u="none" strike="noStrike">
                  <a:solidFill>
                    <a:schemeClr val="tx1"/>
                  </a:solidFill>
                  <a:latin typeface="Calibri"/>
                  <a:ea typeface="+mn-ea"/>
                  <a:cs typeface="Calibri"/>
                </a:rPr>
                <a:pPr marL="0" indent="0" algn="ctr"/>
                <a:t>29,00</a:t>
              </a:fld>
              <a:endParaRPr lang="es-MX" sz="1600" b="0" i="0" u="none" strike="noStrike">
                <a:solidFill>
                  <a:schemeClr val="tx1"/>
                </a:solidFill>
                <a:latin typeface="Calibri"/>
                <a:ea typeface="+mn-ea"/>
                <a:cs typeface="Calibri"/>
              </a:endParaRPr>
            </a:p>
          </xdr:txBody>
        </xdr:sp>
        <xdr:sp macro="" textlink="Seguimiento!D23">
          <xdr:nvSpPr>
            <xdr:cNvPr id="120" name="CuadroTexto 119">
              <a:extLst>
                <a:ext uri="{FF2B5EF4-FFF2-40B4-BE49-F238E27FC236}">
                  <a16:creationId xmlns:a16="http://schemas.microsoft.com/office/drawing/2014/main" id="{00000000-0008-0000-0900-000078000000}"/>
                </a:ext>
              </a:extLst>
            </xdr:cNvPr>
            <xdr:cNvSpPr txBox="1"/>
          </xdr:nvSpPr>
          <xdr:spPr>
            <a:xfrm>
              <a:off x="3750376" y="10781286"/>
              <a:ext cx="2088000" cy="362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60500A2E-D951-4E01-B0C3-F6A6AE9B6025}" type="TxLink">
                <a:rPr lang="en-US" sz="1600" b="0" i="0" u="none" strike="noStrike">
                  <a:solidFill>
                    <a:schemeClr val="tx1"/>
                  </a:solidFill>
                  <a:latin typeface="Calibri"/>
                  <a:ea typeface="+mn-ea"/>
                  <a:cs typeface="Calibri"/>
                </a:rPr>
                <a:pPr marL="0" indent="0" algn="ctr"/>
                <a:t>23,00</a:t>
              </a:fld>
              <a:endParaRPr lang="es-MX" sz="1600" b="0" i="0" u="none" strike="noStrike">
                <a:solidFill>
                  <a:schemeClr val="tx1"/>
                </a:solidFill>
                <a:latin typeface="Calibri"/>
                <a:ea typeface="+mn-ea"/>
                <a:cs typeface="Calibri"/>
              </a:endParaRPr>
            </a:p>
          </xdr:txBody>
        </xdr:sp>
        <xdr:sp macro="" textlink="Seguimiento!D24">
          <xdr:nvSpPr>
            <xdr:cNvPr id="121" name="CuadroTexto 120">
              <a:extLst>
                <a:ext uri="{FF2B5EF4-FFF2-40B4-BE49-F238E27FC236}">
                  <a16:creationId xmlns:a16="http://schemas.microsoft.com/office/drawing/2014/main" id="{00000000-0008-0000-0900-000079000000}"/>
                </a:ext>
              </a:extLst>
            </xdr:cNvPr>
            <xdr:cNvSpPr txBox="1"/>
          </xdr:nvSpPr>
          <xdr:spPr>
            <a:xfrm>
              <a:off x="3750376" y="11235672"/>
              <a:ext cx="2088000" cy="362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C580934E-FD37-4E8A-9B6F-D6C2C974DE75}" type="TxLink">
                <a:rPr lang="en-US" sz="1600" b="0" i="0" u="none" strike="noStrike">
                  <a:solidFill>
                    <a:schemeClr val="tx1"/>
                  </a:solidFill>
                  <a:latin typeface="Calibri"/>
                  <a:ea typeface="+mn-ea"/>
                  <a:cs typeface="Calibri"/>
                </a:rPr>
                <a:pPr marL="0" indent="0" algn="ctr"/>
                <a:t>9,00</a:t>
              </a:fld>
              <a:endParaRPr lang="es-MX" sz="1600" b="0" i="0" u="none" strike="noStrike">
                <a:solidFill>
                  <a:schemeClr val="tx1"/>
                </a:solidFill>
                <a:latin typeface="Calibri"/>
                <a:ea typeface="+mn-ea"/>
                <a:cs typeface="Calibri"/>
              </a:endParaRPr>
            </a:p>
          </xdr:txBody>
        </xdr:sp>
        <xdr:sp macro="" textlink="Seguimiento!D25">
          <xdr:nvSpPr>
            <xdr:cNvPr id="122" name="CuadroTexto 121">
              <a:extLst>
                <a:ext uri="{FF2B5EF4-FFF2-40B4-BE49-F238E27FC236}">
                  <a16:creationId xmlns:a16="http://schemas.microsoft.com/office/drawing/2014/main" id="{00000000-0008-0000-0900-00007A000000}"/>
                </a:ext>
              </a:extLst>
            </xdr:cNvPr>
            <xdr:cNvSpPr txBox="1"/>
          </xdr:nvSpPr>
          <xdr:spPr>
            <a:xfrm>
              <a:off x="3750376" y="11702942"/>
              <a:ext cx="2088000" cy="362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E2524996-A59F-4ADD-8EDA-5FE67BB86450}" type="TxLink">
                <a:rPr lang="en-US" sz="1600" b="1" i="0" u="none" strike="noStrike">
                  <a:solidFill>
                    <a:schemeClr val="tx1"/>
                  </a:solidFill>
                  <a:latin typeface="Calibri"/>
                  <a:ea typeface="+mn-ea"/>
                  <a:cs typeface="Calibri"/>
                </a:rPr>
                <a:pPr marL="0" indent="0" algn="ctr"/>
                <a:t>76,00</a:t>
              </a:fld>
              <a:endParaRPr lang="es-MX" sz="1600" b="1" i="0" u="none" strike="noStrike">
                <a:solidFill>
                  <a:schemeClr val="tx1"/>
                </a:solidFill>
                <a:latin typeface="Calibri"/>
                <a:ea typeface="+mn-ea"/>
                <a:cs typeface="Calibri"/>
              </a:endParaRPr>
            </a:p>
          </xdr:txBody>
        </xdr:sp>
        <xdr:sp macro="" textlink="Seguimiento!F21">
          <xdr:nvSpPr>
            <xdr:cNvPr id="123" name="CuadroTexto 122">
              <a:extLst>
                <a:ext uri="{FF2B5EF4-FFF2-40B4-BE49-F238E27FC236}">
                  <a16:creationId xmlns:a16="http://schemas.microsoft.com/office/drawing/2014/main" id="{00000000-0008-0000-0900-00007B000000}"/>
                </a:ext>
              </a:extLst>
            </xdr:cNvPr>
            <xdr:cNvSpPr txBox="1"/>
          </xdr:nvSpPr>
          <xdr:spPr>
            <a:xfrm>
              <a:off x="8051118" y="9899801"/>
              <a:ext cx="2088000" cy="362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D2DC6A20-5114-43B9-B8A4-8A8B9DA1BC48}" type="TxLink">
                <a:rPr lang="en-US" sz="1600" b="0" i="0" u="none" strike="noStrike">
                  <a:solidFill>
                    <a:schemeClr val="tx1"/>
                  </a:solidFill>
                  <a:latin typeface="Calibri"/>
                  <a:ea typeface="+mn-ea"/>
                  <a:cs typeface="Calibri"/>
                </a:rPr>
                <a:pPr marL="0" indent="0" algn="ctr"/>
                <a:t>0,00</a:t>
              </a:fld>
              <a:endParaRPr lang="es-MX" sz="1600" b="0" i="0" u="none" strike="noStrike">
                <a:solidFill>
                  <a:schemeClr val="tx1"/>
                </a:solidFill>
                <a:latin typeface="Calibri"/>
                <a:ea typeface="+mn-ea"/>
                <a:cs typeface="Calibri"/>
              </a:endParaRPr>
            </a:p>
          </xdr:txBody>
        </xdr:sp>
        <xdr:sp macro="" textlink="Seguimiento!F22">
          <xdr:nvSpPr>
            <xdr:cNvPr id="124" name="CuadroTexto 123">
              <a:extLst>
                <a:ext uri="{FF2B5EF4-FFF2-40B4-BE49-F238E27FC236}">
                  <a16:creationId xmlns:a16="http://schemas.microsoft.com/office/drawing/2014/main" id="{00000000-0008-0000-0900-00007C000000}"/>
                </a:ext>
              </a:extLst>
            </xdr:cNvPr>
            <xdr:cNvSpPr txBox="1"/>
          </xdr:nvSpPr>
          <xdr:spPr>
            <a:xfrm>
              <a:off x="8051118" y="10340502"/>
              <a:ext cx="2088000" cy="362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D95DA528-985B-4C35-8F86-C082677A420C}" type="TxLink">
                <a:rPr lang="en-US" sz="1600" b="0" i="0" u="none" strike="noStrike">
                  <a:solidFill>
                    <a:schemeClr val="tx1"/>
                  </a:solidFill>
                  <a:latin typeface="Calibri"/>
                  <a:ea typeface="+mn-ea"/>
                  <a:cs typeface="Calibri"/>
                </a:rPr>
                <a:pPr marL="0" indent="0" algn="ctr"/>
                <a:t>0,00</a:t>
              </a:fld>
              <a:endParaRPr lang="es-MX" sz="1600" b="0" i="0" u="none" strike="noStrike">
                <a:solidFill>
                  <a:schemeClr val="tx1"/>
                </a:solidFill>
                <a:latin typeface="Calibri"/>
                <a:ea typeface="+mn-ea"/>
                <a:cs typeface="Calibri"/>
              </a:endParaRPr>
            </a:p>
          </xdr:txBody>
        </xdr:sp>
        <xdr:sp macro="" textlink="Seguimiento!F23">
          <xdr:nvSpPr>
            <xdr:cNvPr id="125" name="CuadroTexto 124">
              <a:extLst>
                <a:ext uri="{FF2B5EF4-FFF2-40B4-BE49-F238E27FC236}">
                  <a16:creationId xmlns:a16="http://schemas.microsoft.com/office/drawing/2014/main" id="{00000000-0008-0000-0900-00007D000000}"/>
                </a:ext>
              </a:extLst>
            </xdr:cNvPr>
            <xdr:cNvSpPr txBox="1"/>
          </xdr:nvSpPr>
          <xdr:spPr>
            <a:xfrm>
              <a:off x="8051118" y="10781286"/>
              <a:ext cx="2088000" cy="362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8C712E1A-1322-4743-8509-904873A8F2F0}" type="TxLink">
                <a:rPr lang="en-US" sz="1600" b="0" i="0" u="none" strike="noStrike">
                  <a:solidFill>
                    <a:schemeClr val="tx1"/>
                  </a:solidFill>
                  <a:latin typeface="Calibri"/>
                  <a:ea typeface="+mn-ea"/>
                  <a:cs typeface="Calibri"/>
                </a:rPr>
                <a:pPr marL="0" indent="0" algn="ctr"/>
                <a:t>0,00</a:t>
              </a:fld>
              <a:endParaRPr lang="es-MX" sz="1600" b="0" i="0" u="none" strike="noStrike">
                <a:solidFill>
                  <a:schemeClr val="tx1"/>
                </a:solidFill>
                <a:latin typeface="Calibri"/>
                <a:ea typeface="+mn-ea"/>
                <a:cs typeface="Calibri"/>
              </a:endParaRPr>
            </a:p>
          </xdr:txBody>
        </xdr:sp>
        <xdr:sp macro="" textlink="Seguimiento!F24">
          <xdr:nvSpPr>
            <xdr:cNvPr id="126" name="CuadroTexto 125">
              <a:extLst>
                <a:ext uri="{FF2B5EF4-FFF2-40B4-BE49-F238E27FC236}">
                  <a16:creationId xmlns:a16="http://schemas.microsoft.com/office/drawing/2014/main" id="{00000000-0008-0000-0900-00007E000000}"/>
                </a:ext>
              </a:extLst>
            </xdr:cNvPr>
            <xdr:cNvSpPr txBox="1"/>
          </xdr:nvSpPr>
          <xdr:spPr>
            <a:xfrm>
              <a:off x="8051118" y="11235672"/>
              <a:ext cx="2088000" cy="362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911AB67A-D332-458B-81F5-3614610247CC}" type="TxLink">
                <a:rPr lang="en-US" sz="1600" b="0" i="0" u="none" strike="noStrike">
                  <a:solidFill>
                    <a:schemeClr val="tx1"/>
                  </a:solidFill>
                  <a:latin typeface="Calibri"/>
                  <a:ea typeface="+mn-ea"/>
                  <a:cs typeface="Calibri"/>
                </a:rPr>
                <a:pPr marL="0" indent="0" algn="ctr"/>
                <a:t>0,00</a:t>
              </a:fld>
              <a:endParaRPr lang="es-MX" sz="1600" b="0" i="0" u="none" strike="noStrike">
                <a:solidFill>
                  <a:schemeClr val="tx1"/>
                </a:solidFill>
                <a:latin typeface="Calibri"/>
                <a:ea typeface="+mn-ea"/>
                <a:cs typeface="Calibri"/>
              </a:endParaRPr>
            </a:p>
          </xdr:txBody>
        </xdr:sp>
        <xdr:sp macro="" textlink="Seguimiento!F25">
          <xdr:nvSpPr>
            <xdr:cNvPr id="127" name="CuadroTexto 126">
              <a:extLst>
                <a:ext uri="{FF2B5EF4-FFF2-40B4-BE49-F238E27FC236}">
                  <a16:creationId xmlns:a16="http://schemas.microsoft.com/office/drawing/2014/main" id="{00000000-0008-0000-0900-00007F000000}"/>
                </a:ext>
              </a:extLst>
            </xdr:cNvPr>
            <xdr:cNvSpPr txBox="1"/>
          </xdr:nvSpPr>
          <xdr:spPr>
            <a:xfrm>
              <a:off x="8051118" y="11702942"/>
              <a:ext cx="2088000" cy="362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7B85A115-94D5-4B1A-8CF8-56F83561BD4C}" type="TxLink">
                <a:rPr lang="en-US" sz="1600" b="1" i="0" u="none" strike="noStrike">
                  <a:solidFill>
                    <a:schemeClr val="tx1"/>
                  </a:solidFill>
                  <a:latin typeface="Calibri"/>
                  <a:ea typeface="+mn-ea"/>
                  <a:cs typeface="Calibri"/>
                </a:rPr>
                <a:pPr marL="0" indent="0" algn="ctr"/>
                <a:t> </a:t>
              </a:fld>
              <a:endParaRPr lang="es-MX" sz="1600" b="1" i="0" u="none" strike="noStrike">
                <a:solidFill>
                  <a:schemeClr val="tx1"/>
                </a:solidFill>
                <a:latin typeface="Calibri"/>
                <a:ea typeface="+mn-ea"/>
                <a:cs typeface="Calibri"/>
              </a:endParaRPr>
            </a:p>
          </xdr:txBody>
        </xdr:sp>
        <xdr:sp macro="" textlink="Seguimiento!G21">
          <xdr:nvSpPr>
            <xdr:cNvPr id="128" name="CuadroTexto 127">
              <a:extLst>
                <a:ext uri="{FF2B5EF4-FFF2-40B4-BE49-F238E27FC236}">
                  <a16:creationId xmlns:a16="http://schemas.microsoft.com/office/drawing/2014/main" id="{00000000-0008-0000-0900-000080000000}"/>
                </a:ext>
              </a:extLst>
            </xdr:cNvPr>
            <xdr:cNvSpPr txBox="1"/>
          </xdr:nvSpPr>
          <xdr:spPr>
            <a:xfrm>
              <a:off x="10199563" y="9899801"/>
              <a:ext cx="2088000" cy="362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9DFEE5C8-407F-4D6F-95AD-82BA026888DE}" type="TxLink">
                <a:rPr lang="en-US" sz="1600" b="0" i="0" u="none" strike="noStrike">
                  <a:solidFill>
                    <a:schemeClr val="tx1"/>
                  </a:solidFill>
                  <a:latin typeface="Calibri"/>
                  <a:ea typeface="+mn-ea"/>
                  <a:cs typeface="Calibri"/>
                </a:rPr>
                <a:pPr marL="0" indent="0" algn="ctr"/>
                <a:t> </a:t>
              </a:fld>
              <a:endParaRPr lang="es-MX" sz="1600" b="0" i="0" u="none" strike="noStrike">
                <a:solidFill>
                  <a:schemeClr val="tx1"/>
                </a:solidFill>
                <a:latin typeface="Calibri"/>
                <a:ea typeface="+mn-ea"/>
                <a:cs typeface="Calibri"/>
              </a:endParaRPr>
            </a:p>
          </xdr:txBody>
        </xdr:sp>
        <xdr:sp macro="" textlink="Seguimiento!G22">
          <xdr:nvSpPr>
            <xdr:cNvPr id="129" name="CuadroTexto 128">
              <a:extLst>
                <a:ext uri="{FF2B5EF4-FFF2-40B4-BE49-F238E27FC236}">
                  <a16:creationId xmlns:a16="http://schemas.microsoft.com/office/drawing/2014/main" id="{00000000-0008-0000-0900-000081000000}"/>
                </a:ext>
              </a:extLst>
            </xdr:cNvPr>
            <xdr:cNvSpPr txBox="1"/>
          </xdr:nvSpPr>
          <xdr:spPr>
            <a:xfrm>
              <a:off x="10199563" y="10340502"/>
              <a:ext cx="2088000" cy="362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504E47A1-CF26-41BF-AD9C-309CFFCF8DF7}" type="TxLink">
                <a:rPr lang="en-US" sz="1600" b="0" i="0" u="none" strike="noStrike">
                  <a:solidFill>
                    <a:schemeClr val="tx1"/>
                  </a:solidFill>
                  <a:latin typeface="Calibri"/>
                  <a:ea typeface="+mn-ea"/>
                  <a:cs typeface="Calibri"/>
                </a:rPr>
                <a:pPr marL="0" indent="0" algn="ctr"/>
                <a:t> </a:t>
              </a:fld>
              <a:endParaRPr lang="es-MX" sz="1600" b="0" i="0" u="none" strike="noStrike">
                <a:solidFill>
                  <a:schemeClr val="tx1"/>
                </a:solidFill>
                <a:latin typeface="Calibri"/>
                <a:ea typeface="+mn-ea"/>
                <a:cs typeface="Calibri"/>
              </a:endParaRPr>
            </a:p>
          </xdr:txBody>
        </xdr:sp>
        <xdr:sp macro="" textlink="Seguimiento!G23">
          <xdr:nvSpPr>
            <xdr:cNvPr id="130" name="CuadroTexto 129">
              <a:extLst>
                <a:ext uri="{FF2B5EF4-FFF2-40B4-BE49-F238E27FC236}">
                  <a16:creationId xmlns:a16="http://schemas.microsoft.com/office/drawing/2014/main" id="{00000000-0008-0000-0900-000082000000}"/>
                </a:ext>
              </a:extLst>
            </xdr:cNvPr>
            <xdr:cNvSpPr txBox="1"/>
          </xdr:nvSpPr>
          <xdr:spPr>
            <a:xfrm>
              <a:off x="10199563" y="10781286"/>
              <a:ext cx="2088000" cy="362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7A09CB8E-4BBD-4A57-A84D-5EFF855E1B68}" type="TxLink">
                <a:rPr lang="en-US" sz="1600" b="0" i="0" u="none" strike="noStrike">
                  <a:solidFill>
                    <a:schemeClr val="tx1"/>
                  </a:solidFill>
                  <a:latin typeface="Calibri"/>
                  <a:ea typeface="+mn-ea"/>
                  <a:cs typeface="Calibri"/>
                </a:rPr>
                <a:pPr marL="0" indent="0" algn="ctr"/>
                <a:t> </a:t>
              </a:fld>
              <a:endParaRPr lang="es-MX" sz="1600" b="0" i="0" u="none" strike="noStrike">
                <a:solidFill>
                  <a:schemeClr val="tx1"/>
                </a:solidFill>
                <a:latin typeface="Calibri"/>
                <a:ea typeface="+mn-ea"/>
                <a:cs typeface="Calibri"/>
              </a:endParaRPr>
            </a:p>
          </xdr:txBody>
        </xdr:sp>
        <xdr:sp macro="" textlink="Seguimiento!G24">
          <xdr:nvSpPr>
            <xdr:cNvPr id="131" name="CuadroTexto 130">
              <a:extLst>
                <a:ext uri="{FF2B5EF4-FFF2-40B4-BE49-F238E27FC236}">
                  <a16:creationId xmlns:a16="http://schemas.microsoft.com/office/drawing/2014/main" id="{00000000-0008-0000-0900-000083000000}"/>
                </a:ext>
              </a:extLst>
            </xdr:cNvPr>
            <xdr:cNvSpPr txBox="1"/>
          </xdr:nvSpPr>
          <xdr:spPr>
            <a:xfrm>
              <a:off x="10199563" y="11235672"/>
              <a:ext cx="2088000" cy="362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E507DE11-1DB6-43F6-8432-AC345077D807}" type="TxLink">
                <a:rPr lang="en-US" sz="1600" b="0" i="0" u="none" strike="noStrike">
                  <a:solidFill>
                    <a:schemeClr val="tx1"/>
                  </a:solidFill>
                  <a:latin typeface="Calibri"/>
                  <a:ea typeface="+mn-ea"/>
                  <a:cs typeface="Calibri"/>
                </a:rPr>
                <a:pPr marL="0" indent="0" algn="ctr"/>
                <a:t> </a:t>
              </a:fld>
              <a:endParaRPr lang="es-MX" sz="1600" b="0" i="0" u="none" strike="noStrike">
                <a:solidFill>
                  <a:schemeClr val="tx1"/>
                </a:solidFill>
                <a:latin typeface="Calibri"/>
                <a:ea typeface="+mn-ea"/>
                <a:cs typeface="Calibri"/>
              </a:endParaRPr>
            </a:p>
          </xdr:txBody>
        </xdr:sp>
        <xdr:sp macro="" textlink="Seguimiento!G25">
          <xdr:nvSpPr>
            <xdr:cNvPr id="132" name="CuadroTexto 131">
              <a:extLst>
                <a:ext uri="{FF2B5EF4-FFF2-40B4-BE49-F238E27FC236}">
                  <a16:creationId xmlns:a16="http://schemas.microsoft.com/office/drawing/2014/main" id="{00000000-0008-0000-0900-000084000000}"/>
                </a:ext>
              </a:extLst>
            </xdr:cNvPr>
            <xdr:cNvSpPr txBox="1"/>
          </xdr:nvSpPr>
          <xdr:spPr>
            <a:xfrm>
              <a:off x="10199563" y="11702942"/>
              <a:ext cx="2088000" cy="362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10E6D5ED-BC86-4ED7-A711-4A78B1134F47}" type="TxLink">
                <a:rPr lang="en-US" sz="1600" b="1" i="0" u="none" strike="noStrike">
                  <a:solidFill>
                    <a:schemeClr val="tx1"/>
                  </a:solidFill>
                  <a:latin typeface="Calibri"/>
                  <a:ea typeface="+mn-ea"/>
                  <a:cs typeface="Calibri"/>
                </a:rPr>
                <a:pPr marL="0" indent="0" algn="ctr"/>
                <a:t> </a:t>
              </a:fld>
              <a:endParaRPr lang="es-MX" sz="1600" b="1" i="0" u="none" strike="noStrike">
                <a:solidFill>
                  <a:schemeClr val="tx1"/>
                </a:solidFill>
                <a:latin typeface="Calibri"/>
                <a:ea typeface="+mn-ea"/>
                <a:cs typeface="Calibri"/>
              </a:endParaRPr>
            </a:p>
          </xdr:txBody>
        </xdr:sp>
        <xdr:sp macro="" textlink="Seguimiento!E21">
          <xdr:nvSpPr>
            <xdr:cNvPr id="133" name="CuadroTexto 132">
              <a:extLst>
                <a:ext uri="{FF2B5EF4-FFF2-40B4-BE49-F238E27FC236}">
                  <a16:creationId xmlns:a16="http://schemas.microsoft.com/office/drawing/2014/main" id="{00000000-0008-0000-0900-000085000000}"/>
                </a:ext>
              </a:extLst>
            </xdr:cNvPr>
            <xdr:cNvSpPr txBox="1"/>
          </xdr:nvSpPr>
          <xdr:spPr>
            <a:xfrm>
              <a:off x="5904455" y="9917219"/>
              <a:ext cx="2088000" cy="362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254DF41A-815C-4851-B684-273088D07F7A}" type="TxLink">
                <a:rPr lang="en-US" sz="1600" b="0" i="0" u="none" strike="noStrike">
                  <a:solidFill>
                    <a:schemeClr val="tx1"/>
                  </a:solidFill>
                  <a:latin typeface="Calibri"/>
                  <a:ea typeface="+mn-ea"/>
                  <a:cs typeface="Calibri"/>
                </a:rPr>
                <a:pPr marL="0" indent="0" algn="ctr"/>
                <a:t>17,84</a:t>
              </a:fld>
              <a:endParaRPr lang="es-MX" sz="1600" b="0" i="0" u="none" strike="noStrike">
                <a:solidFill>
                  <a:schemeClr val="tx1"/>
                </a:solidFill>
                <a:latin typeface="Calibri"/>
                <a:ea typeface="+mn-ea"/>
                <a:cs typeface="Calibri"/>
              </a:endParaRPr>
            </a:p>
          </xdr:txBody>
        </xdr:sp>
        <xdr:sp macro="" textlink="Seguimiento!E22">
          <xdr:nvSpPr>
            <xdr:cNvPr id="134" name="CuadroTexto 133">
              <a:extLst>
                <a:ext uri="{FF2B5EF4-FFF2-40B4-BE49-F238E27FC236}">
                  <a16:creationId xmlns:a16="http://schemas.microsoft.com/office/drawing/2014/main" id="{00000000-0008-0000-0900-000086000000}"/>
                </a:ext>
              </a:extLst>
            </xdr:cNvPr>
            <xdr:cNvSpPr txBox="1"/>
          </xdr:nvSpPr>
          <xdr:spPr>
            <a:xfrm>
              <a:off x="5904455" y="10340501"/>
              <a:ext cx="2088000" cy="362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C2D09934-8A4F-458C-9AC2-2363BC3DDADC}" type="TxLink">
                <a:rPr lang="en-US" sz="1600" b="0" i="0" u="none" strike="noStrike">
                  <a:solidFill>
                    <a:schemeClr val="tx1"/>
                  </a:solidFill>
                  <a:latin typeface="Calibri"/>
                  <a:ea typeface="+mn-ea"/>
                  <a:cs typeface="Calibri"/>
                </a:rPr>
                <a:pPr marL="0" indent="0" algn="ctr"/>
                <a:t>38,28</a:t>
              </a:fld>
              <a:endParaRPr lang="es-MX" sz="1600" b="0" i="0" u="none" strike="noStrike">
                <a:solidFill>
                  <a:schemeClr val="tx1"/>
                </a:solidFill>
                <a:latin typeface="Calibri"/>
                <a:ea typeface="+mn-ea"/>
                <a:cs typeface="Calibri"/>
              </a:endParaRPr>
            </a:p>
          </xdr:txBody>
        </xdr:sp>
        <xdr:sp macro="" textlink="Seguimiento!E23">
          <xdr:nvSpPr>
            <xdr:cNvPr id="135" name="CuadroTexto 134">
              <a:extLst>
                <a:ext uri="{FF2B5EF4-FFF2-40B4-BE49-F238E27FC236}">
                  <a16:creationId xmlns:a16="http://schemas.microsoft.com/office/drawing/2014/main" id="{00000000-0008-0000-0900-000087000000}"/>
                </a:ext>
              </a:extLst>
            </xdr:cNvPr>
            <xdr:cNvSpPr txBox="1"/>
          </xdr:nvSpPr>
          <xdr:spPr>
            <a:xfrm>
              <a:off x="5900744" y="10781285"/>
              <a:ext cx="2088000" cy="362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CC83FD5F-0A0B-44D0-B972-08D1E61EB1B7}" type="TxLink">
                <a:rPr lang="en-US" sz="1600" b="0" i="0" u="none" strike="noStrike">
                  <a:solidFill>
                    <a:schemeClr val="tx1"/>
                  </a:solidFill>
                  <a:latin typeface="Calibri"/>
                  <a:ea typeface="+mn-ea"/>
                  <a:cs typeface="Calibri"/>
                </a:rPr>
                <a:pPr marL="0" indent="0" algn="ctr"/>
                <a:t>30,36</a:t>
              </a:fld>
              <a:endParaRPr lang="es-MX" sz="1600" b="0" i="0" u="none" strike="noStrike">
                <a:solidFill>
                  <a:schemeClr val="tx1"/>
                </a:solidFill>
                <a:latin typeface="Calibri"/>
                <a:ea typeface="+mn-ea"/>
                <a:cs typeface="Calibri"/>
              </a:endParaRPr>
            </a:p>
          </xdr:txBody>
        </xdr:sp>
        <xdr:sp macro="" textlink="Seguimiento!E24">
          <xdr:nvSpPr>
            <xdr:cNvPr id="136" name="CuadroTexto 135">
              <a:extLst>
                <a:ext uri="{FF2B5EF4-FFF2-40B4-BE49-F238E27FC236}">
                  <a16:creationId xmlns:a16="http://schemas.microsoft.com/office/drawing/2014/main" id="{00000000-0008-0000-0900-000088000000}"/>
                </a:ext>
              </a:extLst>
            </xdr:cNvPr>
            <xdr:cNvSpPr txBox="1"/>
          </xdr:nvSpPr>
          <xdr:spPr>
            <a:xfrm>
              <a:off x="5900744" y="11235671"/>
              <a:ext cx="2088000" cy="362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23EEABFE-8490-448A-90D5-58B5A055AF3F}" type="TxLink">
                <a:rPr lang="en-US" sz="1600" b="0" i="0" u="none" strike="noStrike">
                  <a:solidFill>
                    <a:schemeClr val="tx1"/>
                  </a:solidFill>
                  <a:latin typeface="Calibri"/>
                  <a:ea typeface="+mn-ea"/>
                  <a:cs typeface="Calibri"/>
                </a:rPr>
                <a:pPr marL="0" indent="0" algn="ctr"/>
                <a:t>11,88</a:t>
              </a:fld>
              <a:endParaRPr lang="es-MX" sz="1600" b="0" i="0" u="none" strike="noStrike">
                <a:solidFill>
                  <a:schemeClr val="tx1"/>
                </a:solidFill>
                <a:latin typeface="Calibri"/>
                <a:ea typeface="+mn-ea"/>
                <a:cs typeface="Calibri"/>
              </a:endParaRPr>
            </a:p>
          </xdr:txBody>
        </xdr:sp>
        <xdr:sp macro="" textlink="Seguimiento!E25">
          <xdr:nvSpPr>
            <xdr:cNvPr id="137" name="CuadroTexto 136">
              <a:extLst>
                <a:ext uri="{FF2B5EF4-FFF2-40B4-BE49-F238E27FC236}">
                  <a16:creationId xmlns:a16="http://schemas.microsoft.com/office/drawing/2014/main" id="{00000000-0008-0000-0900-000089000000}"/>
                </a:ext>
              </a:extLst>
            </xdr:cNvPr>
            <xdr:cNvSpPr txBox="1"/>
          </xdr:nvSpPr>
          <xdr:spPr>
            <a:xfrm>
              <a:off x="5900744" y="11702941"/>
              <a:ext cx="2088000" cy="362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2DFDFB95-74BA-4FCF-8B79-C40B68CBEAB5}" type="TxLink">
                <a:rPr lang="en-US" sz="1600" b="1" i="0" u="none" strike="noStrike">
                  <a:solidFill>
                    <a:schemeClr val="tx1"/>
                  </a:solidFill>
                  <a:latin typeface="Calibri"/>
                  <a:ea typeface="+mn-ea"/>
                  <a:cs typeface="Calibri"/>
                </a:rPr>
                <a:pPr marL="0" indent="0" algn="ctr"/>
                <a:t>98,36</a:t>
              </a:fld>
              <a:endParaRPr lang="es-MX" sz="1600" b="1" i="0" u="none" strike="noStrike">
                <a:solidFill>
                  <a:schemeClr val="tx1"/>
                </a:solidFill>
                <a:latin typeface="Calibri"/>
                <a:ea typeface="+mn-ea"/>
                <a:cs typeface="Calibri"/>
              </a:endParaRPr>
            </a:p>
          </xdr:txBody>
        </xdr:sp>
      </xdr:grpSp>
    </xdr:grpSp>
    <xdr:clientData/>
  </xdr:twoCellAnchor>
  <xdr:twoCellAnchor>
    <xdr:from>
      <xdr:col>1</xdr:col>
      <xdr:colOff>349250</xdr:colOff>
      <xdr:row>189</xdr:row>
      <xdr:rowOff>0</xdr:rowOff>
    </xdr:from>
    <xdr:to>
      <xdr:col>6</xdr:col>
      <xdr:colOff>241878</xdr:colOff>
      <xdr:row>191</xdr:row>
      <xdr:rowOff>23009</xdr:rowOff>
    </xdr:to>
    <xdr:grpSp>
      <xdr:nvGrpSpPr>
        <xdr:cNvPr id="138" name="Grupo 137">
          <a:extLst>
            <a:ext uri="{FF2B5EF4-FFF2-40B4-BE49-F238E27FC236}">
              <a16:creationId xmlns:a16="http://schemas.microsoft.com/office/drawing/2014/main" id="{00000000-0008-0000-0900-00008A000000}"/>
            </a:ext>
          </a:extLst>
        </xdr:cNvPr>
        <xdr:cNvGrpSpPr/>
      </xdr:nvGrpSpPr>
      <xdr:grpSpPr>
        <a:xfrm>
          <a:off x="663575" y="36166425"/>
          <a:ext cx="3321628" cy="404009"/>
          <a:chOff x="374072" y="915884"/>
          <a:chExt cx="3626428" cy="404009"/>
        </a:xfrm>
      </xdr:grpSpPr>
      <xdr:sp macro="" textlink="">
        <xdr:nvSpPr>
          <xdr:cNvPr id="139" name="Rectángulo: esquinas redondeadas 138">
            <a:extLst>
              <a:ext uri="{FF2B5EF4-FFF2-40B4-BE49-F238E27FC236}">
                <a16:creationId xmlns:a16="http://schemas.microsoft.com/office/drawing/2014/main" id="{00000000-0008-0000-0900-00008B000000}"/>
              </a:ext>
            </a:extLst>
          </xdr:cNvPr>
          <xdr:cNvSpPr/>
        </xdr:nvSpPr>
        <xdr:spPr>
          <a:xfrm>
            <a:off x="374072" y="915884"/>
            <a:ext cx="3626428" cy="404009"/>
          </a:xfrm>
          <a:prstGeom prst="roundRect">
            <a:avLst/>
          </a:prstGeom>
          <a:gradFill>
            <a:gsLst>
              <a:gs pos="0">
                <a:schemeClr val="accent4">
                  <a:lumMod val="75000"/>
                </a:schemeClr>
              </a:gs>
              <a:gs pos="100000">
                <a:schemeClr val="accent4">
                  <a:lumMod val="60000"/>
                  <a:lumOff val="40000"/>
                </a:schemeClr>
              </a:gs>
            </a:gsLst>
            <a:lin ang="27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s-MX" sz="1100"/>
          </a:p>
        </xdr:txBody>
      </xdr:sp>
      <xdr:sp macro="" textlink="">
        <xdr:nvSpPr>
          <xdr:cNvPr id="140" name="CuadroTexto 139">
            <a:extLst>
              <a:ext uri="{FF2B5EF4-FFF2-40B4-BE49-F238E27FC236}">
                <a16:creationId xmlns:a16="http://schemas.microsoft.com/office/drawing/2014/main" id="{00000000-0008-0000-0900-00008C000000}"/>
              </a:ext>
            </a:extLst>
          </xdr:cNvPr>
          <xdr:cNvSpPr txBox="1"/>
        </xdr:nvSpPr>
        <xdr:spPr>
          <a:xfrm>
            <a:off x="449035" y="938893"/>
            <a:ext cx="3483429" cy="3265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600" b="1">
                <a:solidFill>
                  <a:schemeClr val="bg1"/>
                </a:solidFill>
              </a:rPr>
              <a:t>Resumen Bug</a:t>
            </a:r>
          </a:p>
        </xdr:txBody>
      </xdr:sp>
    </xdr:grpSp>
    <xdr:clientData/>
  </xdr:twoCellAnchor>
  <xdr:twoCellAnchor>
    <xdr:from>
      <xdr:col>1</xdr:col>
      <xdr:colOff>101928</xdr:colOff>
      <xdr:row>249</xdr:row>
      <xdr:rowOff>0</xdr:rowOff>
    </xdr:from>
    <xdr:to>
      <xdr:col>5</xdr:col>
      <xdr:colOff>756556</xdr:colOff>
      <xdr:row>251</xdr:row>
      <xdr:rowOff>0</xdr:rowOff>
    </xdr:to>
    <xdr:grpSp>
      <xdr:nvGrpSpPr>
        <xdr:cNvPr id="161" name="Grupo 160">
          <a:extLst>
            <a:ext uri="{FF2B5EF4-FFF2-40B4-BE49-F238E27FC236}">
              <a16:creationId xmlns:a16="http://schemas.microsoft.com/office/drawing/2014/main" id="{00000000-0008-0000-0900-0000A1000000}"/>
            </a:ext>
          </a:extLst>
        </xdr:cNvPr>
        <xdr:cNvGrpSpPr/>
      </xdr:nvGrpSpPr>
      <xdr:grpSpPr>
        <a:xfrm>
          <a:off x="416253" y="47729775"/>
          <a:ext cx="3321628" cy="381000"/>
          <a:chOff x="416253" y="40862250"/>
          <a:chExt cx="3321628" cy="381000"/>
        </a:xfrm>
      </xdr:grpSpPr>
      <xdr:sp macro="" textlink="">
        <xdr:nvSpPr>
          <xdr:cNvPr id="148" name="Rectángulo: esquinas redondeadas 147">
            <a:extLst>
              <a:ext uri="{FF2B5EF4-FFF2-40B4-BE49-F238E27FC236}">
                <a16:creationId xmlns:a16="http://schemas.microsoft.com/office/drawing/2014/main" id="{00000000-0008-0000-0900-000094000000}"/>
              </a:ext>
            </a:extLst>
          </xdr:cNvPr>
          <xdr:cNvSpPr/>
        </xdr:nvSpPr>
        <xdr:spPr>
          <a:xfrm>
            <a:off x="416253" y="40862250"/>
            <a:ext cx="3321628" cy="381000"/>
          </a:xfrm>
          <a:prstGeom prst="roundRect">
            <a:avLst/>
          </a:prstGeom>
          <a:gradFill>
            <a:gsLst>
              <a:gs pos="0">
                <a:schemeClr val="accent1">
                  <a:lumMod val="60000"/>
                  <a:lumOff val="40000"/>
                </a:schemeClr>
              </a:gs>
              <a:gs pos="100000">
                <a:schemeClr val="accent4"/>
              </a:gs>
            </a:gsLst>
            <a:lin ang="27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ctr"/>
            <a:endParaRPr lang="es-MX" sz="1100">
              <a:solidFill>
                <a:schemeClr val="lt1"/>
              </a:solidFill>
              <a:latin typeface="+mn-lt"/>
              <a:ea typeface="+mn-ea"/>
              <a:cs typeface="+mn-cs"/>
            </a:endParaRPr>
          </a:p>
        </xdr:txBody>
      </xdr:sp>
      <xdr:sp macro="" textlink="">
        <xdr:nvSpPr>
          <xdr:cNvPr id="149" name="CuadroTexto 148">
            <a:extLst>
              <a:ext uri="{FF2B5EF4-FFF2-40B4-BE49-F238E27FC236}">
                <a16:creationId xmlns:a16="http://schemas.microsoft.com/office/drawing/2014/main" id="{00000000-0008-0000-0900-000095000000}"/>
              </a:ext>
            </a:extLst>
          </xdr:cNvPr>
          <xdr:cNvSpPr txBox="1"/>
        </xdr:nvSpPr>
        <xdr:spPr>
          <a:xfrm>
            <a:off x="533399" y="40883949"/>
            <a:ext cx="3142163" cy="34569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600" b="1">
                <a:solidFill>
                  <a:schemeClr val="bg1"/>
                </a:solidFill>
              </a:rPr>
              <a:t>Información Adicional</a:t>
            </a:r>
          </a:p>
        </xdr:txBody>
      </xdr:sp>
    </xdr:grpSp>
    <xdr:clientData/>
  </xdr:twoCellAnchor>
  <xdr:twoCellAnchor>
    <xdr:from>
      <xdr:col>2</xdr:col>
      <xdr:colOff>180104</xdr:colOff>
      <xdr:row>76</xdr:row>
      <xdr:rowOff>23812</xdr:rowOff>
    </xdr:from>
    <xdr:to>
      <xdr:col>22</xdr:col>
      <xdr:colOff>222104</xdr:colOff>
      <xdr:row>107</xdr:row>
      <xdr:rowOff>25746</xdr:rowOff>
    </xdr:to>
    <xdr:grpSp>
      <xdr:nvGrpSpPr>
        <xdr:cNvPr id="178" name="Grupo 177">
          <a:extLst>
            <a:ext uri="{FF2B5EF4-FFF2-40B4-BE49-F238E27FC236}">
              <a16:creationId xmlns:a16="http://schemas.microsoft.com/office/drawing/2014/main" id="{00000000-0008-0000-0900-0000B2000000}"/>
            </a:ext>
          </a:extLst>
        </xdr:cNvPr>
        <xdr:cNvGrpSpPr/>
      </xdr:nvGrpSpPr>
      <xdr:grpSpPr>
        <a:xfrm>
          <a:off x="875429" y="14501812"/>
          <a:ext cx="15282000" cy="6002684"/>
          <a:chOff x="2829786" y="10310812"/>
          <a:chExt cx="15282000" cy="6011343"/>
        </a:xfrm>
      </xdr:grpSpPr>
      <xdr:graphicFrame macro="">
        <xdr:nvGraphicFramePr>
          <xdr:cNvPr id="177" name="Gráfico 176">
            <a:extLst>
              <a:ext uri="{FF2B5EF4-FFF2-40B4-BE49-F238E27FC236}">
                <a16:creationId xmlns:a16="http://schemas.microsoft.com/office/drawing/2014/main" id="{00000000-0008-0000-0900-0000B1000000}"/>
              </a:ext>
            </a:extLst>
          </xdr:cNvPr>
          <xdr:cNvGraphicFramePr>
            <a:graphicFrameLocks/>
          </xdr:cNvGraphicFramePr>
        </xdr:nvGraphicFramePr>
        <xdr:xfrm>
          <a:off x="2829786" y="10796155"/>
          <a:ext cx="15282000" cy="5526000"/>
        </xdr:xfrm>
        <a:graphic>
          <a:graphicData uri="http://schemas.openxmlformats.org/drawingml/2006/chart">
            <c:chart xmlns:c="http://schemas.openxmlformats.org/drawingml/2006/chart" xmlns:r="http://schemas.openxmlformats.org/officeDocument/2006/relationships" r:id="rId11"/>
          </a:graphicData>
        </a:graphic>
      </xdr:graphicFrame>
      <xdr:sp macro="" textlink="">
        <xdr:nvSpPr>
          <xdr:cNvPr id="153" name="CuadroTexto 108">
            <a:extLst>
              <a:ext uri="{FF2B5EF4-FFF2-40B4-BE49-F238E27FC236}">
                <a16:creationId xmlns:a16="http://schemas.microsoft.com/office/drawing/2014/main" id="{00000000-0008-0000-0900-000099000000}"/>
              </a:ext>
            </a:extLst>
          </xdr:cNvPr>
          <xdr:cNvSpPr txBox="1"/>
        </xdr:nvSpPr>
        <xdr:spPr>
          <a:xfrm>
            <a:off x="6049104" y="10310812"/>
            <a:ext cx="9132269" cy="4176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rtl="0"/>
            <a:r>
              <a:rPr lang="es-CO" sz="1600" b="1" i="0" baseline="0">
                <a:solidFill>
                  <a:schemeClr val="dk1"/>
                </a:solidFill>
                <a:effectLst/>
                <a:latin typeface="+mn-lt"/>
                <a:ea typeface="+mn-ea"/>
                <a:cs typeface="+mn-cs"/>
              </a:rPr>
              <a:t>Esfuerzo Estimado, Tiempo Real y Desfase (hr)</a:t>
            </a:r>
            <a:endParaRPr lang="es-MX" sz="1600">
              <a:effectLst/>
            </a:endParaRPr>
          </a:p>
        </xdr:txBody>
      </xdr:sp>
    </xdr:grpSp>
    <xdr:clientData/>
  </xdr:twoCellAnchor>
  <xdr:twoCellAnchor>
    <xdr:from>
      <xdr:col>12</xdr:col>
      <xdr:colOff>340685</xdr:colOff>
      <xdr:row>192</xdr:row>
      <xdr:rowOff>74567</xdr:rowOff>
    </xdr:from>
    <xdr:to>
      <xdr:col>22</xdr:col>
      <xdr:colOff>476756</xdr:colOff>
      <xdr:row>210</xdr:row>
      <xdr:rowOff>92993</xdr:rowOff>
    </xdr:to>
    <xdr:grpSp>
      <xdr:nvGrpSpPr>
        <xdr:cNvPr id="185" name="Grupo 184">
          <a:extLst>
            <a:ext uri="{FF2B5EF4-FFF2-40B4-BE49-F238E27FC236}">
              <a16:creationId xmlns:a16="http://schemas.microsoft.com/office/drawing/2014/main" id="{00000000-0008-0000-0900-0000B9000000}"/>
            </a:ext>
          </a:extLst>
        </xdr:cNvPr>
        <xdr:cNvGrpSpPr/>
      </xdr:nvGrpSpPr>
      <xdr:grpSpPr>
        <a:xfrm>
          <a:off x="8656010" y="36812492"/>
          <a:ext cx="7756071" cy="3447426"/>
          <a:chOff x="8655450" y="30845920"/>
          <a:chExt cx="7756071" cy="3447426"/>
        </a:xfrm>
      </xdr:grpSpPr>
      <xdr:sp macro="" textlink="">
        <xdr:nvSpPr>
          <xdr:cNvPr id="12292" name="Rectángulo: esquinas redondeadas 12291">
            <a:extLst>
              <a:ext uri="{FF2B5EF4-FFF2-40B4-BE49-F238E27FC236}">
                <a16:creationId xmlns:a16="http://schemas.microsoft.com/office/drawing/2014/main" id="{00000000-0008-0000-0900-000004300000}"/>
              </a:ext>
            </a:extLst>
          </xdr:cNvPr>
          <xdr:cNvSpPr/>
        </xdr:nvSpPr>
        <xdr:spPr>
          <a:xfrm>
            <a:off x="8668256" y="31384619"/>
            <a:ext cx="7743265" cy="2908727"/>
          </a:xfrm>
          <a:prstGeom prst="round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graphicFrame macro="">
        <xdr:nvGraphicFramePr>
          <xdr:cNvPr id="176" name="Gráfico 175">
            <a:extLst>
              <a:ext uri="{FF2B5EF4-FFF2-40B4-BE49-F238E27FC236}">
                <a16:creationId xmlns:a16="http://schemas.microsoft.com/office/drawing/2014/main" id="{00000000-0008-0000-0900-0000B0000000}"/>
              </a:ext>
            </a:extLst>
          </xdr:cNvPr>
          <xdr:cNvGraphicFramePr>
            <a:graphicFrameLocks/>
          </xdr:cNvGraphicFramePr>
        </xdr:nvGraphicFramePr>
        <xdr:xfrm>
          <a:off x="12505765" y="31365265"/>
          <a:ext cx="3780000" cy="2916000"/>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175" name="Gráfico 174">
            <a:extLst>
              <a:ext uri="{FF2B5EF4-FFF2-40B4-BE49-F238E27FC236}">
                <a16:creationId xmlns:a16="http://schemas.microsoft.com/office/drawing/2014/main" id="{00000000-0008-0000-0900-0000AF000000}"/>
              </a:ext>
            </a:extLst>
          </xdr:cNvPr>
          <xdr:cNvGraphicFramePr>
            <a:graphicFrameLocks/>
          </xdr:cNvGraphicFramePr>
        </xdr:nvGraphicFramePr>
        <xdr:xfrm>
          <a:off x="8706970" y="31365264"/>
          <a:ext cx="3780000" cy="2916000"/>
        </xdr:xfrm>
        <a:graphic>
          <a:graphicData uri="http://schemas.openxmlformats.org/drawingml/2006/chart">
            <c:chart xmlns:c="http://schemas.openxmlformats.org/drawingml/2006/chart" xmlns:r="http://schemas.openxmlformats.org/officeDocument/2006/relationships" r:id="rId13"/>
          </a:graphicData>
        </a:graphic>
      </xdr:graphicFrame>
      <xdr:sp macro="" textlink="">
        <xdr:nvSpPr>
          <xdr:cNvPr id="145" name="CuadroTexto 108">
            <a:extLst>
              <a:ext uri="{FF2B5EF4-FFF2-40B4-BE49-F238E27FC236}">
                <a16:creationId xmlns:a16="http://schemas.microsoft.com/office/drawing/2014/main" id="{00000000-0008-0000-0900-000091000000}"/>
              </a:ext>
            </a:extLst>
          </xdr:cNvPr>
          <xdr:cNvSpPr txBox="1"/>
        </xdr:nvSpPr>
        <xdr:spPr>
          <a:xfrm>
            <a:off x="8655450" y="30845920"/>
            <a:ext cx="7701643" cy="4186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600" b="1" i="0" baseline="0">
                <a:solidFill>
                  <a:schemeClr val="dk1"/>
                </a:solidFill>
                <a:effectLst/>
                <a:latin typeface="+mn-lt"/>
                <a:ea typeface="+mn-ea"/>
                <a:cs typeface="+mn-cs"/>
              </a:rPr>
              <a:t>Total Bug Impacto</a:t>
            </a:r>
            <a:endParaRPr lang="es-MX" sz="2400" b="1">
              <a:solidFill>
                <a:schemeClr val="tx1"/>
              </a:solidFill>
            </a:endParaRPr>
          </a:p>
        </xdr:txBody>
      </xdr:sp>
    </xdr:grpSp>
    <xdr:clientData/>
  </xdr:twoCellAnchor>
  <xdr:twoCellAnchor>
    <xdr:from>
      <xdr:col>1</xdr:col>
      <xdr:colOff>375905</xdr:colOff>
      <xdr:row>192</xdr:row>
      <xdr:rowOff>74567</xdr:rowOff>
    </xdr:from>
    <xdr:to>
      <xdr:col>12</xdr:col>
      <xdr:colOff>108645</xdr:colOff>
      <xdr:row>210</xdr:row>
      <xdr:rowOff>132534</xdr:rowOff>
    </xdr:to>
    <xdr:grpSp>
      <xdr:nvGrpSpPr>
        <xdr:cNvPr id="174" name="Grupo 173">
          <a:extLst>
            <a:ext uri="{FF2B5EF4-FFF2-40B4-BE49-F238E27FC236}">
              <a16:creationId xmlns:a16="http://schemas.microsoft.com/office/drawing/2014/main" id="{00000000-0008-0000-0900-0000AE000000}"/>
            </a:ext>
          </a:extLst>
        </xdr:cNvPr>
        <xdr:cNvGrpSpPr/>
      </xdr:nvGrpSpPr>
      <xdr:grpSpPr>
        <a:xfrm>
          <a:off x="690230" y="36812492"/>
          <a:ext cx="7733740" cy="3486967"/>
          <a:chOff x="689670" y="30845920"/>
          <a:chExt cx="7733740" cy="3486967"/>
        </a:xfrm>
      </xdr:grpSpPr>
      <xdr:sp macro="" textlink="">
        <xdr:nvSpPr>
          <xdr:cNvPr id="12291" name="Rectángulo: esquinas redondeadas 12290">
            <a:extLst>
              <a:ext uri="{FF2B5EF4-FFF2-40B4-BE49-F238E27FC236}">
                <a16:creationId xmlns:a16="http://schemas.microsoft.com/office/drawing/2014/main" id="{00000000-0008-0000-0900-000003300000}"/>
              </a:ext>
            </a:extLst>
          </xdr:cNvPr>
          <xdr:cNvSpPr/>
        </xdr:nvSpPr>
        <xdr:spPr>
          <a:xfrm>
            <a:off x="689670" y="31424160"/>
            <a:ext cx="7733740" cy="2908727"/>
          </a:xfrm>
          <a:prstGeom prst="round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graphicFrame macro="">
        <xdr:nvGraphicFramePr>
          <xdr:cNvPr id="173" name="Gráfico 172">
            <a:extLst>
              <a:ext uri="{FF2B5EF4-FFF2-40B4-BE49-F238E27FC236}">
                <a16:creationId xmlns:a16="http://schemas.microsoft.com/office/drawing/2014/main" id="{00000000-0008-0000-0900-0000AD000000}"/>
              </a:ext>
            </a:extLst>
          </xdr:cNvPr>
          <xdr:cNvGraphicFramePr>
            <a:graphicFrameLocks/>
          </xdr:cNvGraphicFramePr>
        </xdr:nvGraphicFramePr>
        <xdr:xfrm>
          <a:off x="4585769" y="31370076"/>
          <a:ext cx="3780000" cy="2916000"/>
        </xdr:xfrm>
        <a:graphic>
          <a:graphicData uri="http://schemas.openxmlformats.org/drawingml/2006/chart">
            <c:chart xmlns:c="http://schemas.openxmlformats.org/drawingml/2006/chart" xmlns:r="http://schemas.openxmlformats.org/officeDocument/2006/relationships" r:id="rId14"/>
          </a:graphicData>
        </a:graphic>
      </xdr:graphicFrame>
      <xdr:graphicFrame macro="">
        <xdr:nvGraphicFramePr>
          <xdr:cNvPr id="172" name="Gráfico 171">
            <a:extLst>
              <a:ext uri="{FF2B5EF4-FFF2-40B4-BE49-F238E27FC236}">
                <a16:creationId xmlns:a16="http://schemas.microsoft.com/office/drawing/2014/main" id="{00000000-0008-0000-0900-0000AC000000}"/>
              </a:ext>
            </a:extLst>
          </xdr:cNvPr>
          <xdr:cNvGraphicFramePr>
            <a:graphicFrameLocks/>
          </xdr:cNvGraphicFramePr>
        </xdr:nvGraphicFramePr>
        <xdr:xfrm>
          <a:off x="778084" y="31370076"/>
          <a:ext cx="3780000" cy="2916000"/>
        </xdr:xfrm>
        <a:graphic>
          <a:graphicData uri="http://schemas.openxmlformats.org/drawingml/2006/chart">
            <c:chart xmlns:c="http://schemas.openxmlformats.org/drawingml/2006/chart" xmlns:r="http://schemas.openxmlformats.org/officeDocument/2006/relationships" r:id="rId15"/>
          </a:graphicData>
        </a:graphic>
      </xdr:graphicFrame>
      <xdr:sp macro="" textlink="">
        <xdr:nvSpPr>
          <xdr:cNvPr id="146" name="CuadroTexto 108">
            <a:extLst>
              <a:ext uri="{FF2B5EF4-FFF2-40B4-BE49-F238E27FC236}">
                <a16:creationId xmlns:a16="http://schemas.microsoft.com/office/drawing/2014/main" id="{00000000-0008-0000-0900-000092000000}"/>
              </a:ext>
            </a:extLst>
          </xdr:cNvPr>
          <xdr:cNvSpPr txBox="1"/>
        </xdr:nvSpPr>
        <xdr:spPr>
          <a:xfrm>
            <a:off x="719980" y="30845920"/>
            <a:ext cx="7692169" cy="4740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600" b="1" i="0" baseline="0">
                <a:solidFill>
                  <a:schemeClr val="dk1"/>
                </a:solidFill>
                <a:effectLst/>
                <a:latin typeface="+mn-lt"/>
                <a:ea typeface="+mn-ea"/>
                <a:cs typeface="+mn-cs"/>
              </a:rPr>
              <a:t>Total Bug Tipo</a:t>
            </a:r>
            <a:endParaRPr lang="es-MX" sz="2400" b="1">
              <a:solidFill>
                <a:schemeClr val="tx1"/>
              </a:solidFill>
            </a:endParaRPr>
          </a:p>
        </xdr:txBody>
      </xdr:sp>
    </xdr:grpSp>
    <xdr:clientData/>
  </xdr:twoCellAnchor>
  <xdr:twoCellAnchor>
    <xdr:from>
      <xdr:col>2</xdr:col>
      <xdr:colOff>4430</xdr:colOff>
      <xdr:row>210</xdr:row>
      <xdr:rowOff>149097</xdr:rowOff>
    </xdr:from>
    <xdr:to>
      <xdr:col>12</xdr:col>
      <xdr:colOff>118170</xdr:colOff>
      <xdr:row>229</xdr:row>
      <xdr:rowOff>2470</xdr:rowOff>
    </xdr:to>
    <xdr:grpSp>
      <xdr:nvGrpSpPr>
        <xdr:cNvPr id="12296" name="Grupo 12295">
          <a:extLst>
            <a:ext uri="{FF2B5EF4-FFF2-40B4-BE49-F238E27FC236}">
              <a16:creationId xmlns:a16="http://schemas.microsoft.com/office/drawing/2014/main" id="{00000000-0008-0000-0900-000008300000}"/>
            </a:ext>
          </a:extLst>
        </xdr:cNvPr>
        <xdr:cNvGrpSpPr/>
      </xdr:nvGrpSpPr>
      <xdr:grpSpPr>
        <a:xfrm>
          <a:off x="699755" y="40316022"/>
          <a:ext cx="7733740" cy="3472873"/>
          <a:chOff x="697157" y="34352506"/>
          <a:chExt cx="7733740" cy="3472873"/>
        </a:xfrm>
      </xdr:grpSpPr>
      <xdr:sp macro="" textlink="">
        <xdr:nvSpPr>
          <xdr:cNvPr id="12293" name="Rectángulo: esquinas redondeadas 12292">
            <a:extLst>
              <a:ext uri="{FF2B5EF4-FFF2-40B4-BE49-F238E27FC236}">
                <a16:creationId xmlns:a16="http://schemas.microsoft.com/office/drawing/2014/main" id="{00000000-0008-0000-0900-000005300000}"/>
              </a:ext>
            </a:extLst>
          </xdr:cNvPr>
          <xdr:cNvSpPr/>
        </xdr:nvSpPr>
        <xdr:spPr>
          <a:xfrm>
            <a:off x="697157" y="34916582"/>
            <a:ext cx="7733740" cy="2908727"/>
          </a:xfrm>
          <a:prstGeom prst="round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graphicFrame macro="">
        <xdr:nvGraphicFramePr>
          <xdr:cNvPr id="12295" name="Gráfico 12294">
            <a:extLst>
              <a:ext uri="{FF2B5EF4-FFF2-40B4-BE49-F238E27FC236}">
                <a16:creationId xmlns:a16="http://schemas.microsoft.com/office/drawing/2014/main" id="{00000000-0008-0000-0900-000007300000}"/>
              </a:ext>
            </a:extLst>
          </xdr:cNvPr>
          <xdr:cNvGraphicFramePr>
            <a:graphicFrameLocks/>
          </xdr:cNvGraphicFramePr>
        </xdr:nvGraphicFramePr>
        <xdr:xfrm>
          <a:off x="4569962" y="34909379"/>
          <a:ext cx="3780000" cy="2916000"/>
        </xdr:xfrm>
        <a:graphic>
          <a:graphicData uri="http://schemas.openxmlformats.org/drawingml/2006/chart">
            <c:chart xmlns:c="http://schemas.openxmlformats.org/drawingml/2006/chart" xmlns:r="http://schemas.openxmlformats.org/officeDocument/2006/relationships" r:id="rId16"/>
          </a:graphicData>
        </a:graphic>
      </xdr:graphicFrame>
      <xdr:graphicFrame macro="">
        <xdr:nvGraphicFramePr>
          <xdr:cNvPr id="189" name="Gráfico 188">
            <a:extLst>
              <a:ext uri="{FF2B5EF4-FFF2-40B4-BE49-F238E27FC236}">
                <a16:creationId xmlns:a16="http://schemas.microsoft.com/office/drawing/2014/main" id="{00000000-0008-0000-0900-0000BD000000}"/>
              </a:ext>
            </a:extLst>
          </xdr:cNvPr>
          <xdr:cNvGraphicFramePr>
            <a:graphicFrameLocks/>
          </xdr:cNvGraphicFramePr>
        </xdr:nvGraphicFramePr>
        <xdr:xfrm>
          <a:off x="748755" y="34909379"/>
          <a:ext cx="3780000" cy="2916000"/>
        </xdr:xfrm>
        <a:graphic>
          <a:graphicData uri="http://schemas.openxmlformats.org/drawingml/2006/chart">
            <c:chart xmlns:c="http://schemas.openxmlformats.org/drawingml/2006/chart" xmlns:r="http://schemas.openxmlformats.org/officeDocument/2006/relationships" r:id="rId17"/>
          </a:graphicData>
        </a:graphic>
      </xdr:graphicFrame>
      <xdr:sp macro="" textlink="">
        <xdr:nvSpPr>
          <xdr:cNvPr id="184" name="CuadroTexto 108">
            <a:extLst>
              <a:ext uri="{FF2B5EF4-FFF2-40B4-BE49-F238E27FC236}">
                <a16:creationId xmlns:a16="http://schemas.microsoft.com/office/drawing/2014/main" id="{00000000-0008-0000-0900-0000B8000000}"/>
              </a:ext>
            </a:extLst>
          </xdr:cNvPr>
          <xdr:cNvSpPr txBox="1"/>
        </xdr:nvSpPr>
        <xdr:spPr>
          <a:xfrm>
            <a:off x="724737" y="34352506"/>
            <a:ext cx="7678579" cy="4740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600" b="1" i="0" baseline="0">
                <a:solidFill>
                  <a:schemeClr val="dk1"/>
                </a:solidFill>
                <a:effectLst/>
                <a:latin typeface="+mn-lt"/>
                <a:ea typeface="+mn-ea"/>
                <a:cs typeface="+mn-cs"/>
              </a:rPr>
              <a:t>Total Bug Naturaleza</a:t>
            </a:r>
            <a:endParaRPr lang="es-MX" sz="2400" b="1">
              <a:solidFill>
                <a:schemeClr val="tx1"/>
              </a:solidFill>
            </a:endParaRPr>
          </a:p>
        </xdr:txBody>
      </xdr:sp>
    </xdr:grpSp>
    <xdr:clientData/>
  </xdr:twoCellAnchor>
  <xdr:twoCellAnchor>
    <xdr:from>
      <xdr:col>12</xdr:col>
      <xdr:colOff>319874</xdr:colOff>
      <xdr:row>210</xdr:row>
      <xdr:rowOff>149097</xdr:rowOff>
    </xdr:from>
    <xdr:to>
      <xdr:col>22</xdr:col>
      <xdr:colOff>469552</xdr:colOff>
      <xdr:row>229</xdr:row>
      <xdr:rowOff>6485</xdr:rowOff>
    </xdr:to>
    <xdr:grpSp>
      <xdr:nvGrpSpPr>
        <xdr:cNvPr id="12313" name="Grupo 12312">
          <a:extLst>
            <a:ext uri="{FF2B5EF4-FFF2-40B4-BE49-F238E27FC236}">
              <a16:creationId xmlns:a16="http://schemas.microsoft.com/office/drawing/2014/main" id="{00000000-0008-0000-0900-000019300000}"/>
            </a:ext>
          </a:extLst>
        </xdr:cNvPr>
        <xdr:cNvGrpSpPr/>
      </xdr:nvGrpSpPr>
      <xdr:grpSpPr>
        <a:xfrm>
          <a:off x="8635199" y="40316022"/>
          <a:ext cx="7769678" cy="3476888"/>
          <a:chOff x="8634639" y="34349450"/>
          <a:chExt cx="7769678" cy="3476888"/>
        </a:xfrm>
      </xdr:grpSpPr>
      <xdr:sp macro="" textlink="">
        <xdr:nvSpPr>
          <xdr:cNvPr id="12294" name="Rectángulo: esquinas redondeadas 12293">
            <a:extLst>
              <a:ext uri="{FF2B5EF4-FFF2-40B4-BE49-F238E27FC236}">
                <a16:creationId xmlns:a16="http://schemas.microsoft.com/office/drawing/2014/main" id="{00000000-0008-0000-0900-000006300000}"/>
              </a:ext>
            </a:extLst>
          </xdr:cNvPr>
          <xdr:cNvSpPr/>
        </xdr:nvSpPr>
        <xdr:spPr>
          <a:xfrm>
            <a:off x="8647846" y="34917611"/>
            <a:ext cx="7743265" cy="2908727"/>
          </a:xfrm>
          <a:prstGeom prst="round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graphicFrame macro="">
        <xdr:nvGraphicFramePr>
          <xdr:cNvPr id="12312" name="Gráfico 12311">
            <a:extLst>
              <a:ext uri="{FF2B5EF4-FFF2-40B4-BE49-F238E27FC236}">
                <a16:creationId xmlns:a16="http://schemas.microsoft.com/office/drawing/2014/main" id="{00000000-0008-0000-0900-000018300000}"/>
              </a:ext>
            </a:extLst>
          </xdr:cNvPr>
          <xdr:cNvGraphicFramePr>
            <a:graphicFrameLocks/>
          </xdr:cNvGraphicFramePr>
        </xdr:nvGraphicFramePr>
        <xdr:xfrm>
          <a:off x="12516972" y="34906324"/>
          <a:ext cx="3780000" cy="2916000"/>
        </xdr:xfrm>
        <a:graphic>
          <a:graphicData uri="http://schemas.openxmlformats.org/drawingml/2006/chart">
            <c:chart xmlns:c="http://schemas.openxmlformats.org/drawingml/2006/chart" xmlns:r="http://schemas.openxmlformats.org/officeDocument/2006/relationships" r:id="rId18"/>
          </a:graphicData>
        </a:graphic>
      </xdr:graphicFrame>
      <xdr:graphicFrame macro="">
        <xdr:nvGraphicFramePr>
          <xdr:cNvPr id="12300" name="Gráfico 12299">
            <a:extLst>
              <a:ext uri="{FF2B5EF4-FFF2-40B4-BE49-F238E27FC236}">
                <a16:creationId xmlns:a16="http://schemas.microsoft.com/office/drawing/2014/main" id="{00000000-0008-0000-0900-00000C300000}"/>
              </a:ext>
            </a:extLst>
          </xdr:cNvPr>
          <xdr:cNvGraphicFramePr>
            <a:graphicFrameLocks/>
          </xdr:cNvGraphicFramePr>
        </xdr:nvGraphicFramePr>
        <xdr:xfrm>
          <a:off x="8718176" y="34906324"/>
          <a:ext cx="3780000" cy="2916000"/>
        </xdr:xfrm>
        <a:graphic>
          <a:graphicData uri="http://schemas.openxmlformats.org/drawingml/2006/chart">
            <c:chart xmlns:c="http://schemas.openxmlformats.org/drawingml/2006/chart" xmlns:r="http://schemas.openxmlformats.org/officeDocument/2006/relationships" r:id="rId19"/>
          </a:graphicData>
        </a:graphic>
      </xdr:graphicFrame>
      <xdr:sp macro="" textlink="">
        <xdr:nvSpPr>
          <xdr:cNvPr id="182" name="CuadroTexto 108">
            <a:extLst>
              <a:ext uri="{FF2B5EF4-FFF2-40B4-BE49-F238E27FC236}">
                <a16:creationId xmlns:a16="http://schemas.microsoft.com/office/drawing/2014/main" id="{00000000-0008-0000-0900-0000B6000000}"/>
              </a:ext>
            </a:extLst>
          </xdr:cNvPr>
          <xdr:cNvSpPr txBox="1"/>
        </xdr:nvSpPr>
        <xdr:spPr>
          <a:xfrm>
            <a:off x="8634639" y="34349450"/>
            <a:ext cx="7769678" cy="4740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600" b="1" i="0" baseline="0">
                <a:solidFill>
                  <a:schemeClr val="dk1"/>
                </a:solidFill>
                <a:effectLst/>
                <a:latin typeface="+mn-lt"/>
                <a:ea typeface="+mn-ea"/>
                <a:cs typeface="+mn-cs"/>
              </a:rPr>
              <a:t>Total Bug Estado</a:t>
            </a:r>
            <a:endParaRPr lang="es-MX" sz="2400" b="1">
              <a:solidFill>
                <a:schemeClr val="tx1"/>
              </a:solidFill>
            </a:endParaRPr>
          </a:p>
        </xdr:txBody>
      </xdr:sp>
    </xdr:grpSp>
    <xdr:clientData/>
  </xdr:twoCellAnchor>
  <xdr:twoCellAnchor>
    <xdr:from>
      <xdr:col>2</xdr:col>
      <xdr:colOff>51955</xdr:colOff>
      <xdr:row>230</xdr:row>
      <xdr:rowOff>17295</xdr:rowOff>
    </xdr:from>
    <xdr:to>
      <xdr:col>22</xdr:col>
      <xdr:colOff>277093</xdr:colOff>
      <xdr:row>248</xdr:row>
      <xdr:rowOff>44295</xdr:rowOff>
    </xdr:to>
    <xdr:sp macro="" textlink="">
      <xdr:nvSpPr>
        <xdr:cNvPr id="12367" name="Rectángulo 12366">
          <a:extLst>
            <a:ext uri="{FF2B5EF4-FFF2-40B4-BE49-F238E27FC236}">
              <a16:creationId xmlns:a16="http://schemas.microsoft.com/office/drawing/2014/main" id="{00000000-0008-0000-0900-00004F300000}"/>
            </a:ext>
          </a:extLst>
        </xdr:cNvPr>
        <xdr:cNvSpPr/>
      </xdr:nvSpPr>
      <xdr:spPr>
        <a:xfrm>
          <a:off x="742518" y="43737045"/>
          <a:ext cx="15465138" cy="34560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xdr:col>
      <xdr:colOff>449524</xdr:colOff>
      <xdr:row>233</xdr:row>
      <xdr:rowOff>190486</xdr:rowOff>
    </xdr:from>
    <xdr:to>
      <xdr:col>21</xdr:col>
      <xdr:colOff>641524</xdr:colOff>
      <xdr:row>247</xdr:row>
      <xdr:rowOff>9368</xdr:rowOff>
    </xdr:to>
    <xdr:sp macro="" textlink="">
      <xdr:nvSpPr>
        <xdr:cNvPr id="190" name="Rectángulo: esquinas redondeadas 12367">
          <a:extLst>
            <a:ext uri="{FF2B5EF4-FFF2-40B4-BE49-F238E27FC236}">
              <a16:creationId xmlns:a16="http://schemas.microsoft.com/office/drawing/2014/main" id="{00000000-0008-0000-0900-0000BE000000}"/>
            </a:ext>
          </a:extLst>
        </xdr:cNvPr>
        <xdr:cNvSpPr/>
      </xdr:nvSpPr>
      <xdr:spPr>
        <a:xfrm>
          <a:off x="1142251" y="44109395"/>
          <a:ext cx="14670000" cy="2485882"/>
        </a:xfrm>
        <a:prstGeom prst="roundRect">
          <a:avLst/>
        </a:prstGeom>
        <a:ln>
          <a:solidFill>
            <a:srgbClr val="4F81BD"/>
          </a:solidFill>
        </a:ln>
      </xdr:spPr>
      <xdr:style>
        <a:lnRef idx="2">
          <a:schemeClr val="accent4"/>
        </a:lnRef>
        <a:fillRef idx="1">
          <a:schemeClr val="lt1"/>
        </a:fillRef>
        <a:effectRef idx="0">
          <a:schemeClr val="accent4"/>
        </a:effectRef>
        <a:fontRef idx="minor">
          <a:schemeClr val="dk1"/>
        </a:fontRef>
      </xdr:style>
      <xdr:txBody>
        <a:bodyPr vertOverflow="clip" horzOverflow="clip" rtlCol="0" anchor="t"/>
        <a:lstStyle/>
        <a:p>
          <a:pPr algn="l"/>
          <a:endParaRPr lang="en-US" sz="1400">
            <a:latin typeface="+mn-lt"/>
          </a:endParaRPr>
        </a:p>
      </xdr:txBody>
    </xdr:sp>
    <xdr:clientData/>
  </xdr:twoCellAnchor>
  <xdr:twoCellAnchor>
    <xdr:from>
      <xdr:col>1</xdr:col>
      <xdr:colOff>311727</xdr:colOff>
      <xdr:row>168</xdr:row>
      <xdr:rowOff>165040</xdr:rowOff>
    </xdr:from>
    <xdr:to>
      <xdr:col>22</xdr:col>
      <xdr:colOff>155865</xdr:colOff>
      <xdr:row>187</xdr:row>
      <xdr:rowOff>109540</xdr:rowOff>
    </xdr:to>
    <xdr:grpSp>
      <xdr:nvGrpSpPr>
        <xdr:cNvPr id="142" name="Grupo 141">
          <a:extLst>
            <a:ext uri="{FF2B5EF4-FFF2-40B4-BE49-F238E27FC236}">
              <a16:creationId xmlns:a16="http://schemas.microsoft.com/office/drawing/2014/main" id="{00000000-0008-0000-0900-00008E000000}"/>
            </a:ext>
          </a:extLst>
        </xdr:cNvPr>
        <xdr:cNvGrpSpPr/>
      </xdr:nvGrpSpPr>
      <xdr:grpSpPr>
        <a:xfrm>
          <a:off x="626052" y="32330965"/>
          <a:ext cx="15465138" cy="3564000"/>
          <a:chOff x="2701637" y="36697224"/>
          <a:chExt cx="15465138" cy="1808597"/>
        </a:xfrm>
      </xdr:grpSpPr>
      <xdr:sp macro="" textlink="">
        <xdr:nvSpPr>
          <xdr:cNvPr id="143" name="Rectángulo 142">
            <a:extLst>
              <a:ext uri="{FF2B5EF4-FFF2-40B4-BE49-F238E27FC236}">
                <a16:creationId xmlns:a16="http://schemas.microsoft.com/office/drawing/2014/main" id="{00000000-0008-0000-0900-00008F000000}"/>
              </a:ext>
            </a:extLst>
          </xdr:cNvPr>
          <xdr:cNvSpPr/>
        </xdr:nvSpPr>
        <xdr:spPr>
          <a:xfrm>
            <a:off x="2701637" y="36697224"/>
            <a:ext cx="15465138" cy="1808597"/>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sp macro="" textlink="">
        <xdr:nvSpPr>
          <xdr:cNvPr id="144" name="Rectángulo: esquinas redondeadas 143">
            <a:extLst>
              <a:ext uri="{FF2B5EF4-FFF2-40B4-BE49-F238E27FC236}">
                <a16:creationId xmlns:a16="http://schemas.microsoft.com/office/drawing/2014/main" id="{00000000-0008-0000-0900-000090000000}"/>
              </a:ext>
            </a:extLst>
          </xdr:cNvPr>
          <xdr:cNvSpPr/>
        </xdr:nvSpPr>
        <xdr:spPr>
          <a:xfrm>
            <a:off x="3099206" y="37061682"/>
            <a:ext cx="14670000" cy="1324455"/>
          </a:xfrm>
          <a:prstGeom prst="roundRect">
            <a:avLst/>
          </a:prstGeom>
          <a:ln>
            <a:solidFill>
              <a:srgbClr val="4F81BD"/>
            </a:solidFill>
          </a:ln>
        </xdr:spPr>
        <xdr:style>
          <a:lnRef idx="2">
            <a:schemeClr val="accent4"/>
          </a:lnRef>
          <a:fillRef idx="1">
            <a:schemeClr val="lt1"/>
          </a:fillRef>
          <a:effectRef idx="0">
            <a:schemeClr val="accent4"/>
          </a:effectRef>
          <a:fontRef idx="minor">
            <a:schemeClr val="dk1"/>
          </a:fontRef>
        </xdr:style>
        <xdr:txBody>
          <a:bodyPr vertOverflow="clip" horzOverflow="clip" rtlCol="0" anchor="t"/>
          <a:lstStyle/>
          <a:p>
            <a:pPr algn="l"/>
            <a:endParaRPr lang="en-US" sz="1400">
              <a:solidFill>
                <a:sysClr val="windowText" lastClr="000000"/>
              </a:solidFill>
              <a:latin typeface="+mn-lt"/>
            </a:endParaRPr>
          </a:p>
        </xdr:txBody>
      </xdr:sp>
    </xdr:grpSp>
    <xdr:clientData/>
  </xdr:twoCellAnchor>
  <xdr:twoCellAnchor>
    <xdr:from>
      <xdr:col>3</xdr:col>
      <xdr:colOff>13607</xdr:colOff>
      <xdr:row>111</xdr:row>
      <xdr:rowOff>176891</xdr:rowOff>
    </xdr:from>
    <xdr:to>
      <xdr:col>12</xdr:col>
      <xdr:colOff>575207</xdr:colOff>
      <xdr:row>137</xdr:row>
      <xdr:rowOff>124068</xdr:rowOff>
    </xdr:to>
    <xdr:grpSp>
      <xdr:nvGrpSpPr>
        <xdr:cNvPr id="167" name="Grupo 166">
          <a:extLst>
            <a:ext uri="{FF2B5EF4-FFF2-40B4-BE49-F238E27FC236}">
              <a16:creationId xmlns:a16="http://schemas.microsoft.com/office/drawing/2014/main" id="{00000000-0008-0000-0900-0000A7000000}"/>
            </a:ext>
          </a:extLst>
        </xdr:cNvPr>
        <xdr:cNvGrpSpPr/>
      </xdr:nvGrpSpPr>
      <xdr:grpSpPr>
        <a:xfrm>
          <a:off x="1470932" y="21484316"/>
          <a:ext cx="7419600" cy="4900177"/>
          <a:chOff x="1469571" y="17226641"/>
          <a:chExt cx="7419600" cy="4900177"/>
        </a:xfrm>
      </xdr:grpSpPr>
      <xdr:graphicFrame macro="">
        <xdr:nvGraphicFramePr>
          <xdr:cNvPr id="154" name="Gráfico 153">
            <a:extLst>
              <a:ext uri="{FF2B5EF4-FFF2-40B4-BE49-F238E27FC236}">
                <a16:creationId xmlns:a16="http://schemas.microsoft.com/office/drawing/2014/main" id="{00000000-0008-0000-0900-00009A000000}"/>
              </a:ext>
            </a:extLst>
          </xdr:cNvPr>
          <xdr:cNvGraphicFramePr>
            <a:graphicFrameLocks/>
          </xdr:cNvGraphicFramePr>
        </xdr:nvGraphicFramePr>
        <xdr:xfrm>
          <a:off x="1469571" y="17767218"/>
          <a:ext cx="7419600" cy="4359600"/>
        </xdr:xfrm>
        <a:graphic>
          <a:graphicData uri="http://schemas.openxmlformats.org/drawingml/2006/chart">
            <c:chart xmlns:c="http://schemas.openxmlformats.org/drawingml/2006/chart" xmlns:r="http://schemas.openxmlformats.org/officeDocument/2006/relationships" r:id="rId20"/>
          </a:graphicData>
        </a:graphic>
      </xdr:graphicFrame>
      <xdr:sp macro="" textlink="">
        <xdr:nvSpPr>
          <xdr:cNvPr id="155" name="CuadroTexto 108">
            <a:extLst>
              <a:ext uri="{FF2B5EF4-FFF2-40B4-BE49-F238E27FC236}">
                <a16:creationId xmlns:a16="http://schemas.microsoft.com/office/drawing/2014/main" id="{00000000-0008-0000-0900-00009B000000}"/>
              </a:ext>
            </a:extLst>
          </xdr:cNvPr>
          <xdr:cNvSpPr txBox="1"/>
        </xdr:nvSpPr>
        <xdr:spPr>
          <a:xfrm>
            <a:off x="2962644" y="17226641"/>
            <a:ext cx="4433454" cy="5174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rtl="0"/>
            <a:r>
              <a:rPr lang="es-CO" sz="1600" b="1" i="0" baseline="0">
                <a:solidFill>
                  <a:schemeClr val="dk1"/>
                </a:solidFill>
                <a:effectLst/>
                <a:latin typeface="+mn-lt"/>
                <a:ea typeface="+mn-ea"/>
                <a:cs typeface="+mn-cs"/>
              </a:rPr>
              <a:t>Total Horas Desfase por Etapa</a:t>
            </a:r>
            <a:endParaRPr lang="es-MX" sz="1600">
              <a:effectLst/>
            </a:endParaRPr>
          </a:p>
        </xdr:txBody>
      </xdr:sp>
    </xdr:grpSp>
    <xdr:clientData/>
  </xdr:twoCellAnchor>
  <xdr:twoCellAnchor>
    <xdr:from>
      <xdr:col>12</xdr:col>
      <xdr:colOff>737252</xdr:colOff>
      <xdr:row>111</xdr:row>
      <xdr:rowOff>176891</xdr:rowOff>
    </xdr:from>
    <xdr:to>
      <xdr:col>22</xdr:col>
      <xdr:colOff>536852</xdr:colOff>
      <xdr:row>137</xdr:row>
      <xdr:rowOff>124068</xdr:rowOff>
    </xdr:to>
    <xdr:grpSp>
      <xdr:nvGrpSpPr>
        <xdr:cNvPr id="164" name="Grupo 163">
          <a:extLst>
            <a:ext uri="{FF2B5EF4-FFF2-40B4-BE49-F238E27FC236}">
              <a16:creationId xmlns:a16="http://schemas.microsoft.com/office/drawing/2014/main" id="{00000000-0008-0000-0900-0000A4000000}"/>
            </a:ext>
          </a:extLst>
        </xdr:cNvPr>
        <xdr:cNvGrpSpPr/>
      </xdr:nvGrpSpPr>
      <xdr:grpSpPr>
        <a:xfrm>
          <a:off x="9052577" y="21484316"/>
          <a:ext cx="7419600" cy="4900177"/>
          <a:chOff x="9051216" y="17226641"/>
          <a:chExt cx="7419600" cy="4900177"/>
        </a:xfrm>
      </xdr:grpSpPr>
      <xdr:sp macro="" textlink="">
        <xdr:nvSpPr>
          <xdr:cNvPr id="159" name="CuadroTexto 108">
            <a:extLst>
              <a:ext uri="{FF2B5EF4-FFF2-40B4-BE49-F238E27FC236}">
                <a16:creationId xmlns:a16="http://schemas.microsoft.com/office/drawing/2014/main" id="{00000000-0008-0000-0900-00009F000000}"/>
              </a:ext>
            </a:extLst>
          </xdr:cNvPr>
          <xdr:cNvSpPr txBox="1"/>
        </xdr:nvSpPr>
        <xdr:spPr>
          <a:xfrm>
            <a:off x="9881561" y="17226641"/>
            <a:ext cx="5758910" cy="57870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rtl="0"/>
            <a:r>
              <a:rPr lang="es-CO" sz="1600" b="1" i="0" baseline="0">
                <a:solidFill>
                  <a:schemeClr val="dk1"/>
                </a:solidFill>
                <a:effectLst/>
                <a:latin typeface="+mn-lt"/>
                <a:ea typeface="+mn-ea"/>
                <a:cs typeface="+mn-cs"/>
              </a:rPr>
              <a:t>Total Horas Desfase por Responsable</a:t>
            </a:r>
            <a:endParaRPr lang="es-MX" sz="1600">
              <a:effectLst/>
            </a:endParaRPr>
          </a:p>
        </xdr:txBody>
      </xdr:sp>
      <xdr:graphicFrame macro="">
        <xdr:nvGraphicFramePr>
          <xdr:cNvPr id="162" name="Gráfico 161">
            <a:extLst>
              <a:ext uri="{FF2B5EF4-FFF2-40B4-BE49-F238E27FC236}">
                <a16:creationId xmlns:a16="http://schemas.microsoft.com/office/drawing/2014/main" id="{00000000-0008-0000-0900-0000A2000000}"/>
              </a:ext>
            </a:extLst>
          </xdr:cNvPr>
          <xdr:cNvGraphicFramePr>
            <a:graphicFrameLocks/>
          </xdr:cNvGraphicFramePr>
        </xdr:nvGraphicFramePr>
        <xdr:xfrm>
          <a:off x="9051216" y="17767218"/>
          <a:ext cx="7419600" cy="4359600"/>
        </xdr:xfrm>
        <a:graphic>
          <a:graphicData uri="http://schemas.openxmlformats.org/drawingml/2006/chart">
            <c:chart xmlns:c="http://schemas.openxmlformats.org/drawingml/2006/chart" xmlns:r="http://schemas.openxmlformats.org/officeDocument/2006/relationships" r:id="rId21"/>
          </a:graphicData>
        </a:graphic>
      </xdr:graphicFrame>
    </xdr:grpSp>
    <xdr:clientData/>
  </xdr:twoCellAnchor>
  <xdr:twoCellAnchor>
    <xdr:from>
      <xdr:col>4</xdr:col>
      <xdr:colOff>367394</xdr:colOff>
      <xdr:row>138</xdr:row>
      <xdr:rowOff>108856</xdr:rowOff>
    </xdr:from>
    <xdr:to>
      <xdr:col>21</xdr:col>
      <xdr:colOff>453985</xdr:colOff>
      <xdr:row>168</xdr:row>
      <xdr:rowOff>126308</xdr:rowOff>
    </xdr:to>
    <xdr:grpSp>
      <xdr:nvGrpSpPr>
        <xdr:cNvPr id="168" name="Grupo 167">
          <a:extLst>
            <a:ext uri="{FF2B5EF4-FFF2-40B4-BE49-F238E27FC236}">
              <a16:creationId xmlns:a16="http://schemas.microsoft.com/office/drawing/2014/main" id="{00000000-0008-0000-0900-0000A8000000}"/>
            </a:ext>
          </a:extLst>
        </xdr:cNvPr>
        <xdr:cNvGrpSpPr/>
      </xdr:nvGrpSpPr>
      <xdr:grpSpPr>
        <a:xfrm>
          <a:off x="2586719" y="26559781"/>
          <a:ext cx="13040591" cy="5732452"/>
          <a:chOff x="2889662" y="24506465"/>
          <a:chExt cx="13040591" cy="5732452"/>
        </a:xfrm>
      </xdr:grpSpPr>
      <xdr:graphicFrame macro="">
        <xdr:nvGraphicFramePr>
          <xdr:cNvPr id="169" name="Gráfico 168">
            <a:extLst>
              <a:ext uri="{FF2B5EF4-FFF2-40B4-BE49-F238E27FC236}">
                <a16:creationId xmlns:a16="http://schemas.microsoft.com/office/drawing/2014/main" id="{00000000-0008-0000-0900-0000A9000000}"/>
              </a:ext>
            </a:extLst>
          </xdr:cNvPr>
          <xdr:cNvGraphicFramePr>
            <a:graphicFrameLocks/>
          </xdr:cNvGraphicFramePr>
        </xdr:nvGraphicFramePr>
        <xdr:xfrm>
          <a:off x="2889662" y="25095283"/>
          <a:ext cx="13040591" cy="4631376"/>
        </xdr:xfrm>
        <a:graphic>
          <a:graphicData uri="http://schemas.openxmlformats.org/drawingml/2006/chart">
            <c:chart xmlns:c="http://schemas.openxmlformats.org/drawingml/2006/chart" xmlns:r="http://schemas.openxmlformats.org/officeDocument/2006/relationships" r:id="rId22"/>
          </a:graphicData>
        </a:graphic>
      </xdr:graphicFrame>
      <xdr:sp macro="" textlink="">
        <xdr:nvSpPr>
          <xdr:cNvPr id="170" name="CuadroTexto 108">
            <a:extLst>
              <a:ext uri="{FF2B5EF4-FFF2-40B4-BE49-F238E27FC236}">
                <a16:creationId xmlns:a16="http://schemas.microsoft.com/office/drawing/2014/main" id="{00000000-0008-0000-0900-0000AA000000}"/>
              </a:ext>
            </a:extLst>
          </xdr:cNvPr>
          <xdr:cNvSpPr txBox="1"/>
        </xdr:nvSpPr>
        <xdr:spPr>
          <a:xfrm>
            <a:off x="7507263" y="24506465"/>
            <a:ext cx="3805388" cy="5191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rtl="0"/>
            <a:r>
              <a:rPr lang="es-CO" sz="1600" b="1" i="0" baseline="0">
                <a:solidFill>
                  <a:schemeClr val="dk1"/>
                </a:solidFill>
                <a:effectLst/>
                <a:latin typeface="+mn-lt"/>
                <a:ea typeface="+mn-ea"/>
                <a:cs typeface="+mn-cs"/>
              </a:rPr>
              <a:t>Total Horas Desfase por Causal Desfase</a:t>
            </a:r>
            <a:endParaRPr lang="es-MX" sz="1600" b="1">
              <a:effectLst/>
            </a:endParaRPr>
          </a:p>
        </xdr:txBody>
      </xdr:sp>
      <xdr:sp macro="" textlink="">
        <xdr:nvSpPr>
          <xdr:cNvPr id="171" name="CuadroTexto 108">
            <a:extLst>
              <a:ext uri="{FF2B5EF4-FFF2-40B4-BE49-F238E27FC236}">
                <a16:creationId xmlns:a16="http://schemas.microsoft.com/office/drawing/2014/main" id="{00000000-0008-0000-0900-0000AB000000}"/>
              </a:ext>
            </a:extLst>
          </xdr:cNvPr>
          <xdr:cNvSpPr txBox="1"/>
        </xdr:nvSpPr>
        <xdr:spPr>
          <a:xfrm>
            <a:off x="7811858" y="29836750"/>
            <a:ext cx="3196198" cy="4021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rtl="0"/>
            <a:r>
              <a:rPr lang="es-CO" sz="1400" b="1" i="0" baseline="0">
                <a:solidFill>
                  <a:schemeClr val="dk1"/>
                </a:solidFill>
                <a:effectLst/>
                <a:latin typeface="+mn-lt"/>
                <a:ea typeface="+mn-ea"/>
                <a:cs typeface="+mn-cs"/>
              </a:rPr>
              <a:t>CH: Choucair  CL: Cliente  PR: Proveedor </a:t>
            </a:r>
            <a:endParaRPr lang="es-MX" sz="1400" b="1">
              <a:effectLst/>
            </a:endParaRPr>
          </a:p>
        </xdr:txBody>
      </xdr:sp>
    </xdr:grpSp>
    <xdr:clientData/>
  </xdr:twoCellAnchor>
  <xdr:twoCellAnchor>
    <xdr:from>
      <xdr:col>8</xdr:col>
      <xdr:colOff>398318</xdr:colOff>
      <xdr:row>40</xdr:row>
      <xdr:rowOff>173181</xdr:rowOff>
    </xdr:from>
    <xdr:to>
      <xdr:col>13</xdr:col>
      <xdr:colOff>71438</xdr:colOff>
      <xdr:row>54</xdr:row>
      <xdr:rowOff>0</xdr:rowOff>
    </xdr:to>
    <xdr:grpSp>
      <xdr:nvGrpSpPr>
        <xdr:cNvPr id="12290" name="Grupo 12289">
          <a:extLst>
            <a:ext uri="{FF2B5EF4-FFF2-40B4-BE49-F238E27FC236}">
              <a16:creationId xmlns:a16="http://schemas.microsoft.com/office/drawing/2014/main" id="{00000000-0008-0000-0900-000002300000}"/>
            </a:ext>
          </a:extLst>
        </xdr:cNvPr>
        <xdr:cNvGrpSpPr/>
      </xdr:nvGrpSpPr>
      <xdr:grpSpPr>
        <a:xfrm>
          <a:off x="5665643" y="7793181"/>
          <a:ext cx="3483120" cy="2493819"/>
          <a:chOff x="5983431" y="6103545"/>
          <a:chExt cx="3483120" cy="2595813"/>
        </a:xfrm>
      </xdr:grpSpPr>
      <xdr:grpSp>
        <xdr:nvGrpSpPr>
          <xdr:cNvPr id="12297" name="Grupo 12296">
            <a:extLst>
              <a:ext uri="{FF2B5EF4-FFF2-40B4-BE49-F238E27FC236}">
                <a16:creationId xmlns:a16="http://schemas.microsoft.com/office/drawing/2014/main" id="{00000000-0008-0000-0900-000009300000}"/>
              </a:ext>
            </a:extLst>
          </xdr:cNvPr>
          <xdr:cNvGrpSpPr/>
        </xdr:nvGrpSpPr>
        <xdr:grpSpPr>
          <a:xfrm>
            <a:off x="5983431" y="6338455"/>
            <a:ext cx="3483120" cy="2360903"/>
            <a:chOff x="5920653" y="6367459"/>
            <a:chExt cx="3483120" cy="2360903"/>
          </a:xfrm>
        </xdr:grpSpPr>
        <xdr:graphicFrame macro="">
          <xdr:nvGraphicFramePr>
            <xdr:cNvPr id="12299" name="Gráfico 12298">
              <a:extLst>
                <a:ext uri="{FF2B5EF4-FFF2-40B4-BE49-F238E27FC236}">
                  <a16:creationId xmlns:a16="http://schemas.microsoft.com/office/drawing/2014/main" id="{00000000-0008-0000-0900-00000B300000}"/>
                </a:ext>
              </a:extLst>
            </xdr:cNvPr>
            <xdr:cNvGraphicFramePr/>
          </xdr:nvGraphicFramePr>
          <xdr:xfrm>
            <a:off x="5920653" y="6367459"/>
            <a:ext cx="3483120" cy="2360903"/>
          </xdr:xfrm>
          <a:graphic>
            <a:graphicData uri="http://schemas.openxmlformats.org/drawingml/2006/chart">
              <c:chart xmlns:c="http://schemas.openxmlformats.org/drawingml/2006/chart" xmlns:r="http://schemas.openxmlformats.org/officeDocument/2006/relationships" r:id="rId23"/>
            </a:graphicData>
          </a:graphic>
        </xdr:graphicFrame>
        <xdr:sp macro="" textlink="FactorAjuste!D12">
          <xdr:nvSpPr>
            <xdr:cNvPr id="12301" name="CuadroTexto 12300">
              <a:extLst>
                <a:ext uri="{FF2B5EF4-FFF2-40B4-BE49-F238E27FC236}">
                  <a16:creationId xmlns:a16="http://schemas.microsoft.com/office/drawing/2014/main" id="{00000000-0008-0000-0900-00000D300000}"/>
                </a:ext>
              </a:extLst>
            </xdr:cNvPr>
            <xdr:cNvSpPr txBox="1"/>
          </xdr:nvSpPr>
          <xdr:spPr>
            <a:xfrm>
              <a:off x="7263025" y="7226346"/>
              <a:ext cx="828272" cy="622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ctr"/>
              <a:fld id="{0248F82E-C424-49B3-AA21-4A658E2698C1}" type="TxLink">
                <a:rPr lang="en-US" sz="3200" b="1" i="0" u="none" strike="noStrike">
                  <a:solidFill>
                    <a:srgbClr val="000000"/>
                  </a:solidFill>
                  <a:latin typeface="+mn-lt"/>
                  <a:ea typeface="+mn-ea"/>
                  <a:cs typeface="Arial"/>
                </a:rPr>
                <a:pPr marL="0" indent="0" algn="ctr"/>
                <a:t>32%</a:t>
              </a:fld>
              <a:endParaRPr lang="en-US" sz="3200" b="1" i="0" u="none" strike="noStrike">
                <a:solidFill>
                  <a:schemeClr val="tx1"/>
                </a:solidFill>
                <a:latin typeface="+mn-lt"/>
                <a:ea typeface="+mn-ea"/>
                <a:cs typeface="Calibri"/>
              </a:endParaRPr>
            </a:p>
          </xdr:txBody>
        </xdr:sp>
      </xdr:grpSp>
      <xdr:sp macro="" textlink="">
        <xdr:nvSpPr>
          <xdr:cNvPr id="12298" name="CuadroTexto 108">
            <a:extLst>
              <a:ext uri="{FF2B5EF4-FFF2-40B4-BE49-F238E27FC236}">
                <a16:creationId xmlns:a16="http://schemas.microsoft.com/office/drawing/2014/main" id="{00000000-0008-0000-0900-00000A300000}"/>
              </a:ext>
            </a:extLst>
          </xdr:cNvPr>
          <xdr:cNvSpPr txBox="1"/>
        </xdr:nvSpPr>
        <xdr:spPr>
          <a:xfrm>
            <a:off x="6537612" y="6103545"/>
            <a:ext cx="2428875" cy="4146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600" b="1">
                <a:solidFill>
                  <a:schemeClr val="tx1"/>
                </a:solidFill>
              </a:rPr>
              <a:t>Factor Ajuste Estimado</a:t>
            </a:r>
          </a:p>
        </xdr:txBody>
      </xdr:sp>
    </xdr:grpSp>
    <xdr:clientData/>
  </xdr:twoCellAnchor>
  <xdr:twoCellAnchor>
    <xdr:from>
      <xdr:col>11</xdr:col>
      <xdr:colOff>746847</xdr:colOff>
      <xdr:row>40</xdr:row>
      <xdr:rowOff>173181</xdr:rowOff>
    </xdr:from>
    <xdr:to>
      <xdr:col>16</xdr:col>
      <xdr:colOff>419967</xdr:colOff>
      <xdr:row>54</xdr:row>
      <xdr:rowOff>0</xdr:rowOff>
    </xdr:to>
    <xdr:grpSp>
      <xdr:nvGrpSpPr>
        <xdr:cNvPr id="12302" name="Grupo 12301">
          <a:extLst>
            <a:ext uri="{FF2B5EF4-FFF2-40B4-BE49-F238E27FC236}">
              <a16:creationId xmlns:a16="http://schemas.microsoft.com/office/drawing/2014/main" id="{00000000-0008-0000-0900-00000E300000}"/>
            </a:ext>
          </a:extLst>
        </xdr:cNvPr>
        <xdr:cNvGrpSpPr/>
      </xdr:nvGrpSpPr>
      <xdr:grpSpPr>
        <a:xfrm>
          <a:off x="8300172" y="7793181"/>
          <a:ext cx="3483120" cy="2493819"/>
          <a:chOff x="8589817" y="6865545"/>
          <a:chExt cx="3483120" cy="2647767"/>
        </a:xfrm>
      </xdr:grpSpPr>
      <xdr:sp macro="" textlink="">
        <xdr:nvSpPr>
          <xdr:cNvPr id="12303" name="CuadroTexto 108">
            <a:extLst>
              <a:ext uri="{FF2B5EF4-FFF2-40B4-BE49-F238E27FC236}">
                <a16:creationId xmlns:a16="http://schemas.microsoft.com/office/drawing/2014/main" id="{00000000-0008-0000-0900-00000F300000}"/>
              </a:ext>
            </a:extLst>
          </xdr:cNvPr>
          <xdr:cNvSpPr txBox="1"/>
        </xdr:nvSpPr>
        <xdr:spPr>
          <a:xfrm>
            <a:off x="9401283" y="6865545"/>
            <a:ext cx="1860189" cy="4365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600" b="1">
                <a:solidFill>
                  <a:schemeClr val="tx1"/>
                </a:solidFill>
              </a:rPr>
              <a:t>Factor Ajuste</a:t>
            </a:r>
            <a:r>
              <a:rPr lang="es-MX" sz="1600" b="1" baseline="0">
                <a:solidFill>
                  <a:schemeClr val="tx1"/>
                </a:solidFill>
              </a:rPr>
              <a:t> Final</a:t>
            </a:r>
            <a:endParaRPr lang="es-MX" sz="1600" b="1">
              <a:solidFill>
                <a:schemeClr val="tx1"/>
              </a:solidFill>
            </a:endParaRPr>
          </a:p>
        </xdr:txBody>
      </xdr:sp>
      <xdr:grpSp>
        <xdr:nvGrpSpPr>
          <xdr:cNvPr id="12304" name="Grupo 12303">
            <a:extLst>
              <a:ext uri="{FF2B5EF4-FFF2-40B4-BE49-F238E27FC236}">
                <a16:creationId xmlns:a16="http://schemas.microsoft.com/office/drawing/2014/main" id="{00000000-0008-0000-0900-000010300000}"/>
              </a:ext>
            </a:extLst>
          </xdr:cNvPr>
          <xdr:cNvGrpSpPr/>
        </xdr:nvGrpSpPr>
        <xdr:grpSpPr>
          <a:xfrm>
            <a:off x="8589817" y="7152409"/>
            <a:ext cx="3483120" cy="2360903"/>
            <a:chOff x="8520546" y="6390409"/>
            <a:chExt cx="3483120" cy="2360903"/>
          </a:xfrm>
        </xdr:grpSpPr>
        <xdr:graphicFrame macro="">
          <xdr:nvGraphicFramePr>
            <xdr:cNvPr id="12305" name="Gráfico 12304">
              <a:extLst>
                <a:ext uri="{FF2B5EF4-FFF2-40B4-BE49-F238E27FC236}">
                  <a16:creationId xmlns:a16="http://schemas.microsoft.com/office/drawing/2014/main" id="{00000000-0008-0000-0900-000011300000}"/>
                </a:ext>
              </a:extLst>
            </xdr:cNvPr>
            <xdr:cNvGraphicFramePr>
              <a:graphicFrameLocks/>
            </xdr:cNvGraphicFramePr>
          </xdr:nvGraphicFramePr>
          <xdr:xfrm>
            <a:off x="8520546" y="6390409"/>
            <a:ext cx="3483120" cy="2360903"/>
          </xdr:xfrm>
          <a:graphic>
            <a:graphicData uri="http://schemas.openxmlformats.org/drawingml/2006/chart">
              <c:chart xmlns:c="http://schemas.openxmlformats.org/drawingml/2006/chart" xmlns:r="http://schemas.openxmlformats.org/officeDocument/2006/relationships" r:id="rId24"/>
            </a:graphicData>
          </a:graphic>
        </xdr:graphicFrame>
        <xdr:sp macro="" textlink="FactorAjuste!F12">
          <xdr:nvSpPr>
            <xdr:cNvPr id="12309" name="CuadroTexto 12308">
              <a:extLst>
                <a:ext uri="{FF2B5EF4-FFF2-40B4-BE49-F238E27FC236}">
                  <a16:creationId xmlns:a16="http://schemas.microsoft.com/office/drawing/2014/main" id="{00000000-0008-0000-0900-000015300000}"/>
                </a:ext>
              </a:extLst>
            </xdr:cNvPr>
            <xdr:cNvSpPr txBox="1"/>
          </xdr:nvSpPr>
          <xdr:spPr>
            <a:xfrm>
              <a:off x="9790491" y="7260982"/>
              <a:ext cx="996906" cy="6598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ctr"/>
              <a:fld id="{A17FC2C9-973B-499E-9C33-9A5B8D01BF1A}" type="TxLink">
                <a:rPr lang="en-US" sz="3200" b="1" i="0" u="none" strike="noStrike">
                  <a:solidFill>
                    <a:srgbClr val="000000"/>
                  </a:solidFill>
                  <a:latin typeface="+mn-lt"/>
                  <a:ea typeface="+mn-ea"/>
                  <a:cs typeface="Arial"/>
                </a:rPr>
                <a:pPr marL="0" indent="0" algn="ctr"/>
                <a:t>0%</a:t>
              </a:fld>
              <a:endParaRPr lang="en-US" sz="3200" b="1" i="0" u="none" strike="noStrike">
                <a:solidFill>
                  <a:schemeClr val="tx1"/>
                </a:solidFill>
                <a:latin typeface="+mn-lt"/>
                <a:ea typeface="+mn-ea"/>
                <a:cs typeface="Calibri"/>
              </a:endParaRPr>
            </a:p>
          </xdr:txBody>
        </xdr:sp>
      </xdr:grpSp>
    </xdr:grpSp>
    <xdr:clientData/>
  </xdr:twoCellAnchor>
  <xdr:twoCellAnchor>
    <xdr:from>
      <xdr:col>1</xdr:col>
      <xdr:colOff>294408</xdr:colOff>
      <xdr:row>1</xdr:row>
      <xdr:rowOff>34638</xdr:rowOff>
    </xdr:from>
    <xdr:to>
      <xdr:col>22</xdr:col>
      <xdr:colOff>484908</xdr:colOff>
      <xdr:row>7</xdr:row>
      <xdr:rowOff>172638</xdr:rowOff>
    </xdr:to>
    <xdr:sp macro="" textlink="">
      <xdr:nvSpPr>
        <xdr:cNvPr id="10" name="Rectángulo: esquinas redondeadas 9">
          <a:extLst>
            <a:ext uri="{FF2B5EF4-FFF2-40B4-BE49-F238E27FC236}">
              <a16:creationId xmlns:a16="http://schemas.microsoft.com/office/drawing/2014/main" id="{00000000-0008-0000-0900-00000A000000}"/>
            </a:ext>
          </a:extLst>
        </xdr:cNvPr>
        <xdr:cNvSpPr/>
      </xdr:nvSpPr>
      <xdr:spPr>
        <a:xfrm>
          <a:off x="606135" y="225138"/>
          <a:ext cx="15811500" cy="1281000"/>
        </a:xfrm>
        <a:prstGeom prst="roundRect">
          <a:avLst/>
        </a:prstGeom>
        <a:no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editAs="oneCell">
    <xdr:from>
      <xdr:col>2</xdr:col>
      <xdr:colOff>139776</xdr:colOff>
      <xdr:row>2</xdr:row>
      <xdr:rowOff>133322</xdr:rowOff>
    </xdr:from>
    <xdr:to>
      <xdr:col>5</xdr:col>
      <xdr:colOff>75545</xdr:colOff>
      <xdr:row>6</xdr:row>
      <xdr:rowOff>28918</xdr:rowOff>
    </xdr:to>
    <xdr:pic>
      <xdr:nvPicPr>
        <xdr:cNvPr id="156" name="3 Imagen">
          <a:extLst>
            <a:ext uri="{FF2B5EF4-FFF2-40B4-BE49-F238E27FC236}">
              <a16:creationId xmlns:a16="http://schemas.microsoft.com/office/drawing/2014/main" id="{00000000-0008-0000-0900-00009C000000}"/>
            </a:ext>
          </a:extLst>
        </xdr:cNvPr>
        <xdr:cNvPicPr>
          <a:picLocks noChangeAspect="1"/>
        </xdr:cNvPicPr>
      </xdr:nvPicPr>
      <xdr:blipFill>
        <a:blip xmlns:r="http://schemas.openxmlformats.org/officeDocument/2006/relationships" r:embed="rId25"/>
        <a:stretch>
          <a:fillRect/>
        </a:stretch>
      </xdr:blipFill>
      <xdr:spPr>
        <a:xfrm>
          <a:off x="832503" y="514322"/>
          <a:ext cx="2221769" cy="657596"/>
        </a:xfrm>
        <a:prstGeom prst="rect">
          <a:avLst/>
        </a:prstGeom>
        <a:effectLst>
          <a:outerShdw blurRad="50800" dist="38100" dir="2700000" algn="tl" rotWithShape="0">
            <a:prstClr val="black">
              <a:alpha val="40000"/>
            </a:prstClr>
          </a:outerShdw>
        </a:effectLst>
      </xdr:spPr>
    </xdr:pic>
    <xdr:clientData/>
  </xdr:twoCellAnchor>
  <xdr:twoCellAnchor>
    <xdr:from>
      <xdr:col>3</xdr:col>
      <xdr:colOff>468330</xdr:colOff>
      <xdr:row>230</xdr:row>
      <xdr:rowOff>166064</xdr:rowOff>
    </xdr:from>
    <xdr:to>
      <xdr:col>8</xdr:col>
      <xdr:colOff>124851</xdr:colOff>
      <xdr:row>233</xdr:row>
      <xdr:rowOff>68650</xdr:rowOff>
    </xdr:to>
    <xdr:sp macro="" textlink="">
      <xdr:nvSpPr>
        <xdr:cNvPr id="2" name="CuadroTexto 108">
          <a:extLst>
            <a:ext uri="{FF2B5EF4-FFF2-40B4-BE49-F238E27FC236}">
              <a16:creationId xmlns:a16="http://schemas.microsoft.com/office/drawing/2014/main" id="{00000000-0008-0000-0900-000002000000}"/>
            </a:ext>
          </a:extLst>
        </xdr:cNvPr>
        <xdr:cNvSpPr txBox="1"/>
      </xdr:nvSpPr>
      <xdr:spPr>
        <a:xfrm>
          <a:off x="1923057" y="43513473"/>
          <a:ext cx="3466521" cy="4740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s-CO" sz="1600" b="1" i="0" baseline="0">
              <a:solidFill>
                <a:schemeClr val="dk1"/>
              </a:solidFill>
              <a:effectLst/>
              <a:latin typeface="+mn-lt"/>
              <a:ea typeface="+mn-ea"/>
              <a:cs typeface="+mn-cs"/>
            </a:rPr>
            <a:t>Información Adicional Bug</a:t>
          </a:r>
          <a:endParaRPr lang="es-MX" sz="2400" b="1">
            <a:solidFill>
              <a:schemeClr val="tx1"/>
            </a:solidFill>
          </a:endParaRPr>
        </a:p>
      </xdr:txBody>
    </xdr:sp>
    <xdr:clientData/>
  </xdr:twoCellAnchor>
  <xdr:twoCellAnchor editAs="oneCell">
    <xdr:from>
      <xdr:col>2</xdr:col>
      <xdr:colOff>591288</xdr:colOff>
      <xdr:row>230</xdr:row>
      <xdr:rowOff>151107</xdr:rowOff>
    </xdr:from>
    <xdr:to>
      <xdr:col>3</xdr:col>
      <xdr:colOff>333288</xdr:colOff>
      <xdr:row>233</xdr:row>
      <xdr:rowOff>83607</xdr:rowOff>
    </xdr:to>
    <xdr:pic>
      <xdr:nvPicPr>
        <xdr:cNvPr id="180" name="Imagen 179">
          <a:extLst>
            <a:ext uri="{FF2B5EF4-FFF2-40B4-BE49-F238E27FC236}">
              <a16:creationId xmlns:a16="http://schemas.microsoft.com/office/drawing/2014/main" id="{00000000-0008-0000-0900-0000B4000000}"/>
            </a:ext>
          </a:extLst>
        </xdr:cNvPr>
        <xdr:cNvPicPr>
          <a:picLocks noChangeAspect="1" noChangeArrowheads="1"/>
        </xdr:cNvPicPr>
      </xdr:nvPicPr>
      <xdr:blipFill>
        <a:blip xmlns:r="http://schemas.openxmlformats.org/officeDocument/2006/relationships" r:embed="rId26" cstate="print">
          <a:extLst>
            <a:ext uri="{28A0092B-C50C-407E-A947-70E740481C1C}">
              <a14:useLocalDpi xmlns:a14="http://schemas.microsoft.com/office/drawing/2010/main" val="0"/>
            </a:ext>
          </a:extLst>
        </a:blip>
        <a:srcRect/>
        <a:stretch>
          <a:fillRect/>
        </a:stretch>
      </xdr:blipFill>
      <xdr:spPr bwMode="auto">
        <a:xfrm>
          <a:off x="1284015" y="44070016"/>
          <a:ext cx="504000" cy="50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366152</xdr:colOff>
      <xdr:row>169</xdr:row>
      <xdr:rowOff>112565</xdr:rowOff>
    </xdr:from>
    <xdr:to>
      <xdr:col>8</xdr:col>
      <xdr:colOff>22673</xdr:colOff>
      <xdr:row>172</xdr:row>
      <xdr:rowOff>15151</xdr:rowOff>
    </xdr:to>
    <xdr:sp macro="" textlink="">
      <xdr:nvSpPr>
        <xdr:cNvPr id="181" name="CuadroTexto 108">
          <a:extLst>
            <a:ext uri="{FF2B5EF4-FFF2-40B4-BE49-F238E27FC236}">
              <a16:creationId xmlns:a16="http://schemas.microsoft.com/office/drawing/2014/main" id="{00000000-0008-0000-0900-0000B5000000}"/>
            </a:ext>
          </a:extLst>
        </xdr:cNvPr>
        <xdr:cNvSpPr txBox="1"/>
      </xdr:nvSpPr>
      <xdr:spPr>
        <a:xfrm>
          <a:off x="1820879" y="32410974"/>
          <a:ext cx="3466521" cy="4740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s-CO" sz="1600" b="1" i="0" baseline="0">
              <a:solidFill>
                <a:schemeClr val="dk1"/>
              </a:solidFill>
              <a:effectLst/>
              <a:latin typeface="+mn-lt"/>
              <a:ea typeface="+mn-ea"/>
              <a:cs typeface="+mn-cs"/>
            </a:rPr>
            <a:t>Información Adicional Desfases</a:t>
          </a:r>
          <a:endParaRPr lang="es-MX" sz="2400" b="1">
            <a:solidFill>
              <a:schemeClr val="tx1"/>
            </a:solidFill>
          </a:endParaRPr>
        </a:p>
      </xdr:txBody>
    </xdr:sp>
    <xdr:clientData/>
  </xdr:twoCellAnchor>
  <xdr:twoCellAnchor editAs="oneCell">
    <xdr:from>
      <xdr:col>2</xdr:col>
      <xdr:colOff>591288</xdr:colOff>
      <xdr:row>169</xdr:row>
      <xdr:rowOff>97608</xdr:rowOff>
    </xdr:from>
    <xdr:to>
      <xdr:col>3</xdr:col>
      <xdr:colOff>333288</xdr:colOff>
      <xdr:row>172</xdr:row>
      <xdr:rowOff>30108</xdr:rowOff>
    </xdr:to>
    <xdr:pic>
      <xdr:nvPicPr>
        <xdr:cNvPr id="183" name="Imagen 182">
          <a:extLst>
            <a:ext uri="{FF2B5EF4-FFF2-40B4-BE49-F238E27FC236}">
              <a16:creationId xmlns:a16="http://schemas.microsoft.com/office/drawing/2014/main" id="{00000000-0008-0000-0900-0000B7000000}"/>
            </a:ext>
          </a:extLst>
        </xdr:cNvPr>
        <xdr:cNvPicPr>
          <a:picLocks noChangeAspect="1" noChangeArrowheads="1"/>
        </xdr:cNvPicPr>
      </xdr:nvPicPr>
      <xdr:blipFill>
        <a:blip xmlns:r="http://schemas.openxmlformats.org/officeDocument/2006/relationships" r:embed="rId27" cstate="print">
          <a:extLst>
            <a:ext uri="{28A0092B-C50C-407E-A947-70E740481C1C}">
              <a14:useLocalDpi xmlns:a14="http://schemas.microsoft.com/office/drawing/2010/main" val="0"/>
            </a:ext>
          </a:extLst>
        </a:blip>
        <a:srcRect/>
        <a:stretch>
          <a:fillRect/>
        </a:stretch>
      </xdr:blipFill>
      <xdr:spPr bwMode="auto">
        <a:xfrm>
          <a:off x="1284015" y="32396017"/>
          <a:ext cx="504000" cy="50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536865</xdr:colOff>
      <xdr:row>173</xdr:row>
      <xdr:rowOff>100195</xdr:rowOff>
    </xdr:from>
    <xdr:to>
      <xdr:col>21</xdr:col>
      <xdr:colOff>329047</xdr:colOff>
      <xdr:row>185</xdr:row>
      <xdr:rowOff>118195</xdr:rowOff>
    </xdr:to>
    <xdr:sp macro="" textlink="">
      <xdr:nvSpPr>
        <xdr:cNvPr id="186" name="CuadroTexto 185">
          <a:extLst>
            <a:ext uri="{FF2B5EF4-FFF2-40B4-BE49-F238E27FC236}">
              <a16:creationId xmlns:a16="http://schemas.microsoft.com/office/drawing/2014/main" id="{00000000-0008-0000-0900-0000BA000000}"/>
            </a:ext>
          </a:extLst>
        </xdr:cNvPr>
        <xdr:cNvSpPr txBox="1"/>
      </xdr:nvSpPr>
      <xdr:spPr>
        <a:xfrm>
          <a:off x="1230829" y="33219981"/>
          <a:ext cx="14270182" cy="2304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s-MX" sz="1400">
            <a:solidFill>
              <a:sysClr val="windowText" lastClr="000000"/>
            </a:solidFill>
          </a:endParaRPr>
        </a:p>
      </xdr:txBody>
    </xdr:sp>
    <xdr:clientData/>
  </xdr:twoCellAnchor>
  <xdr:twoCellAnchor>
    <xdr:from>
      <xdr:col>2</xdr:col>
      <xdr:colOff>619744</xdr:colOff>
      <xdr:row>234</xdr:row>
      <xdr:rowOff>159575</xdr:rowOff>
    </xdr:from>
    <xdr:to>
      <xdr:col>21</xdr:col>
      <xdr:colOff>481198</xdr:colOff>
      <xdr:row>246</xdr:row>
      <xdr:rowOff>55666</xdr:rowOff>
    </xdr:to>
    <xdr:sp macro="" textlink="">
      <xdr:nvSpPr>
        <xdr:cNvPr id="12310" name="CuadroTexto 186">
          <a:extLst>
            <a:ext uri="{FF2B5EF4-FFF2-40B4-BE49-F238E27FC236}">
              <a16:creationId xmlns:a16="http://schemas.microsoft.com/office/drawing/2014/main" id="{00000000-0008-0000-0900-000016300000}"/>
            </a:ext>
          </a:extLst>
        </xdr:cNvPr>
        <xdr:cNvSpPr txBox="1"/>
      </xdr:nvSpPr>
      <xdr:spPr>
        <a:xfrm>
          <a:off x="1313708" y="44899861"/>
          <a:ext cx="14339454" cy="21820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s-MX" sz="1400">
            <a:solidFill>
              <a:sysClr val="windowText" lastClr="000000"/>
            </a:solidFill>
          </a:endParaRPr>
        </a:p>
      </xdr:txBody>
    </xdr:sp>
    <xdr:clientData/>
  </xdr:twoCellAnchor>
  <xdr:twoCellAnchor>
    <xdr:from>
      <xdr:col>2</xdr:col>
      <xdr:colOff>476250</xdr:colOff>
      <xdr:row>252</xdr:row>
      <xdr:rowOff>167036</xdr:rowOff>
    </xdr:from>
    <xdr:to>
      <xdr:col>21</xdr:col>
      <xdr:colOff>668250</xdr:colOff>
      <xdr:row>269</xdr:row>
      <xdr:rowOff>37313</xdr:rowOff>
    </xdr:to>
    <xdr:grpSp>
      <xdr:nvGrpSpPr>
        <xdr:cNvPr id="12377" name="Grupo 12309">
          <a:extLst>
            <a:ext uri="{FF2B5EF4-FFF2-40B4-BE49-F238E27FC236}">
              <a16:creationId xmlns:a16="http://schemas.microsoft.com/office/drawing/2014/main" id="{00000000-0008-0000-0900-000059300000}"/>
            </a:ext>
          </a:extLst>
        </xdr:cNvPr>
        <xdr:cNvGrpSpPr/>
      </xdr:nvGrpSpPr>
      <xdr:grpSpPr>
        <a:xfrm>
          <a:off x="1171575" y="48468311"/>
          <a:ext cx="14670000" cy="3108777"/>
          <a:chOff x="1166813" y="48077786"/>
          <a:chExt cx="14670000" cy="3108777"/>
        </a:xfrm>
      </xdr:grpSpPr>
      <xdr:sp macro="" textlink="">
        <xdr:nvSpPr>
          <xdr:cNvPr id="12378" name="CuadroTexto 108">
            <a:extLst>
              <a:ext uri="{FF2B5EF4-FFF2-40B4-BE49-F238E27FC236}">
                <a16:creationId xmlns:a16="http://schemas.microsoft.com/office/drawing/2014/main" id="{00000000-0008-0000-0900-00005A300000}"/>
              </a:ext>
            </a:extLst>
          </xdr:cNvPr>
          <xdr:cNvSpPr txBox="1"/>
        </xdr:nvSpPr>
        <xdr:spPr>
          <a:xfrm>
            <a:off x="1920893" y="48092743"/>
            <a:ext cx="1902526" cy="4740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s-CO" sz="1600" b="1" i="0" baseline="0">
                <a:solidFill>
                  <a:schemeClr val="dk1"/>
                </a:solidFill>
                <a:effectLst/>
                <a:latin typeface="+mn-lt"/>
                <a:ea typeface="+mn-ea"/>
                <a:cs typeface="+mn-cs"/>
              </a:rPr>
              <a:t>Mejoras al proceso</a:t>
            </a:r>
            <a:endParaRPr lang="es-MX" sz="2400" b="1">
              <a:solidFill>
                <a:schemeClr val="tx1"/>
              </a:solidFill>
            </a:endParaRPr>
          </a:p>
        </xdr:txBody>
      </xdr:sp>
      <xdr:sp macro="" textlink="">
        <xdr:nvSpPr>
          <xdr:cNvPr id="12379" name="Rectángulo: esquinas redondeadas 12305">
            <a:extLst>
              <a:ext uri="{FF2B5EF4-FFF2-40B4-BE49-F238E27FC236}">
                <a16:creationId xmlns:a16="http://schemas.microsoft.com/office/drawing/2014/main" id="{00000000-0008-0000-0900-00005B300000}"/>
              </a:ext>
            </a:extLst>
          </xdr:cNvPr>
          <xdr:cNvSpPr/>
        </xdr:nvSpPr>
        <xdr:spPr>
          <a:xfrm>
            <a:off x="1166813" y="48666563"/>
            <a:ext cx="14670000" cy="2520000"/>
          </a:xfrm>
          <a:prstGeom prst="roundRect">
            <a:avLst/>
          </a:prstGeom>
          <a:ln>
            <a:solidFill>
              <a:srgbClr val="4F81BD"/>
            </a:solidFill>
          </a:ln>
        </xdr:spPr>
        <xdr:style>
          <a:lnRef idx="2">
            <a:schemeClr val="accent4"/>
          </a:lnRef>
          <a:fillRef idx="1">
            <a:schemeClr val="lt1"/>
          </a:fillRef>
          <a:effectRef idx="0">
            <a:schemeClr val="accent4"/>
          </a:effectRef>
          <a:fontRef idx="minor">
            <a:schemeClr val="dk1"/>
          </a:fontRef>
        </xdr:style>
        <xdr:txBody>
          <a:bodyPr vertOverflow="clip" horzOverflow="clip" rtlCol="0" anchor="t"/>
          <a:lstStyle/>
          <a:p>
            <a:pPr algn="l"/>
            <a:endParaRPr lang="en-US" sz="1400">
              <a:latin typeface="+mn-lt"/>
            </a:endParaRPr>
          </a:p>
        </xdr:txBody>
      </xdr:sp>
      <xdr:pic>
        <xdr:nvPicPr>
          <xdr:cNvPr id="12380" name="Imagen 2">
            <a:extLst>
              <a:ext uri="{FF2B5EF4-FFF2-40B4-BE49-F238E27FC236}">
                <a16:creationId xmlns:a16="http://schemas.microsoft.com/office/drawing/2014/main" id="{00000000-0008-0000-0900-00005C300000}"/>
              </a:ext>
            </a:extLst>
          </xdr:cNvPr>
          <xdr:cNvPicPr>
            <a:picLocks noChangeAspect="1" noChangeArrowheads="1"/>
          </xdr:cNvPicPr>
        </xdr:nvPicPr>
        <xdr:blipFill>
          <a:blip xmlns:r="http://schemas.openxmlformats.org/officeDocument/2006/relationships" r:embed="rId28" cstate="print">
            <a:extLst>
              <a:ext uri="{28A0092B-C50C-407E-A947-70E740481C1C}">
                <a14:useLocalDpi xmlns:a14="http://schemas.microsoft.com/office/drawing/2010/main" val="0"/>
              </a:ext>
            </a:extLst>
          </a:blip>
          <a:srcRect/>
          <a:stretch>
            <a:fillRect/>
          </a:stretch>
        </xdr:blipFill>
        <xdr:spPr bwMode="auto">
          <a:xfrm>
            <a:off x="1346056" y="48077786"/>
            <a:ext cx="504000" cy="50400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12381" name="CuadroTexto 189">
            <a:extLst>
              <a:ext uri="{FF2B5EF4-FFF2-40B4-BE49-F238E27FC236}">
                <a16:creationId xmlns:a16="http://schemas.microsoft.com/office/drawing/2014/main" id="{00000000-0008-0000-0900-00005D300000}"/>
              </a:ext>
            </a:extLst>
          </xdr:cNvPr>
          <xdr:cNvSpPr txBox="1"/>
        </xdr:nvSpPr>
        <xdr:spPr>
          <a:xfrm>
            <a:off x="1400609" y="48845933"/>
            <a:ext cx="14287500" cy="2216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s-MX" sz="1400">
              <a:solidFill>
                <a:sysClr val="windowText" lastClr="000000"/>
              </a:solidFill>
            </a:endParaRPr>
          </a:p>
        </xdr:txBody>
      </xdr:sp>
    </xdr:grpSp>
    <xdr:clientData/>
  </xdr:twoCellAnchor>
  <xdr:twoCellAnchor>
    <xdr:from>
      <xdr:col>2</xdr:col>
      <xdr:colOff>476250</xdr:colOff>
      <xdr:row>270</xdr:row>
      <xdr:rowOff>0</xdr:rowOff>
    </xdr:from>
    <xdr:to>
      <xdr:col>21</xdr:col>
      <xdr:colOff>668250</xdr:colOff>
      <xdr:row>286</xdr:row>
      <xdr:rowOff>61739</xdr:rowOff>
    </xdr:to>
    <xdr:grpSp>
      <xdr:nvGrpSpPr>
        <xdr:cNvPr id="12382" name="Grupo 12288">
          <a:extLst>
            <a:ext uri="{FF2B5EF4-FFF2-40B4-BE49-F238E27FC236}">
              <a16:creationId xmlns:a16="http://schemas.microsoft.com/office/drawing/2014/main" id="{00000000-0008-0000-0900-00005E300000}"/>
            </a:ext>
          </a:extLst>
        </xdr:cNvPr>
        <xdr:cNvGrpSpPr/>
      </xdr:nvGrpSpPr>
      <xdr:grpSpPr>
        <a:xfrm>
          <a:off x="1171575" y="51730275"/>
          <a:ext cx="14670000" cy="3109739"/>
          <a:chOff x="1166813" y="51339750"/>
          <a:chExt cx="14670000" cy="3109739"/>
        </a:xfrm>
      </xdr:grpSpPr>
      <xdr:sp macro="" textlink="">
        <xdr:nvSpPr>
          <xdr:cNvPr id="12383" name="CuadroTexto 108">
            <a:extLst>
              <a:ext uri="{FF2B5EF4-FFF2-40B4-BE49-F238E27FC236}">
                <a16:creationId xmlns:a16="http://schemas.microsoft.com/office/drawing/2014/main" id="{00000000-0008-0000-0900-00005F300000}"/>
              </a:ext>
            </a:extLst>
          </xdr:cNvPr>
          <xdr:cNvSpPr txBox="1"/>
        </xdr:nvSpPr>
        <xdr:spPr>
          <a:xfrm>
            <a:off x="1930053" y="51339750"/>
            <a:ext cx="3466521" cy="4434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s-CO" sz="1600" b="1" i="0" baseline="0">
                <a:solidFill>
                  <a:schemeClr val="dk1"/>
                </a:solidFill>
                <a:effectLst/>
                <a:latin typeface="+mn-lt"/>
                <a:ea typeface="+mn-ea"/>
                <a:cs typeface="+mn-cs"/>
              </a:rPr>
              <a:t>Lecciones aprendidas</a:t>
            </a:r>
            <a:endParaRPr lang="es-MX" sz="2400" b="1">
              <a:solidFill>
                <a:schemeClr val="tx1"/>
              </a:solidFill>
            </a:endParaRPr>
          </a:p>
        </xdr:txBody>
      </xdr:sp>
      <xdr:sp macro="" textlink="">
        <xdr:nvSpPr>
          <xdr:cNvPr id="12384" name="Rectángulo: esquinas redondeadas 12306">
            <a:extLst>
              <a:ext uri="{FF2B5EF4-FFF2-40B4-BE49-F238E27FC236}">
                <a16:creationId xmlns:a16="http://schemas.microsoft.com/office/drawing/2014/main" id="{00000000-0008-0000-0900-000060300000}"/>
              </a:ext>
            </a:extLst>
          </xdr:cNvPr>
          <xdr:cNvSpPr/>
        </xdr:nvSpPr>
        <xdr:spPr>
          <a:xfrm>
            <a:off x="1166813" y="51929489"/>
            <a:ext cx="14670000" cy="2520000"/>
          </a:xfrm>
          <a:prstGeom prst="roundRect">
            <a:avLst/>
          </a:prstGeom>
          <a:ln>
            <a:solidFill>
              <a:srgbClr val="4F81BD"/>
            </a:solidFill>
          </a:ln>
        </xdr:spPr>
        <xdr:style>
          <a:lnRef idx="2">
            <a:schemeClr val="accent4"/>
          </a:lnRef>
          <a:fillRef idx="1">
            <a:schemeClr val="lt1"/>
          </a:fillRef>
          <a:effectRef idx="0">
            <a:schemeClr val="accent4"/>
          </a:effectRef>
          <a:fontRef idx="minor">
            <a:schemeClr val="dk1"/>
          </a:fontRef>
        </xdr:style>
        <xdr:txBody>
          <a:bodyPr vertOverflow="clip" horzOverflow="clip" rtlCol="0" anchor="t"/>
          <a:lstStyle/>
          <a:p>
            <a:pPr algn="l"/>
            <a:endParaRPr lang="en-US" sz="1400">
              <a:latin typeface="+mn-lt"/>
            </a:endParaRPr>
          </a:p>
        </xdr:txBody>
      </xdr:sp>
      <xdr:pic>
        <xdr:nvPicPr>
          <xdr:cNvPr id="12385" name="Imagen 151">
            <a:extLst>
              <a:ext uri="{FF2B5EF4-FFF2-40B4-BE49-F238E27FC236}">
                <a16:creationId xmlns:a16="http://schemas.microsoft.com/office/drawing/2014/main" id="{00000000-0008-0000-0900-000061300000}"/>
              </a:ext>
            </a:extLst>
          </xdr:cNvPr>
          <xdr:cNvPicPr>
            <a:picLocks noChangeAspect="1" noChangeArrowheads="1"/>
          </xdr:cNvPicPr>
        </xdr:nvPicPr>
        <xdr:blipFill>
          <a:blip xmlns:r="http://schemas.openxmlformats.org/officeDocument/2006/relationships" r:embed="rId29" cstate="print">
            <a:extLst>
              <a:ext uri="{28A0092B-C50C-407E-A947-70E740481C1C}">
                <a14:useLocalDpi xmlns:a14="http://schemas.microsoft.com/office/drawing/2010/main" val="0"/>
              </a:ext>
            </a:extLst>
          </a:blip>
          <a:srcRect/>
          <a:stretch>
            <a:fillRect/>
          </a:stretch>
        </xdr:blipFill>
        <xdr:spPr bwMode="auto">
          <a:xfrm>
            <a:off x="1354840" y="51339750"/>
            <a:ext cx="504000" cy="50400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12386" name="CuadroTexto 190">
            <a:extLst>
              <a:ext uri="{FF2B5EF4-FFF2-40B4-BE49-F238E27FC236}">
                <a16:creationId xmlns:a16="http://schemas.microsoft.com/office/drawing/2014/main" id="{00000000-0008-0000-0900-000062300000}"/>
              </a:ext>
            </a:extLst>
          </xdr:cNvPr>
          <xdr:cNvSpPr txBox="1"/>
        </xdr:nvSpPr>
        <xdr:spPr>
          <a:xfrm>
            <a:off x="1331336" y="52084433"/>
            <a:ext cx="14287500" cy="21994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s-MX" sz="1400">
              <a:solidFill>
                <a:sysClr val="windowText" lastClr="000000"/>
              </a:solidFill>
            </a:endParaRPr>
          </a:p>
        </xdr:txBody>
      </xdr:sp>
    </xdr:grpSp>
    <xdr:clientData/>
  </xdr:twoCellAnchor>
  <xdr:twoCellAnchor>
    <xdr:from>
      <xdr:col>2</xdr:col>
      <xdr:colOff>664277</xdr:colOff>
      <xdr:row>286</xdr:row>
      <xdr:rowOff>173182</xdr:rowOff>
    </xdr:from>
    <xdr:to>
      <xdr:col>19</xdr:col>
      <xdr:colOff>381000</xdr:colOff>
      <xdr:row>312</xdr:row>
      <xdr:rowOff>51954</xdr:rowOff>
    </xdr:to>
    <xdr:grpSp>
      <xdr:nvGrpSpPr>
        <xdr:cNvPr id="12311" name="Grupo 12310">
          <a:extLst>
            <a:ext uri="{FF2B5EF4-FFF2-40B4-BE49-F238E27FC236}">
              <a16:creationId xmlns:a16="http://schemas.microsoft.com/office/drawing/2014/main" id="{00000000-0008-0000-0900-000017300000}"/>
            </a:ext>
          </a:extLst>
        </xdr:cNvPr>
        <xdr:cNvGrpSpPr/>
      </xdr:nvGrpSpPr>
      <xdr:grpSpPr>
        <a:xfrm>
          <a:off x="1359602" y="54951457"/>
          <a:ext cx="12670723" cy="4831772"/>
          <a:chOff x="1354840" y="54560932"/>
          <a:chExt cx="12670723" cy="4831772"/>
        </a:xfrm>
      </xdr:grpSpPr>
      <xdr:sp macro="" textlink="">
        <xdr:nvSpPr>
          <xdr:cNvPr id="12308" name="CuadroTexto 108">
            <a:extLst>
              <a:ext uri="{FF2B5EF4-FFF2-40B4-BE49-F238E27FC236}">
                <a16:creationId xmlns:a16="http://schemas.microsoft.com/office/drawing/2014/main" id="{00000000-0008-0000-0900-000014300000}"/>
              </a:ext>
            </a:extLst>
          </xdr:cNvPr>
          <xdr:cNvSpPr txBox="1"/>
        </xdr:nvSpPr>
        <xdr:spPr>
          <a:xfrm>
            <a:off x="1930053" y="54560932"/>
            <a:ext cx="3466521" cy="6645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s-CO" sz="1600" b="1" i="0" baseline="0">
                <a:solidFill>
                  <a:schemeClr val="dk1"/>
                </a:solidFill>
                <a:effectLst/>
                <a:latin typeface="+mn-lt"/>
                <a:ea typeface="+mn-ea"/>
                <a:cs typeface="+mn-cs"/>
              </a:rPr>
              <a:t>Documentación</a:t>
            </a:r>
            <a:endParaRPr lang="es-MX" sz="2400" b="1">
              <a:solidFill>
                <a:schemeClr val="tx1"/>
              </a:solidFill>
            </a:endParaRPr>
          </a:p>
        </xdr:txBody>
      </xdr:sp>
      <xdr:grpSp>
        <xdr:nvGrpSpPr>
          <xdr:cNvPr id="12347" name="Grupo 12316">
            <a:extLst>
              <a:ext uri="{FF2B5EF4-FFF2-40B4-BE49-F238E27FC236}">
                <a16:creationId xmlns:a16="http://schemas.microsoft.com/office/drawing/2014/main" id="{00000000-0008-0000-0900-00003B300000}"/>
              </a:ext>
            </a:extLst>
          </xdr:cNvPr>
          <xdr:cNvGrpSpPr/>
        </xdr:nvGrpSpPr>
        <xdr:grpSpPr>
          <a:xfrm>
            <a:off x="2834554" y="55294171"/>
            <a:ext cx="11191009" cy="4098533"/>
            <a:chOff x="3269672" y="46539830"/>
            <a:chExt cx="11191009" cy="4098533"/>
          </a:xfrm>
        </xdr:grpSpPr>
        <xdr:sp macro="" textlink="">
          <xdr:nvSpPr>
            <xdr:cNvPr id="12348" name="Rectángulo: esquinas redondeadas 12302">
              <a:extLst>
                <a:ext uri="{FF2B5EF4-FFF2-40B4-BE49-F238E27FC236}">
                  <a16:creationId xmlns:a16="http://schemas.microsoft.com/office/drawing/2014/main" id="{00000000-0008-0000-0900-00003C300000}"/>
                </a:ext>
              </a:extLst>
            </xdr:cNvPr>
            <xdr:cNvSpPr/>
          </xdr:nvSpPr>
          <xdr:spPr>
            <a:xfrm>
              <a:off x="3269672" y="46539830"/>
              <a:ext cx="9216000" cy="360000"/>
            </a:xfrm>
            <a:prstGeom prst="roundRect">
              <a:avLst/>
            </a:prstGeom>
          </xdr:spPr>
          <xdr:style>
            <a:lnRef idx="2">
              <a:schemeClr val="accent5"/>
            </a:lnRef>
            <a:fillRef idx="1">
              <a:schemeClr val="lt1"/>
            </a:fillRef>
            <a:effectRef idx="0">
              <a:schemeClr val="accent5"/>
            </a:effectRef>
            <a:fontRef idx="minor">
              <a:schemeClr val="dk1"/>
            </a:fontRef>
          </xdr:style>
          <xdr:txBody>
            <a:bodyPr vertOverflow="clip" horzOverflow="clip" rtlCol="0" anchor="t"/>
            <a:lstStyle/>
            <a:p>
              <a:pPr algn="l"/>
              <a:r>
                <a:rPr lang="es-MX" sz="1400" b="1"/>
                <a:t>El (los) documento(s) de diseño fue(ron) suficiente(s) para generar los casos de prueba detallados </a:t>
              </a:r>
              <a:endParaRPr lang="es-MX" sz="1100" b="1"/>
            </a:p>
          </xdr:txBody>
        </xdr:sp>
        <xdr:sp macro="" textlink="Seguimiento!J76">
          <xdr:nvSpPr>
            <xdr:cNvPr id="12349" name="Rectángulo: esquinas redondeadas 12309">
              <a:extLst>
                <a:ext uri="{FF2B5EF4-FFF2-40B4-BE49-F238E27FC236}">
                  <a16:creationId xmlns:a16="http://schemas.microsoft.com/office/drawing/2014/main" id="{00000000-0008-0000-0900-00003D300000}"/>
                </a:ext>
              </a:extLst>
            </xdr:cNvPr>
            <xdr:cNvSpPr/>
          </xdr:nvSpPr>
          <xdr:spPr>
            <a:xfrm>
              <a:off x="12555682" y="46539830"/>
              <a:ext cx="1904999" cy="360000"/>
            </a:xfrm>
            <a:prstGeom prst="roundRect">
              <a:avLst/>
            </a:prstGeom>
          </xdr:spPr>
          <xdr:style>
            <a:lnRef idx="2">
              <a:schemeClr val="accent5"/>
            </a:lnRef>
            <a:fillRef idx="1">
              <a:schemeClr val="lt1"/>
            </a:fillRef>
            <a:effectRef idx="0">
              <a:schemeClr val="accent5"/>
            </a:effectRef>
            <a:fontRef idx="minor">
              <a:schemeClr val="dk1"/>
            </a:fontRef>
          </xdr:style>
          <xdr:txBody>
            <a:bodyPr vertOverflow="clip" horzOverflow="clip" rtlCol="0" anchor="t"/>
            <a:lstStyle/>
            <a:p>
              <a:pPr algn="ctr"/>
              <a:fld id="{A62CC75D-D767-429C-8DC8-2B5F52DCB2C2}" type="TxLink">
                <a:rPr lang="en-US" sz="1400" b="1" i="0" u="none" strike="noStrike">
                  <a:solidFill>
                    <a:srgbClr val="000000"/>
                  </a:solidFill>
                  <a:latin typeface="+mn-lt"/>
                  <a:cs typeface="Arial"/>
                </a:rPr>
                <a:pPr algn="ctr"/>
                <a:t>No</a:t>
              </a:fld>
              <a:endParaRPr lang="es-MX" sz="1400" b="1">
                <a:latin typeface="+mn-lt"/>
              </a:endParaRPr>
            </a:p>
          </xdr:txBody>
        </xdr:sp>
        <xdr:sp macro="" textlink="">
          <xdr:nvSpPr>
            <xdr:cNvPr id="12350" name="Rectángulo: esquinas redondeadas 142">
              <a:extLst>
                <a:ext uri="{FF2B5EF4-FFF2-40B4-BE49-F238E27FC236}">
                  <a16:creationId xmlns:a16="http://schemas.microsoft.com/office/drawing/2014/main" id="{00000000-0008-0000-0900-00003E300000}"/>
                </a:ext>
              </a:extLst>
            </xdr:cNvPr>
            <xdr:cNvSpPr/>
          </xdr:nvSpPr>
          <xdr:spPr>
            <a:xfrm>
              <a:off x="3269672" y="47382545"/>
              <a:ext cx="1440000" cy="360000"/>
            </a:xfrm>
            <a:prstGeom prst="roundRect">
              <a:avLst/>
            </a:prstGeom>
          </xdr:spPr>
          <xdr:style>
            <a:lnRef idx="2">
              <a:schemeClr val="accent5"/>
            </a:lnRef>
            <a:fillRef idx="1">
              <a:schemeClr val="lt1"/>
            </a:fillRef>
            <a:effectRef idx="0">
              <a:schemeClr val="accent5"/>
            </a:effectRef>
            <a:fontRef idx="minor">
              <a:schemeClr val="dk1"/>
            </a:fontRef>
          </xdr:style>
          <xdr:txBody>
            <a:bodyPr vertOverflow="clip" horzOverflow="clip" rtlCol="0" anchor="t"/>
            <a:lstStyle/>
            <a:p>
              <a:pPr algn="l"/>
              <a:r>
                <a:rPr lang="es-MX" sz="1400" b="1"/>
                <a:t>Claridad</a:t>
              </a:r>
              <a:endParaRPr lang="es-MX" sz="1100" b="1"/>
            </a:p>
          </xdr:txBody>
        </xdr:sp>
        <xdr:sp macro="" textlink="">
          <xdr:nvSpPr>
            <xdr:cNvPr id="12351" name="Rectángulo: esquinas redondeadas 170">
              <a:extLst>
                <a:ext uri="{FF2B5EF4-FFF2-40B4-BE49-F238E27FC236}">
                  <a16:creationId xmlns:a16="http://schemas.microsoft.com/office/drawing/2014/main" id="{00000000-0008-0000-0900-00003F300000}"/>
                </a:ext>
              </a:extLst>
            </xdr:cNvPr>
            <xdr:cNvSpPr/>
          </xdr:nvSpPr>
          <xdr:spPr>
            <a:xfrm>
              <a:off x="3269672" y="46949591"/>
              <a:ext cx="9216000" cy="360000"/>
            </a:xfrm>
            <a:prstGeom prst="roundRect">
              <a:avLst/>
            </a:prstGeom>
          </xdr:spPr>
          <xdr:style>
            <a:lnRef idx="2">
              <a:schemeClr val="accent3"/>
            </a:lnRef>
            <a:fillRef idx="1">
              <a:schemeClr val="lt1"/>
            </a:fillRef>
            <a:effectRef idx="0">
              <a:schemeClr val="accent3"/>
            </a:effectRef>
            <a:fontRef idx="minor">
              <a:schemeClr val="dk1"/>
            </a:fontRef>
          </xdr:style>
          <xdr:txBody>
            <a:bodyPr vertOverflow="clip" horzOverflow="clip" rtlCol="0" anchor="t"/>
            <a:lstStyle/>
            <a:p>
              <a:pPr algn="ctr"/>
              <a:r>
                <a:rPr lang="es-MX" sz="1400" b="1"/>
                <a:t>Aspecto</a:t>
              </a:r>
              <a:endParaRPr lang="es-MX" sz="1100" b="1"/>
            </a:p>
          </xdr:txBody>
        </xdr:sp>
        <xdr:sp macro="" textlink="">
          <xdr:nvSpPr>
            <xdr:cNvPr id="12352" name="Rectángulo: esquinas redondeadas 176">
              <a:extLst>
                <a:ext uri="{FF2B5EF4-FFF2-40B4-BE49-F238E27FC236}">
                  <a16:creationId xmlns:a16="http://schemas.microsoft.com/office/drawing/2014/main" id="{00000000-0008-0000-0900-000040300000}"/>
                </a:ext>
              </a:extLst>
            </xdr:cNvPr>
            <xdr:cNvSpPr/>
          </xdr:nvSpPr>
          <xdr:spPr>
            <a:xfrm>
              <a:off x="3269672" y="47812036"/>
              <a:ext cx="1440000" cy="360000"/>
            </a:xfrm>
            <a:prstGeom prst="roundRect">
              <a:avLst/>
            </a:prstGeom>
          </xdr:spPr>
          <xdr:style>
            <a:lnRef idx="2">
              <a:schemeClr val="accent5"/>
            </a:lnRef>
            <a:fillRef idx="1">
              <a:schemeClr val="lt1"/>
            </a:fillRef>
            <a:effectRef idx="0">
              <a:schemeClr val="accent5"/>
            </a:effectRef>
            <a:fontRef idx="minor">
              <a:schemeClr val="dk1"/>
            </a:fontRef>
          </xdr:style>
          <xdr:txBody>
            <a:bodyPr vertOverflow="clip" horzOverflow="clip" rtlCol="0" anchor="t"/>
            <a:lstStyle/>
            <a:p>
              <a:pPr algn="l"/>
              <a:r>
                <a:rPr lang="es-MX" sz="1400" b="1"/>
                <a:t>Nivel Detalle</a:t>
              </a:r>
              <a:endParaRPr lang="es-MX" sz="1100" b="1"/>
            </a:p>
          </xdr:txBody>
        </xdr:sp>
        <xdr:sp macro="" textlink="">
          <xdr:nvSpPr>
            <xdr:cNvPr id="12353" name="Rectángulo: esquinas redondeadas 177">
              <a:extLst>
                <a:ext uri="{FF2B5EF4-FFF2-40B4-BE49-F238E27FC236}">
                  <a16:creationId xmlns:a16="http://schemas.microsoft.com/office/drawing/2014/main" id="{00000000-0008-0000-0900-000041300000}"/>
                </a:ext>
              </a:extLst>
            </xdr:cNvPr>
            <xdr:cNvSpPr/>
          </xdr:nvSpPr>
          <xdr:spPr>
            <a:xfrm>
              <a:off x="3269672" y="48241527"/>
              <a:ext cx="1440000" cy="360000"/>
            </a:xfrm>
            <a:prstGeom prst="roundRect">
              <a:avLst/>
            </a:prstGeom>
          </xdr:spPr>
          <xdr:style>
            <a:lnRef idx="2">
              <a:schemeClr val="accent5"/>
            </a:lnRef>
            <a:fillRef idx="1">
              <a:schemeClr val="lt1"/>
            </a:fillRef>
            <a:effectRef idx="0">
              <a:schemeClr val="accent5"/>
            </a:effectRef>
            <a:fontRef idx="minor">
              <a:schemeClr val="dk1"/>
            </a:fontRef>
          </xdr:style>
          <xdr:txBody>
            <a:bodyPr vertOverflow="clip" horzOverflow="clip" rtlCol="0" anchor="t"/>
            <a:lstStyle/>
            <a:p>
              <a:pPr algn="l"/>
              <a:r>
                <a:rPr lang="es-MX" sz="1400" b="1"/>
                <a:t>Consistencia</a:t>
              </a:r>
              <a:endParaRPr lang="es-MX" sz="1100" b="1"/>
            </a:p>
          </xdr:txBody>
        </xdr:sp>
        <xdr:sp macro="" textlink="">
          <xdr:nvSpPr>
            <xdr:cNvPr id="12354" name="Rectángulo: esquinas redondeadas 179">
              <a:extLst>
                <a:ext uri="{FF2B5EF4-FFF2-40B4-BE49-F238E27FC236}">
                  <a16:creationId xmlns:a16="http://schemas.microsoft.com/office/drawing/2014/main" id="{00000000-0008-0000-0900-000042300000}"/>
                </a:ext>
              </a:extLst>
            </xdr:cNvPr>
            <xdr:cNvSpPr/>
          </xdr:nvSpPr>
          <xdr:spPr>
            <a:xfrm>
              <a:off x="4755572" y="47382545"/>
              <a:ext cx="7741227" cy="360000"/>
            </a:xfrm>
            <a:prstGeom prst="roundRect">
              <a:avLst/>
            </a:prstGeom>
          </xdr:spPr>
          <xdr:style>
            <a:lnRef idx="2">
              <a:schemeClr val="accent5"/>
            </a:lnRef>
            <a:fillRef idx="1">
              <a:schemeClr val="lt1"/>
            </a:fillRef>
            <a:effectRef idx="0">
              <a:schemeClr val="accent5"/>
            </a:effectRef>
            <a:fontRef idx="minor">
              <a:schemeClr val="dk1"/>
            </a:fontRef>
          </xdr:style>
          <xdr:txBody>
            <a:bodyPr vertOverflow="clip" horzOverflow="clip" rtlCol="0" anchor="t"/>
            <a:lstStyle/>
            <a:p>
              <a:pPr algn="l"/>
              <a:r>
                <a:rPr lang="es-MX" sz="1400" b="1"/>
                <a:t>Facilidad para comprender la información </a:t>
              </a:r>
              <a:endParaRPr lang="es-MX" sz="1100" b="1"/>
            </a:p>
          </xdr:txBody>
        </xdr:sp>
        <xdr:sp macro="" textlink="">
          <xdr:nvSpPr>
            <xdr:cNvPr id="12355" name="Rectángulo: esquinas redondeadas 182">
              <a:extLst>
                <a:ext uri="{FF2B5EF4-FFF2-40B4-BE49-F238E27FC236}">
                  <a16:creationId xmlns:a16="http://schemas.microsoft.com/office/drawing/2014/main" id="{00000000-0008-0000-0900-000043300000}"/>
                </a:ext>
              </a:extLst>
            </xdr:cNvPr>
            <xdr:cNvSpPr/>
          </xdr:nvSpPr>
          <xdr:spPr>
            <a:xfrm>
              <a:off x="4755572" y="47812036"/>
              <a:ext cx="7740000" cy="360000"/>
            </a:xfrm>
            <a:prstGeom prst="roundRect">
              <a:avLst/>
            </a:prstGeom>
          </xdr:spPr>
          <xdr:style>
            <a:lnRef idx="2">
              <a:schemeClr val="accent5"/>
            </a:lnRef>
            <a:fillRef idx="1">
              <a:schemeClr val="lt1"/>
            </a:fillRef>
            <a:effectRef idx="0">
              <a:schemeClr val="accent5"/>
            </a:effectRef>
            <a:fontRef idx="minor">
              <a:schemeClr val="dk1"/>
            </a:fontRef>
          </xdr:style>
          <xdr:txBody>
            <a:bodyPr vertOverflow="clip" horzOverflow="clip" rtlCol="0" anchor="t"/>
            <a:lstStyle/>
            <a:p>
              <a:pPr algn="l"/>
              <a:r>
                <a:rPr lang="es-MX" sz="1400" b="1"/>
                <a:t>Que tan suficiente es el nivel de detalle para independizar el proceso de pruebas del resto del equipo</a:t>
              </a:r>
              <a:endParaRPr lang="es-MX" sz="1100" b="1"/>
            </a:p>
          </xdr:txBody>
        </xdr:sp>
        <xdr:sp macro="" textlink="">
          <xdr:nvSpPr>
            <xdr:cNvPr id="12356" name="Rectángulo: esquinas redondeadas 185">
              <a:extLst>
                <a:ext uri="{FF2B5EF4-FFF2-40B4-BE49-F238E27FC236}">
                  <a16:creationId xmlns:a16="http://schemas.microsoft.com/office/drawing/2014/main" id="{00000000-0008-0000-0900-000044300000}"/>
                </a:ext>
              </a:extLst>
            </xdr:cNvPr>
            <xdr:cNvSpPr/>
          </xdr:nvSpPr>
          <xdr:spPr>
            <a:xfrm>
              <a:off x="4755572" y="48241527"/>
              <a:ext cx="7740000" cy="360000"/>
            </a:xfrm>
            <a:prstGeom prst="roundRect">
              <a:avLst/>
            </a:prstGeom>
          </xdr:spPr>
          <xdr:style>
            <a:lnRef idx="2">
              <a:schemeClr val="accent5"/>
            </a:lnRef>
            <a:fillRef idx="1">
              <a:schemeClr val="lt1"/>
            </a:fillRef>
            <a:effectRef idx="0">
              <a:schemeClr val="accent5"/>
            </a:effectRef>
            <a:fontRef idx="minor">
              <a:schemeClr val="dk1"/>
            </a:fontRef>
          </xdr:style>
          <xdr:txBody>
            <a:bodyPr vertOverflow="clip" horzOverflow="clip" rtlCol="0" anchor="t"/>
            <a:lstStyle/>
            <a:p>
              <a:pPr algn="l"/>
              <a:r>
                <a:rPr lang="es-MX" sz="1400" b="1"/>
                <a:t>El nivel en que la documentación refleja la funcionalidad entregada a pruebas</a:t>
              </a:r>
              <a:endParaRPr lang="es-MX" sz="1100" b="1"/>
            </a:p>
          </xdr:txBody>
        </xdr:sp>
        <xdr:sp macro="" textlink="">
          <xdr:nvSpPr>
            <xdr:cNvPr id="12357" name="Rectángulo: esquinas redondeadas 186">
              <a:extLst>
                <a:ext uri="{FF2B5EF4-FFF2-40B4-BE49-F238E27FC236}">
                  <a16:creationId xmlns:a16="http://schemas.microsoft.com/office/drawing/2014/main" id="{00000000-0008-0000-0900-000045300000}"/>
                </a:ext>
              </a:extLst>
            </xdr:cNvPr>
            <xdr:cNvSpPr/>
          </xdr:nvSpPr>
          <xdr:spPr>
            <a:xfrm>
              <a:off x="12555682" y="46949591"/>
              <a:ext cx="1904999" cy="360000"/>
            </a:xfrm>
            <a:prstGeom prst="roundRect">
              <a:avLst/>
            </a:prstGeom>
          </xdr:spPr>
          <xdr:style>
            <a:lnRef idx="2">
              <a:schemeClr val="accent3"/>
            </a:lnRef>
            <a:fillRef idx="1">
              <a:schemeClr val="lt1"/>
            </a:fillRef>
            <a:effectRef idx="0">
              <a:schemeClr val="accent3"/>
            </a:effectRef>
            <a:fontRef idx="minor">
              <a:schemeClr val="dk1"/>
            </a:fontRef>
          </xdr:style>
          <xdr:txBody>
            <a:bodyPr vertOverflow="clip" horzOverflow="clip" rtlCol="0" anchor="t"/>
            <a:lstStyle/>
            <a:p>
              <a:pPr algn="ctr"/>
              <a:r>
                <a:rPr lang="es-MX" sz="1400" b="1" i="0" u="none" strike="noStrike">
                  <a:solidFill>
                    <a:srgbClr val="000000"/>
                  </a:solidFill>
                  <a:latin typeface="Calibri"/>
                  <a:cs typeface="Calibri"/>
                </a:rPr>
                <a:t>Calificación</a:t>
              </a:r>
            </a:p>
          </xdr:txBody>
        </xdr:sp>
        <xdr:sp macro="" textlink="Seguimiento!J78">
          <xdr:nvSpPr>
            <xdr:cNvPr id="12358" name="Rectángulo: esquinas redondeadas 12303">
              <a:extLst>
                <a:ext uri="{FF2B5EF4-FFF2-40B4-BE49-F238E27FC236}">
                  <a16:creationId xmlns:a16="http://schemas.microsoft.com/office/drawing/2014/main" id="{00000000-0008-0000-0900-000046300000}"/>
                </a:ext>
              </a:extLst>
            </xdr:cNvPr>
            <xdr:cNvSpPr/>
          </xdr:nvSpPr>
          <xdr:spPr>
            <a:xfrm>
              <a:off x="12521046" y="47434499"/>
              <a:ext cx="1904999" cy="360000"/>
            </a:xfrm>
            <a:prstGeom prst="roundRect">
              <a:avLst/>
            </a:prstGeom>
          </xdr:spPr>
          <xdr:style>
            <a:lnRef idx="2">
              <a:schemeClr val="accent5"/>
            </a:lnRef>
            <a:fillRef idx="1">
              <a:schemeClr val="lt1"/>
            </a:fillRef>
            <a:effectRef idx="0">
              <a:schemeClr val="accent5"/>
            </a:effectRef>
            <a:fontRef idx="minor">
              <a:schemeClr val="dk1"/>
            </a:fontRef>
          </xdr:style>
          <xdr:txBody>
            <a:bodyPr vertOverflow="clip" horzOverflow="clip" rtlCol="0" anchor="t"/>
            <a:lstStyle/>
            <a:p>
              <a:pPr algn="ctr"/>
              <a:fld id="{35041629-7D22-428C-A702-C1F261955630}" type="TxLink">
                <a:rPr lang="en-US" sz="1400" b="0" i="0" u="none" strike="noStrike">
                  <a:solidFill>
                    <a:sysClr val="windowText" lastClr="000000"/>
                  </a:solidFill>
                  <a:latin typeface="+mn-lt"/>
                  <a:cs typeface="Arial"/>
                </a:rPr>
                <a:pPr algn="ctr"/>
                <a:t> </a:t>
              </a:fld>
              <a:endParaRPr lang="es-MX" sz="1400" b="1" i="0" u="none" strike="noStrike">
                <a:solidFill>
                  <a:sysClr val="windowText" lastClr="000000"/>
                </a:solidFill>
                <a:latin typeface="+mn-lt"/>
                <a:cs typeface="Calibri"/>
              </a:endParaRPr>
            </a:p>
          </xdr:txBody>
        </xdr:sp>
        <xdr:sp macro="" textlink="Seguimiento!J79">
          <xdr:nvSpPr>
            <xdr:cNvPr id="12359" name="Rectángulo: esquinas redondeadas 12304">
              <a:extLst>
                <a:ext uri="{FF2B5EF4-FFF2-40B4-BE49-F238E27FC236}">
                  <a16:creationId xmlns:a16="http://schemas.microsoft.com/office/drawing/2014/main" id="{00000000-0008-0000-0900-000047300000}"/>
                </a:ext>
              </a:extLst>
            </xdr:cNvPr>
            <xdr:cNvSpPr/>
          </xdr:nvSpPr>
          <xdr:spPr>
            <a:xfrm>
              <a:off x="12555682" y="47812036"/>
              <a:ext cx="1904999" cy="360000"/>
            </a:xfrm>
            <a:prstGeom prst="roundRect">
              <a:avLst/>
            </a:prstGeom>
          </xdr:spPr>
          <xdr:style>
            <a:lnRef idx="2">
              <a:schemeClr val="accent5"/>
            </a:lnRef>
            <a:fillRef idx="1">
              <a:schemeClr val="lt1"/>
            </a:fillRef>
            <a:effectRef idx="0">
              <a:schemeClr val="accent5"/>
            </a:effectRef>
            <a:fontRef idx="minor">
              <a:schemeClr val="dk1"/>
            </a:fontRef>
          </xdr:style>
          <xdr:txBody>
            <a:bodyPr vertOverflow="clip" horzOverflow="clip" rtlCol="0" anchor="t"/>
            <a:lstStyle/>
            <a:p>
              <a:pPr algn="ctr"/>
              <a:fld id="{9AA7C4E3-A828-4010-8A25-1911DCCC918B}" type="TxLink">
                <a:rPr lang="en-US" sz="1400" b="0" i="0" u="none" strike="noStrike">
                  <a:solidFill>
                    <a:sysClr val="windowText" lastClr="000000"/>
                  </a:solidFill>
                  <a:latin typeface="+mn-lt"/>
                  <a:cs typeface="Arial"/>
                </a:rPr>
                <a:pPr algn="ctr"/>
                <a:t> </a:t>
              </a:fld>
              <a:endParaRPr lang="es-MX" sz="1400" b="1" i="0" u="none" strike="noStrike">
                <a:solidFill>
                  <a:sysClr val="windowText" lastClr="000000"/>
                </a:solidFill>
                <a:latin typeface="+mn-lt"/>
                <a:cs typeface="Calibri"/>
              </a:endParaRPr>
            </a:p>
          </xdr:txBody>
        </xdr:sp>
        <xdr:sp macro="" textlink="Seguimiento!J80">
          <xdr:nvSpPr>
            <xdr:cNvPr id="12360" name="Rectángulo: esquinas redondeadas 12308">
              <a:extLst>
                <a:ext uri="{FF2B5EF4-FFF2-40B4-BE49-F238E27FC236}">
                  <a16:creationId xmlns:a16="http://schemas.microsoft.com/office/drawing/2014/main" id="{00000000-0008-0000-0900-000048300000}"/>
                </a:ext>
              </a:extLst>
            </xdr:cNvPr>
            <xdr:cNvSpPr/>
          </xdr:nvSpPr>
          <xdr:spPr>
            <a:xfrm>
              <a:off x="12555682" y="48241527"/>
              <a:ext cx="1904999" cy="360000"/>
            </a:xfrm>
            <a:prstGeom prst="roundRect">
              <a:avLst/>
            </a:prstGeom>
          </xdr:spPr>
          <xdr:style>
            <a:lnRef idx="2">
              <a:schemeClr val="accent5"/>
            </a:lnRef>
            <a:fillRef idx="1">
              <a:schemeClr val="lt1"/>
            </a:fillRef>
            <a:effectRef idx="0">
              <a:schemeClr val="accent5"/>
            </a:effectRef>
            <a:fontRef idx="minor">
              <a:schemeClr val="dk1"/>
            </a:fontRef>
          </xdr:style>
          <xdr:txBody>
            <a:bodyPr vertOverflow="clip" horzOverflow="clip" rtlCol="0" anchor="t"/>
            <a:lstStyle/>
            <a:p>
              <a:pPr algn="ctr"/>
              <a:fld id="{D7A406F5-B464-49D7-B8FF-23E70AEC5D84}" type="TxLink">
                <a:rPr lang="en-US" sz="1400" b="0" i="0" u="none" strike="noStrike">
                  <a:solidFill>
                    <a:sysClr val="windowText" lastClr="000000"/>
                  </a:solidFill>
                  <a:latin typeface="+mn-lt"/>
                  <a:cs typeface="Arial"/>
                </a:rPr>
                <a:pPr algn="ctr"/>
                <a:t> </a:t>
              </a:fld>
              <a:endParaRPr lang="es-MX" sz="1400" b="1" i="0" u="none" strike="noStrike">
                <a:solidFill>
                  <a:sysClr val="windowText" lastClr="000000"/>
                </a:solidFill>
                <a:latin typeface="+mn-lt"/>
                <a:cs typeface="Calibri"/>
              </a:endParaRPr>
            </a:p>
          </xdr:txBody>
        </xdr:sp>
        <xdr:sp macro="" textlink="">
          <xdr:nvSpPr>
            <xdr:cNvPr id="12361" name="Rectángulo: esquinas redondeadas 12311">
              <a:extLst>
                <a:ext uri="{FF2B5EF4-FFF2-40B4-BE49-F238E27FC236}">
                  <a16:creationId xmlns:a16="http://schemas.microsoft.com/office/drawing/2014/main" id="{00000000-0008-0000-0900-000049300000}"/>
                </a:ext>
              </a:extLst>
            </xdr:cNvPr>
            <xdr:cNvSpPr/>
          </xdr:nvSpPr>
          <xdr:spPr>
            <a:xfrm>
              <a:off x="3269672" y="48664091"/>
              <a:ext cx="9216000" cy="360000"/>
            </a:xfrm>
            <a:prstGeom prst="roundRect">
              <a:avLst/>
            </a:prstGeom>
          </xdr:spPr>
          <xdr:style>
            <a:lnRef idx="2">
              <a:schemeClr val="accent3"/>
            </a:lnRef>
            <a:fillRef idx="1">
              <a:schemeClr val="lt1"/>
            </a:fillRef>
            <a:effectRef idx="0">
              <a:schemeClr val="accent3"/>
            </a:effectRef>
            <a:fontRef idx="minor">
              <a:schemeClr val="dk1"/>
            </a:fontRef>
          </xdr:style>
          <xdr:txBody>
            <a:bodyPr vertOverflow="clip" horzOverflow="clip" rtlCol="0" anchor="t"/>
            <a:lstStyle/>
            <a:p>
              <a:pPr algn="r"/>
              <a:r>
                <a:rPr lang="es-MX" sz="1400" b="1"/>
                <a:t>Promedio</a:t>
              </a:r>
              <a:endParaRPr lang="es-MX" sz="1100" b="1"/>
            </a:p>
          </xdr:txBody>
        </xdr:sp>
        <xdr:sp macro="" textlink="Seguimiento!J81">
          <xdr:nvSpPr>
            <xdr:cNvPr id="12362" name="Rectángulo: esquinas redondeadas 12312">
              <a:extLst>
                <a:ext uri="{FF2B5EF4-FFF2-40B4-BE49-F238E27FC236}">
                  <a16:creationId xmlns:a16="http://schemas.microsoft.com/office/drawing/2014/main" id="{00000000-0008-0000-0900-00004A300000}"/>
                </a:ext>
              </a:extLst>
            </xdr:cNvPr>
            <xdr:cNvSpPr/>
          </xdr:nvSpPr>
          <xdr:spPr>
            <a:xfrm>
              <a:off x="12555682" y="48664091"/>
              <a:ext cx="1904999" cy="360000"/>
            </a:xfrm>
            <a:prstGeom prst="roundRect">
              <a:avLst/>
            </a:prstGeom>
          </xdr:spPr>
          <xdr:style>
            <a:lnRef idx="2">
              <a:schemeClr val="accent3"/>
            </a:lnRef>
            <a:fillRef idx="1">
              <a:schemeClr val="lt1"/>
            </a:fillRef>
            <a:effectRef idx="0">
              <a:schemeClr val="accent3"/>
            </a:effectRef>
            <a:fontRef idx="minor">
              <a:schemeClr val="dk1"/>
            </a:fontRef>
          </xdr:style>
          <xdr:txBody>
            <a:bodyPr vertOverflow="clip" horzOverflow="clip" rtlCol="0" anchor="t"/>
            <a:lstStyle/>
            <a:p>
              <a:pPr algn="ctr"/>
              <a:fld id="{5BE12856-E871-4FF5-86AA-02E55D47C71E}" type="TxLink">
                <a:rPr lang="en-US" sz="1400" b="0" i="0" u="none" strike="noStrike">
                  <a:solidFill>
                    <a:sysClr val="windowText" lastClr="000000"/>
                  </a:solidFill>
                  <a:latin typeface="+mn-lt"/>
                  <a:cs typeface="Arial"/>
                </a:rPr>
                <a:pPr algn="ctr"/>
                <a:t> </a:t>
              </a:fld>
              <a:endParaRPr lang="es-MX" sz="1400" b="1" i="0" u="none" strike="noStrike">
                <a:solidFill>
                  <a:sysClr val="windowText" lastClr="000000"/>
                </a:solidFill>
                <a:latin typeface="+mn-lt"/>
                <a:cs typeface="Calibri"/>
              </a:endParaRPr>
            </a:p>
          </xdr:txBody>
        </xdr:sp>
        <xdr:sp macro="" textlink="">
          <xdr:nvSpPr>
            <xdr:cNvPr id="12363" name="Rectángulo: esquinas redondeadas 12314">
              <a:extLst>
                <a:ext uri="{FF2B5EF4-FFF2-40B4-BE49-F238E27FC236}">
                  <a16:creationId xmlns:a16="http://schemas.microsoft.com/office/drawing/2014/main" id="{00000000-0008-0000-0900-00004B300000}"/>
                </a:ext>
              </a:extLst>
            </xdr:cNvPr>
            <xdr:cNvSpPr/>
          </xdr:nvSpPr>
          <xdr:spPr>
            <a:xfrm>
              <a:off x="3269672" y="49093581"/>
              <a:ext cx="11191009" cy="609601"/>
            </a:xfrm>
            <a:prstGeom prst="roundRect">
              <a:avLst/>
            </a:prstGeom>
          </xdr:spPr>
          <xdr:style>
            <a:lnRef idx="2">
              <a:schemeClr val="accent3"/>
            </a:lnRef>
            <a:fillRef idx="1">
              <a:schemeClr val="lt1"/>
            </a:fillRef>
            <a:effectRef idx="0">
              <a:schemeClr val="accent3"/>
            </a:effectRef>
            <a:fontRef idx="minor">
              <a:schemeClr val="dk1"/>
            </a:fontRef>
          </xdr:style>
          <xdr:txBody>
            <a:bodyPr vertOverflow="clip" horzOverflow="clip" rtlCol="0" anchor="t"/>
            <a:lstStyle/>
            <a:p>
              <a:pPr algn="l"/>
              <a:r>
                <a:rPr lang="es-MX" sz="1400" b="1"/>
                <a:t>Importante: Si la calificación de algún ítem de la documentación es menor .85, detalle los aspectos que dieron origen a esta calificación (que tuvieron falla y que se deben corregir y mejorar):</a:t>
              </a:r>
              <a:endParaRPr lang="es-MX" sz="1100" b="1"/>
            </a:p>
          </xdr:txBody>
        </xdr:sp>
        <xdr:sp macro="" textlink="">
          <xdr:nvSpPr>
            <xdr:cNvPr id="12364" name="Rectángulo: esquinas redondeadas 12315">
              <a:extLst>
                <a:ext uri="{FF2B5EF4-FFF2-40B4-BE49-F238E27FC236}">
                  <a16:creationId xmlns:a16="http://schemas.microsoft.com/office/drawing/2014/main" id="{00000000-0008-0000-0900-00004C300000}"/>
                </a:ext>
              </a:extLst>
            </xdr:cNvPr>
            <xdr:cNvSpPr/>
          </xdr:nvSpPr>
          <xdr:spPr>
            <a:xfrm>
              <a:off x="3269672" y="49824408"/>
              <a:ext cx="11187545" cy="813955"/>
            </a:xfrm>
            <a:prstGeom prst="roundRect">
              <a:avLst/>
            </a:prstGeom>
          </xdr:spPr>
          <xdr:style>
            <a:lnRef idx="2">
              <a:schemeClr val="accent5"/>
            </a:lnRef>
            <a:fillRef idx="1">
              <a:schemeClr val="lt1"/>
            </a:fillRef>
            <a:effectRef idx="0">
              <a:schemeClr val="accent5"/>
            </a:effectRef>
            <a:fontRef idx="minor">
              <a:schemeClr val="dk1"/>
            </a:fontRef>
          </xdr:style>
          <xdr:txBody>
            <a:bodyPr vertOverflow="clip" horzOverflow="clip" rtlCol="0" anchor="t"/>
            <a:lstStyle/>
            <a:p>
              <a:pPr algn="l"/>
              <a:endParaRPr lang="en-US" sz="1400">
                <a:solidFill>
                  <a:sysClr val="windowText" lastClr="000000"/>
                </a:solidFill>
                <a:latin typeface="+mn-lt"/>
              </a:endParaRPr>
            </a:p>
          </xdr:txBody>
        </xdr:sp>
      </xdr:grpSp>
      <xdr:pic>
        <xdr:nvPicPr>
          <xdr:cNvPr id="158" name="Imagen 157">
            <a:extLst>
              <a:ext uri="{FF2B5EF4-FFF2-40B4-BE49-F238E27FC236}">
                <a16:creationId xmlns:a16="http://schemas.microsoft.com/office/drawing/2014/main" id="{00000000-0008-0000-0900-00009E000000}"/>
              </a:ext>
            </a:extLst>
          </xdr:cNvPr>
          <xdr:cNvPicPr>
            <a:picLocks noChangeAspect="1" noChangeArrowheads="1"/>
          </xdr:cNvPicPr>
        </xdr:nvPicPr>
        <xdr:blipFill>
          <a:blip xmlns:r="http://schemas.openxmlformats.org/officeDocument/2006/relationships" r:embed="rId30" cstate="print">
            <a:extLst>
              <a:ext uri="{28A0092B-C50C-407E-A947-70E740481C1C}">
                <a14:useLocalDpi xmlns:a14="http://schemas.microsoft.com/office/drawing/2010/main" val="0"/>
              </a:ext>
            </a:extLst>
          </a:blip>
          <a:srcRect/>
          <a:stretch>
            <a:fillRect/>
          </a:stretch>
        </xdr:blipFill>
        <xdr:spPr bwMode="auto">
          <a:xfrm>
            <a:off x="1354840" y="54641225"/>
            <a:ext cx="504000" cy="50400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12288" name="CuadroTexto 12287">
            <a:extLst>
              <a:ext uri="{FF2B5EF4-FFF2-40B4-BE49-F238E27FC236}">
                <a16:creationId xmlns:a16="http://schemas.microsoft.com/office/drawing/2014/main" id="{00000000-0008-0000-0900-000000300000}"/>
              </a:ext>
            </a:extLst>
          </xdr:cNvPr>
          <xdr:cNvSpPr txBox="1"/>
        </xdr:nvSpPr>
        <xdr:spPr>
          <a:xfrm>
            <a:off x="2976562" y="58665339"/>
            <a:ext cx="10927773" cy="6480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s-MX" sz="1400">
              <a:solidFill>
                <a:sysClr val="windowText" lastClr="000000"/>
              </a:solidFill>
            </a:endParaRPr>
          </a:p>
        </xdr:txBody>
      </xdr:sp>
    </xdr:grpSp>
    <xdr:clientData/>
  </xdr:twoCellAnchor>
</xdr:wsDr>
</file>

<file path=xl/drawings/drawing15.xml><?xml version="1.0" encoding="utf-8"?>
<xdr:wsDr xmlns:xdr="http://schemas.openxmlformats.org/drawingml/2006/spreadsheetDrawing" xmlns:a="http://schemas.openxmlformats.org/drawingml/2006/main">
  <xdr:twoCellAnchor>
    <xdr:from>
      <xdr:col>1</xdr:col>
      <xdr:colOff>217715</xdr:colOff>
      <xdr:row>1</xdr:row>
      <xdr:rowOff>81643</xdr:rowOff>
    </xdr:from>
    <xdr:to>
      <xdr:col>11</xdr:col>
      <xdr:colOff>308249</xdr:colOff>
      <xdr:row>3</xdr:row>
      <xdr:rowOff>100308</xdr:rowOff>
    </xdr:to>
    <xdr:grpSp>
      <xdr:nvGrpSpPr>
        <xdr:cNvPr id="2" name="Grupo 1">
          <a:extLst>
            <a:ext uri="{FF2B5EF4-FFF2-40B4-BE49-F238E27FC236}">
              <a16:creationId xmlns:a16="http://schemas.microsoft.com/office/drawing/2014/main" id="{00000000-0008-0000-0B00-000002000000}"/>
            </a:ext>
          </a:extLst>
        </xdr:cNvPr>
        <xdr:cNvGrpSpPr/>
      </xdr:nvGrpSpPr>
      <xdr:grpSpPr>
        <a:xfrm>
          <a:off x="379640" y="272143"/>
          <a:ext cx="13073109" cy="399665"/>
          <a:chOff x="906606" y="752721"/>
          <a:chExt cx="7049259" cy="411453"/>
        </a:xfrm>
      </xdr:grpSpPr>
      <xdr:sp macro="" textlink="">
        <xdr:nvSpPr>
          <xdr:cNvPr id="3" name="Rectángulo: esquinas redondeadas 2">
            <a:extLst>
              <a:ext uri="{FF2B5EF4-FFF2-40B4-BE49-F238E27FC236}">
                <a16:creationId xmlns:a16="http://schemas.microsoft.com/office/drawing/2014/main" id="{00000000-0008-0000-0B00-000003000000}"/>
              </a:ext>
            </a:extLst>
          </xdr:cNvPr>
          <xdr:cNvSpPr/>
        </xdr:nvSpPr>
        <xdr:spPr>
          <a:xfrm>
            <a:off x="1618668" y="814447"/>
            <a:ext cx="6337197" cy="288000"/>
          </a:xfrm>
          <a:prstGeom prst="roundRect">
            <a:avLst/>
          </a:prstGeom>
          <a:solidFill>
            <a:srgbClr val="FFFF99"/>
          </a:solidFill>
          <a:ln w="12700">
            <a:solidFill>
              <a:srgbClr val="FF0000"/>
            </a:solidFill>
          </a:ln>
          <a:effectLst>
            <a:outerShdw blurRad="50800" dist="38100" dir="2700000" algn="tl" rotWithShape="0">
              <a:prstClr val="black">
                <a:alpha val="40000"/>
              </a:prstClr>
            </a:outerShdw>
          </a:effectLst>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lang="es-ES" sz="1050" b="1">
                <a:solidFill>
                  <a:schemeClr val="dk1"/>
                </a:solidFill>
                <a:effectLst/>
                <a:latin typeface="Arial" panose="020B0604020202020204" pitchFamily="34" charset="0"/>
                <a:ea typeface="+mn-ea"/>
                <a:cs typeface="Arial" panose="020B0604020202020204" pitchFamily="34" charset="0"/>
              </a:rPr>
              <a:t>Nota:</a:t>
            </a:r>
            <a:r>
              <a:rPr lang="es-ES" sz="1050">
                <a:solidFill>
                  <a:schemeClr val="dk1"/>
                </a:solidFill>
                <a:effectLst/>
                <a:latin typeface="Arial" panose="020B0604020202020204" pitchFamily="34" charset="0"/>
                <a:ea typeface="+mn-ea"/>
                <a:cs typeface="Arial" panose="020B0604020202020204" pitchFamily="34" charset="0"/>
              </a:rPr>
              <a:t> Recuerde que las celdas que se encuentran en color</a:t>
            </a:r>
            <a:r>
              <a:rPr lang="es-ES" sz="1050" baseline="0">
                <a:solidFill>
                  <a:schemeClr val="dk1"/>
                </a:solidFill>
                <a:effectLst/>
                <a:latin typeface="Arial" panose="020B0604020202020204" pitchFamily="34" charset="0"/>
                <a:ea typeface="+mn-ea"/>
                <a:cs typeface="Arial" panose="020B0604020202020204" pitchFamily="34" charset="0"/>
              </a:rPr>
              <a:t> </a:t>
            </a:r>
            <a:r>
              <a:rPr lang="es-ES" sz="1050" b="0" baseline="0">
                <a:solidFill>
                  <a:schemeClr val="dk1"/>
                </a:solidFill>
                <a:effectLst/>
                <a:latin typeface="Arial" panose="020B0604020202020204" pitchFamily="34" charset="0"/>
                <a:ea typeface="+mn-ea"/>
                <a:cs typeface="Arial" panose="020B0604020202020204" pitchFamily="34" charset="0"/>
              </a:rPr>
              <a:t>gris</a:t>
            </a:r>
            <a:r>
              <a:rPr lang="es-ES" sz="1050" baseline="0">
                <a:solidFill>
                  <a:schemeClr val="dk1"/>
                </a:solidFill>
                <a:effectLst/>
                <a:latin typeface="Arial" panose="020B0604020202020204" pitchFamily="34" charset="0"/>
                <a:ea typeface="+mn-ea"/>
                <a:cs typeface="Arial" panose="020B0604020202020204" pitchFamily="34" charset="0"/>
              </a:rPr>
              <a:t> </a:t>
            </a:r>
            <a:r>
              <a:rPr lang="es-ES" sz="1050" b="1" u="sng" baseline="0">
                <a:solidFill>
                  <a:schemeClr val="dk1"/>
                </a:solidFill>
                <a:effectLst/>
                <a:latin typeface="Arial" panose="020B0604020202020204" pitchFamily="34" charset="0"/>
                <a:ea typeface="+mn-ea"/>
                <a:cs typeface="Arial" panose="020B0604020202020204" pitchFamily="34" charset="0"/>
              </a:rPr>
              <a:t>NO</a:t>
            </a:r>
            <a:r>
              <a:rPr lang="es-ES" sz="1050" baseline="0">
                <a:solidFill>
                  <a:schemeClr val="dk1"/>
                </a:solidFill>
                <a:effectLst/>
                <a:latin typeface="Arial" panose="020B0604020202020204" pitchFamily="34" charset="0"/>
                <a:ea typeface="+mn-ea"/>
                <a:cs typeface="Arial" panose="020B0604020202020204" pitchFamily="34" charset="0"/>
              </a:rPr>
              <a:t> son modificables</a:t>
            </a:r>
            <a:endParaRPr lang="es-MX" sz="1050">
              <a:latin typeface="Arial" panose="020B0604020202020204" pitchFamily="34" charset="0"/>
              <a:cs typeface="Arial" panose="020B0604020202020204" pitchFamily="34" charset="0"/>
            </a:endParaRPr>
          </a:p>
        </xdr:txBody>
      </xdr:sp>
      <xdr:pic>
        <xdr:nvPicPr>
          <xdr:cNvPr id="4" name="Imagen 3">
            <a:extLst>
              <a:ext uri="{FF2B5EF4-FFF2-40B4-BE49-F238E27FC236}">
                <a16:creationId xmlns:a16="http://schemas.microsoft.com/office/drawing/2014/main" id="{00000000-0008-0000-0B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flipH="1">
            <a:off x="906606" y="752721"/>
            <a:ext cx="470881" cy="411453"/>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wsDr>
</file>

<file path=xl/drawings/drawing16.xml><?xml version="1.0" encoding="utf-8"?>
<xdr:wsDr xmlns:xdr="http://schemas.openxmlformats.org/drawingml/2006/spreadsheetDrawing" xmlns:a="http://schemas.openxmlformats.org/drawingml/2006/main">
  <xdr:twoCellAnchor>
    <xdr:from>
      <xdr:col>1</xdr:col>
      <xdr:colOff>176893</xdr:colOff>
      <xdr:row>1</xdr:row>
      <xdr:rowOff>68036</xdr:rowOff>
    </xdr:from>
    <xdr:to>
      <xdr:col>7</xdr:col>
      <xdr:colOff>3326633</xdr:colOff>
      <xdr:row>3</xdr:row>
      <xdr:rowOff>86701</xdr:rowOff>
    </xdr:to>
    <xdr:grpSp>
      <xdr:nvGrpSpPr>
        <xdr:cNvPr id="2" name="Grupo 1">
          <a:extLst>
            <a:ext uri="{FF2B5EF4-FFF2-40B4-BE49-F238E27FC236}">
              <a16:creationId xmlns:a16="http://schemas.microsoft.com/office/drawing/2014/main" id="{00000000-0008-0000-0C00-000002000000}"/>
            </a:ext>
          </a:extLst>
        </xdr:cNvPr>
        <xdr:cNvGrpSpPr/>
      </xdr:nvGrpSpPr>
      <xdr:grpSpPr>
        <a:xfrm>
          <a:off x="472168" y="258536"/>
          <a:ext cx="8836165" cy="399665"/>
          <a:chOff x="906606" y="752721"/>
          <a:chExt cx="7049259" cy="411453"/>
        </a:xfrm>
      </xdr:grpSpPr>
      <xdr:sp macro="" textlink="">
        <xdr:nvSpPr>
          <xdr:cNvPr id="3" name="Rectángulo: esquinas redondeadas 2">
            <a:extLst>
              <a:ext uri="{FF2B5EF4-FFF2-40B4-BE49-F238E27FC236}">
                <a16:creationId xmlns:a16="http://schemas.microsoft.com/office/drawing/2014/main" id="{00000000-0008-0000-0C00-000003000000}"/>
              </a:ext>
            </a:extLst>
          </xdr:cNvPr>
          <xdr:cNvSpPr/>
        </xdr:nvSpPr>
        <xdr:spPr>
          <a:xfrm>
            <a:off x="1618668" y="814447"/>
            <a:ext cx="6337197" cy="288000"/>
          </a:xfrm>
          <a:prstGeom prst="roundRect">
            <a:avLst/>
          </a:prstGeom>
          <a:solidFill>
            <a:srgbClr val="FFFF99"/>
          </a:solidFill>
          <a:ln w="12700">
            <a:solidFill>
              <a:srgbClr val="FF0000"/>
            </a:solidFill>
          </a:ln>
          <a:effectLst>
            <a:outerShdw blurRad="50800" dist="38100" dir="2700000" algn="tl" rotWithShape="0">
              <a:prstClr val="black">
                <a:alpha val="40000"/>
              </a:prstClr>
            </a:outerShdw>
          </a:effectLst>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lang="es-ES" sz="1050" b="1">
                <a:solidFill>
                  <a:schemeClr val="dk1"/>
                </a:solidFill>
                <a:effectLst/>
                <a:latin typeface="Arial" panose="020B0604020202020204" pitchFamily="34" charset="0"/>
                <a:ea typeface="+mn-ea"/>
                <a:cs typeface="Arial" panose="020B0604020202020204" pitchFamily="34" charset="0"/>
              </a:rPr>
              <a:t>Nota:</a:t>
            </a:r>
            <a:r>
              <a:rPr lang="es-ES" sz="1050">
                <a:solidFill>
                  <a:schemeClr val="dk1"/>
                </a:solidFill>
                <a:effectLst/>
                <a:latin typeface="Arial" panose="020B0604020202020204" pitchFamily="34" charset="0"/>
                <a:ea typeface="+mn-ea"/>
                <a:cs typeface="Arial" panose="020B0604020202020204" pitchFamily="34" charset="0"/>
              </a:rPr>
              <a:t> Recuerde que las celdas que se encuentran en color</a:t>
            </a:r>
            <a:r>
              <a:rPr lang="es-ES" sz="1050" baseline="0">
                <a:solidFill>
                  <a:schemeClr val="dk1"/>
                </a:solidFill>
                <a:effectLst/>
                <a:latin typeface="Arial" panose="020B0604020202020204" pitchFamily="34" charset="0"/>
                <a:ea typeface="+mn-ea"/>
                <a:cs typeface="Arial" panose="020B0604020202020204" pitchFamily="34" charset="0"/>
              </a:rPr>
              <a:t> </a:t>
            </a:r>
            <a:r>
              <a:rPr lang="es-ES" sz="1050" b="0" baseline="0">
                <a:solidFill>
                  <a:schemeClr val="dk1"/>
                </a:solidFill>
                <a:effectLst/>
                <a:latin typeface="Arial" panose="020B0604020202020204" pitchFamily="34" charset="0"/>
                <a:ea typeface="+mn-ea"/>
                <a:cs typeface="Arial" panose="020B0604020202020204" pitchFamily="34" charset="0"/>
              </a:rPr>
              <a:t>gris</a:t>
            </a:r>
            <a:r>
              <a:rPr lang="es-ES" sz="1050" baseline="0">
                <a:solidFill>
                  <a:schemeClr val="dk1"/>
                </a:solidFill>
                <a:effectLst/>
                <a:latin typeface="Arial" panose="020B0604020202020204" pitchFamily="34" charset="0"/>
                <a:ea typeface="+mn-ea"/>
                <a:cs typeface="Arial" panose="020B0604020202020204" pitchFamily="34" charset="0"/>
              </a:rPr>
              <a:t> </a:t>
            </a:r>
            <a:r>
              <a:rPr lang="es-ES" sz="1050" b="1" u="sng" baseline="0">
                <a:solidFill>
                  <a:schemeClr val="dk1"/>
                </a:solidFill>
                <a:effectLst/>
                <a:latin typeface="Arial" panose="020B0604020202020204" pitchFamily="34" charset="0"/>
                <a:ea typeface="+mn-ea"/>
                <a:cs typeface="Arial" panose="020B0604020202020204" pitchFamily="34" charset="0"/>
              </a:rPr>
              <a:t>NO</a:t>
            </a:r>
            <a:r>
              <a:rPr lang="es-ES" sz="1050" baseline="0">
                <a:solidFill>
                  <a:schemeClr val="dk1"/>
                </a:solidFill>
                <a:effectLst/>
                <a:latin typeface="Arial" panose="020B0604020202020204" pitchFamily="34" charset="0"/>
                <a:ea typeface="+mn-ea"/>
                <a:cs typeface="Arial" panose="020B0604020202020204" pitchFamily="34" charset="0"/>
              </a:rPr>
              <a:t> son modificables</a:t>
            </a:r>
            <a:endParaRPr lang="es-MX" sz="1050">
              <a:latin typeface="Arial" panose="020B0604020202020204" pitchFamily="34" charset="0"/>
              <a:cs typeface="Arial" panose="020B0604020202020204" pitchFamily="34" charset="0"/>
            </a:endParaRPr>
          </a:p>
        </xdr:txBody>
      </xdr:sp>
      <xdr:pic>
        <xdr:nvPicPr>
          <xdr:cNvPr id="4" name="Imagen 3">
            <a:extLst>
              <a:ext uri="{FF2B5EF4-FFF2-40B4-BE49-F238E27FC236}">
                <a16:creationId xmlns:a16="http://schemas.microsoft.com/office/drawing/2014/main" id="{00000000-0008-0000-0C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flipH="1">
            <a:off x="906606" y="752721"/>
            <a:ext cx="470881" cy="411453"/>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wsDr>
</file>

<file path=xl/drawings/drawing17.xml><?xml version="1.0" encoding="utf-8"?>
<xdr:wsDr xmlns:xdr="http://schemas.openxmlformats.org/drawingml/2006/spreadsheetDrawing" xmlns:a="http://schemas.openxmlformats.org/drawingml/2006/main">
  <xdr:twoCellAnchor>
    <xdr:from>
      <xdr:col>1</xdr:col>
      <xdr:colOff>57150</xdr:colOff>
      <xdr:row>1</xdr:row>
      <xdr:rowOff>0</xdr:rowOff>
    </xdr:from>
    <xdr:to>
      <xdr:col>2</xdr:col>
      <xdr:colOff>1699474</xdr:colOff>
      <xdr:row>2</xdr:row>
      <xdr:rowOff>9089</xdr:rowOff>
    </xdr:to>
    <xdr:grpSp>
      <xdr:nvGrpSpPr>
        <xdr:cNvPr id="3" name="Grupo 2">
          <a:extLst>
            <a:ext uri="{FF2B5EF4-FFF2-40B4-BE49-F238E27FC236}">
              <a16:creationId xmlns:a16="http://schemas.microsoft.com/office/drawing/2014/main" id="{00000000-0008-0000-0D00-000003000000}"/>
            </a:ext>
          </a:extLst>
        </xdr:cNvPr>
        <xdr:cNvGrpSpPr/>
      </xdr:nvGrpSpPr>
      <xdr:grpSpPr>
        <a:xfrm>
          <a:off x="295275" y="190500"/>
          <a:ext cx="1975699" cy="275789"/>
          <a:chOff x="284045" y="212912"/>
          <a:chExt cx="1968337" cy="276249"/>
        </a:xfrm>
      </xdr:grpSpPr>
      <xdr:sp macro="" textlink="">
        <xdr:nvSpPr>
          <xdr:cNvPr id="5" name="Rectángulo 4">
            <a:extLst>
              <a:ext uri="{FF2B5EF4-FFF2-40B4-BE49-F238E27FC236}">
                <a16:creationId xmlns:a16="http://schemas.microsoft.com/office/drawing/2014/main" id="{00000000-0008-0000-0D00-000005000000}"/>
              </a:ext>
            </a:extLst>
          </xdr:cNvPr>
          <xdr:cNvSpPr/>
        </xdr:nvSpPr>
        <xdr:spPr>
          <a:xfrm>
            <a:off x="284045" y="212912"/>
            <a:ext cx="1968337" cy="276249"/>
          </a:xfrm>
          <a:prstGeom prst="rect">
            <a:avLst/>
          </a:prstGeom>
          <a:ln/>
        </xdr:spPr>
        <xdr:style>
          <a:lnRef idx="0">
            <a:schemeClr val="accent5"/>
          </a:lnRef>
          <a:fillRef idx="3">
            <a:schemeClr val="accent5"/>
          </a:fillRef>
          <a:effectRef idx="3">
            <a:schemeClr val="accent5"/>
          </a:effectRef>
          <a:fontRef idx="minor">
            <a:schemeClr val="lt1"/>
          </a:fontRef>
        </xdr:style>
        <xdr:txBody>
          <a:bodyPr vertOverflow="clip" horzOverflow="clip" rtlCol="0" anchor="t"/>
          <a:lstStyle/>
          <a:p>
            <a:pPr algn="l"/>
            <a:endParaRPr lang="es-MX" sz="1100"/>
          </a:p>
        </xdr:txBody>
      </xdr:sp>
      <xdr:sp macro="" textlink="">
        <xdr:nvSpPr>
          <xdr:cNvPr id="6" name="Text Box 3">
            <a:hlinkClick xmlns:r="http://schemas.openxmlformats.org/officeDocument/2006/relationships" r:id="rId1"/>
            <a:extLst>
              <a:ext uri="{FF2B5EF4-FFF2-40B4-BE49-F238E27FC236}">
                <a16:creationId xmlns:a16="http://schemas.microsoft.com/office/drawing/2014/main" id="{00000000-0008-0000-0D00-000006000000}"/>
              </a:ext>
            </a:extLst>
          </xdr:cNvPr>
          <xdr:cNvSpPr txBox="1">
            <a:spLocks noChangeArrowheads="1"/>
          </xdr:cNvSpPr>
        </xdr:nvSpPr>
        <xdr:spPr bwMode="auto">
          <a:xfrm>
            <a:off x="306383" y="212912"/>
            <a:ext cx="1908445" cy="264885"/>
          </a:xfrm>
          <a:prstGeom prst="rect">
            <a:avLst/>
          </a:prstGeom>
          <a:noFill/>
          <a:ln w="9525">
            <a:noFill/>
            <a:miter lim="800000"/>
            <a:headEnd/>
            <a:tailEnd/>
          </a:ln>
        </xdr:spPr>
        <xdr:txBody>
          <a:bodyPr vertOverflow="clip" wrap="square" lIns="27432" tIns="22860" rIns="0" bIns="0" anchor="ctr" upright="1"/>
          <a:lstStyle/>
          <a:p>
            <a:pPr algn="ctr" rtl="0">
              <a:lnSpc>
                <a:spcPts val="1100"/>
              </a:lnSpc>
              <a:defRPr sz="1000"/>
            </a:pPr>
            <a:r>
              <a:rPr lang="es-MX" sz="1100" b="1" i="0" u="none" strike="noStrike" baseline="0">
                <a:solidFill>
                  <a:schemeClr val="bg1"/>
                </a:solidFill>
                <a:latin typeface="Calibri"/>
                <a:cs typeface="Calibri"/>
              </a:rPr>
              <a:t>Volver Pestaña Desfases</a:t>
            </a:r>
          </a:p>
        </xdr:txBody>
      </xdr:sp>
    </xdr:grpSp>
    <xdr:clientData/>
  </xdr:twoCellAnchor>
</xdr:wsDr>
</file>

<file path=xl/drawings/drawing18.xml><?xml version="1.0" encoding="utf-8"?>
<xdr:wsDr xmlns:xdr="http://schemas.openxmlformats.org/drawingml/2006/spreadsheetDrawing" xmlns:a="http://schemas.openxmlformats.org/drawingml/2006/main">
  <xdr:twoCellAnchor>
    <xdr:from>
      <xdr:col>1</xdr:col>
      <xdr:colOff>9525</xdr:colOff>
      <xdr:row>0</xdr:row>
      <xdr:rowOff>152400</xdr:rowOff>
    </xdr:from>
    <xdr:to>
      <xdr:col>2</xdr:col>
      <xdr:colOff>358612</xdr:colOff>
      <xdr:row>2</xdr:row>
      <xdr:rowOff>47649</xdr:rowOff>
    </xdr:to>
    <xdr:grpSp>
      <xdr:nvGrpSpPr>
        <xdr:cNvPr id="2" name="Grupo 1">
          <a:extLst>
            <a:ext uri="{FF2B5EF4-FFF2-40B4-BE49-F238E27FC236}">
              <a16:creationId xmlns:a16="http://schemas.microsoft.com/office/drawing/2014/main" id="{00000000-0008-0000-0E00-000002000000}"/>
            </a:ext>
          </a:extLst>
        </xdr:cNvPr>
        <xdr:cNvGrpSpPr/>
      </xdr:nvGrpSpPr>
      <xdr:grpSpPr>
        <a:xfrm>
          <a:off x="247650" y="152400"/>
          <a:ext cx="1968337" cy="276249"/>
          <a:chOff x="284045" y="212912"/>
          <a:chExt cx="1968337" cy="276249"/>
        </a:xfrm>
      </xdr:grpSpPr>
      <xdr:sp macro="" textlink="">
        <xdr:nvSpPr>
          <xdr:cNvPr id="3" name="Rectángulo 2">
            <a:extLst>
              <a:ext uri="{FF2B5EF4-FFF2-40B4-BE49-F238E27FC236}">
                <a16:creationId xmlns:a16="http://schemas.microsoft.com/office/drawing/2014/main" id="{00000000-0008-0000-0E00-000003000000}"/>
              </a:ext>
            </a:extLst>
          </xdr:cNvPr>
          <xdr:cNvSpPr/>
        </xdr:nvSpPr>
        <xdr:spPr>
          <a:xfrm>
            <a:off x="284045" y="212912"/>
            <a:ext cx="1968337" cy="276249"/>
          </a:xfrm>
          <a:prstGeom prst="rect">
            <a:avLst/>
          </a:prstGeom>
          <a:ln/>
        </xdr:spPr>
        <xdr:style>
          <a:lnRef idx="0">
            <a:schemeClr val="accent5"/>
          </a:lnRef>
          <a:fillRef idx="3">
            <a:schemeClr val="accent5"/>
          </a:fillRef>
          <a:effectRef idx="3">
            <a:schemeClr val="accent5"/>
          </a:effectRef>
          <a:fontRef idx="minor">
            <a:schemeClr val="lt1"/>
          </a:fontRef>
        </xdr:style>
        <xdr:txBody>
          <a:bodyPr vertOverflow="clip" horzOverflow="clip" rtlCol="0" anchor="t"/>
          <a:lstStyle/>
          <a:p>
            <a:pPr algn="l"/>
            <a:endParaRPr lang="es-MX" sz="1100"/>
          </a:p>
        </xdr:txBody>
      </xdr:sp>
      <xdr:sp macro="" textlink="">
        <xdr:nvSpPr>
          <xdr:cNvPr id="4" name="Text Box 3">
            <a:hlinkClick xmlns:r="http://schemas.openxmlformats.org/officeDocument/2006/relationships" r:id="rId1"/>
            <a:extLst>
              <a:ext uri="{FF2B5EF4-FFF2-40B4-BE49-F238E27FC236}">
                <a16:creationId xmlns:a16="http://schemas.microsoft.com/office/drawing/2014/main" id="{00000000-0008-0000-0E00-000004000000}"/>
              </a:ext>
            </a:extLst>
          </xdr:cNvPr>
          <xdr:cNvSpPr txBox="1">
            <a:spLocks noChangeArrowheads="1"/>
          </xdr:cNvSpPr>
        </xdr:nvSpPr>
        <xdr:spPr bwMode="auto">
          <a:xfrm>
            <a:off x="306383" y="212912"/>
            <a:ext cx="1908445" cy="264885"/>
          </a:xfrm>
          <a:prstGeom prst="rect">
            <a:avLst/>
          </a:prstGeom>
          <a:noFill/>
          <a:ln w="9525">
            <a:noFill/>
            <a:miter lim="800000"/>
            <a:headEnd/>
            <a:tailEnd/>
          </a:ln>
        </xdr:spPr>
        <xdr:txBody>
          <a:bodyPr vertOverflow="clip" wrap="square" lIns="27432" tIns="22860" rIns="0" bIns="0" anchor="ctr" upright="1"/>
          <a:lstStyle/>
          <a:p>
            <a:pPr algn="ctr" rtl="0">
              <a:lnSpc>
                <a:spcPts val="1100"/>
              </a:lnSpc>
              <a:defRPr sz="1000"/>
            </a:pPr>
            <a:r>
              <a:rPr lang="es-MX" sz="1100" b="1" i="0" u="none" strike="noStrike" baseline="0">
                <a:solidFill>
                  <a:schemeClr val="bg1"/>
                </a:solidFill>
                <a:latin typeface="Calibri"/>
                <a:cs typeface="Calibri"/>
              </a:rPr>
              <a:t>Volver Pestaña Bugtracker</a:t>
            </a:r>
          </a:p>
        </xdr:txBody>
      </xdr:sp>
    </xdr:grpSp>
    <xdr:clientData/>
  </xdr:twoCellAnchor>
</xdr:wsDr>
</file>

<file path=xl/drawings/drawing19.xml><?xml version="1.0" encoding="utf-8"?>
<xdr:wsDr xmlns:xdr="http://schemas.openxmlformats.org/drawingml/2006/spreadsheetDrawing" xmlns:a="http://schemas.openxmlformats.org/drawingml/2006/main">
  <xdr:twoCellAnchor editAs="oneCell">
    <xdr:from>
      <xdr:col>7</xdr:col>
      <xdr:colOff>311728</xdr:colOff>
      <xdr:row>7</xdr:row>
      <xdr:rowOff>190500</xdr:rowOff>
    </xdr:from>
    <xdr:to>
      <xdr:col>18</xdr:col>
      <xdr:colOff>607003</xdr:colOff>
      <xdr:row>28</xdr:row>
      <xdr:rowOff>39832</xdr:rowOff>
    </xdr:to>
    <xdr:pic>
      <xdr:nvPicPr>
        <xdr:cNvPr id="2" name="Imagen 1" descr="Workflow asociado al bugtracker Choucair para el Nivel Sistema">
          <a:extLst>
            <a:ext uri="{FF2B5EF4-FFF2-40B4-BE49-F238E27FC236}">
              <a16:creationId xmlns:a16="http://schemas.microsoft.com/office/drawing/2014/main" id="{00000000-0008-0000-0F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494819" y="952500"/>
          <a:ext cx="8677275" cy="849110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44820</xdr:colOff>
      <xdr:row>1</xdr:row>
      <xdr:rowOff>44824</xdr:rowOff>
    </xdr:from>
    <xdr:to>
      <xdr:col>2</xdr:col>
      <xdr:colOff>948598</xdr:colOff>
      <xdr:row>2</xdr:row>
      <xdr:rowOff>130573</xdr:rowOff>
    </xdr:to>
    <xdr:grpSp>
      <xdr:nvGrpSpPr>
        <xdr:cNvPr id="6" name="Grupo 5">
          <a:extLst>
            <a:ext uri="{FF2B5EF4-FFF2-40B4-BE49-F238E27FC236}">
              <a16:creationId xmlns:a16="http://schemas.microsoft.com/office/drawing/2014/main" id="{00000000-0008-0000-0F00-000006000000}"/>
            </a:ext>
          </a:extLst>
        </xdr:cNvPr>
        <xdr:cNvGrpSpPr/>
      </xdr:nvGrpSpPr>
      <xdr:grpSpPr>
        <a:xfrm>
          <a:off x="349620" y="235324"/>
          <a:ext cx="1970578" cy="276249"/>
          <a:chOff x="284045" y="212912"/>
          <a:chExt cx="1968337" cy="276249"/>
        </a:xfrm>
      </xdr:grpSpPr>
      <xdr:sp macro="" textlink="">
        <xdr:nvSpPr>
          <xdr:cNvPr id="7" name="Rectángulo 6">
            <a:extLst>
              <a:ext uri="{FF2B5EF4-FFF2-40B4-BE49-F238E27FC236}">
                <a16:creationId xmlns:a16="http://schemas.microsoft.com/office/drawing/2014/main" id="{00000000-0008-0000-0F00-000007000000}"/>
              </a:ext>
            </a:extLst>
          </xdr:cNvPr>
          <xdr:cNvSpPr/>
        </xdr:nvSpPr>
        <xdr:spPr>
          <a:xfrm>
            <a:off x="284045" y="212912"/>
            <a:ext cx="1968337" cy="276249"/>
          </a:xfrm>
          <a:prstGeom prst="rect">
            <a:avLst/>
          </a:prstGeom>
          <a:ln/>
        </xdr:spPr>
        <xdr:style>
          <a:lnRef idx="0">
            <a:schemeClr val="accent5"/>
          </a:lnRef>
          <a:fillRef idx="3">
            <a:schemeClr val="accent5"/>
          </a:fillRef>
          <a:effectRef idx="3">
            <a:schemeClr val="accent5"/>
          </a:effectRef>
          <a:fontRef idx="minor">
            <a:schemeClr val="lt1"/>
          </a:fontRef>
        </xdr:style>
        <xdr:txBody>
          <a:bodyPr vertOverflow="clip" horzOverflow="clip" rtlCol="0" anchor="t"/>
          <a:lstStyle/>
          <a:p>
            <a:pPr algn="l"/>
            <a:endParaRPr lang="es-MX" sz="1100"/>
          </a:p>
        </xdr:txBody>
      </xdr:sp>
      <xdr:sp macro="" textlink="">
        <xdr:nvSpPr>
          <xdr:cNvPr id="8" name="Text Box 3">
            <a:hlinkClick xmlns:r="http://schemas.openxmlformats.org/officeDocument/2006/relationships" r:id="rId2"/>
            <a:extLst>
              <a:ext uri="{FF2B5EF4-FFF2-40B4-BE49-F238E27FC236}">
                <a16:creationId xmlns:a16="http://schemas.microsoft.com/office/drawing/2014/main" id="{00000000-0008-0000-0F00-000008000000}"/>
              </a:ext>
            </a:extLst>
          </xdr:cNvPr>
          <xdr:cNvSpPr txBox="1">
            <a:spLocks noChangeArrowheads="1"/>
          </xdr:cNvSpPr>
        </xdr:nvSpPr>
        <xdr:spPr bwMode="auto">
          <a:xfrm>
            <a:off x="306383" y="212912"/>
            <a:ext cx="1908445" cy="264885"/>
          </a:xfrm>
          <a:prstGeom prst="rect">
            <a:avLst/>
          </a:prstGeom>
          <a:noFill/>
          <a:ln w="9525">
            <a:noFill/>
            <a:miter lim="800000"/>
            <a:headEnd/>
            <a:tailEnd/>
          </a:ln>
        </xdr:spPr>
        <xdr:txBody>
          <a:bodyPr vertOverflow="clip" wrap="square" lIns="27432" tIns="22860" rIns="0" bIns="0" anchor="ctr" upright="1"/>
          <a:lstStyle/>
          <a:p>
            <a:pPr algn="ctr" rtl="0">
              <a:lnSpc>
                <a:spcPts val="1100"/>
              </a:lnSpc>
              <a:defRPr sz="1000"/>
            </a:pPr>
            <a:r>
              <a:rPr lang="es-MX" sz="1100" b="1" i="0" u="none" strike="noStrike" baseline="0">
                <a:solidFill>
                  <a:schemeClr val="bg1"/>
                </a:solidFill>
                <a:latin typeface="Calibri"/>
                <a:cs typeface="Calibri"/>
              </a:rPr>
              <a:t>Volver Pestaña Bugtracker</a:t>
            </a:r>
          </a:p>
        </xdr:txBody>
      </xdr:sp>
    </xdr:grpSp>
    <xdr:clientData/>
  </xdr:twoCellAnchor>
</xdr:wsDr>
</file>

<file path=xl/drawings/drawing20.xml><?xml version="1.0" encoding="utf-8"?>
<xdr:wsDr xmlns:xdr="http://schemas.openxmlformats.org/drawingml/2006/spreadsheetDrawing" xmlns:a="http://schemas.openxmlformats.org/drawingml/2006/main">
  <xdr:twoCellAnchor>
    <xdr:from>
      <xdr:col>1</xdr:col>
      <xdr:colOff>22412</xdr:colOff>
      <xdr:row>1</xdr:row>
      <xdr:rowOff>0</xdr:rowOff>
    </xdr:from>
    <xdr:to>
      <xdr:col>2</xdr:col>
      <xdr:colOff>235427</xdr:colOff>
      <xdr:row>2</xdr:row>
      <xdr:rowOff>85749</xdr:rowOff>
    </xdr:to>
    <xdr:grpSp>
      <xdr:nvGrpSpPr>
        <xdr:cNvPr id="2" name="Grupo 1">
          <a:extLst>
            <a:ext uri="{FF2B5EF4-FFF2-40B4-BE49-F238E27FC236}">
              <a16:creationId xmlns:a16="http://schemas.microsoft.com/office/drawing/2014/main" id="{00000000-0008-0000-1000-000002000000}"/>
            </a:ext>
          </a:extLst>
        </xdr:cNvPr>
        <xdr:cNvGrpSpPr/>
      </xdr:nvGrpSpPr>
      <xdr:grpSpPr>
        <a:xfrm>
          <a:off x="422462" y="190500"/>
          <a:ext cx="1965615" cy="276249"/>
          <a:chOff x="284045" y="212912"/>
          <a:chExt cx="1968337" cy="276249"/>
        </a:xfrm>
      </xdr:grpSpPr>
      <xdr:sp macro="" textlink="">
        <xdr:nvSpPr>
          <xdr:cNvPr id="3" name="Rectángulo 2">
            <a:extLst>
              <a:ext uri="{FF2B5EF4-FFF2-40B4-BE49-F238E27FC236}">
                <a16:creationId xmlns:a16="http://schemas.microsoft.com/office/drawing/2014/main" id="{00000000-0008-0000-1000-000003000000}"/>
              </a:ext>
            </a:extLst>
          </xdr:cNvPr>
          <xdr:cNvSpPr/>
        </xdr:nvSpPr>
        <xdr:spPr>
          <a:xfrm>
            <a:off x="284045" y="212912"/>
            <a:ext cx="1968337" cy="276249"/>
          </a:xfrm>
          <a:prstGeom prst="rect">
            <a:avLst/>
          </a:prstGeom>
          <a:ln/>
        </xdr:spPr>
        <xdr:style>
          <a:lnRef idx="0">
            <a:schemeClr val="accent5"/>
          </a:lnRef>
          <a:fillRef idx="3">
            <a:schemeClr val="accent5"/>
          </a:fillRef>
          <a:effectRef idx="3">
            <a:schemeClr val="accent5"/>
          </a:effectRef>
          <a:fontRef idx="minor">
            <a:schemeClr val="lt1"/>
          </a:fontRef>
        </xdr:style>
        <xdr:txBody>
          <a:bodyPr vertOverflow="clip" horzOverflow="clip" rtlCol="0" anchor="t"/>
          <a:lstStyle/>
          <a:p>
            <a:pPr algn="l"/>
            <a:endParaRPr lang="es-MX" sz="1100"/>
          </a:p>
        </xdr:txBody>
      </xdr:sp>
      <xdr:sp macro="" textlink="">
        <xdr:nvSpPr>
          <xdr:cNvPr id="4" name="Text Box 3">
            <a:hlinkClick xmlns:r="http://schemas.openxmlformats.org/officeDocument/2006/relationships" r:id="rId1"/>
            <a:extLst>
              <a:ext uri="{FF2B5EF4-FFF2-40B4-BE49-F238E27FC236}">
                <a16:creationId xmlns:a16="http://schemas.microsoft.com/office/drawing/2014/main" id="{00000000-0008-0000-1000-000004000000}"/>
              </a:ext>
            </a:extLst>
          </xdr:cNvPr>
          <xdr:cNvSpPr txBox="1">
            <a:spLocks noChangeArrowheads="1"/>
          </xdr:cNvSpPr>
        </xdr:nvSpPr>
        <xdr:spPr bwMode="auto">
          <a:xfrm>
            <a:off x="306383" y="212912"/>
            <a:ext cx="1908445" cy="264885"/>
          </a:xfrm>
          <a:prstGeom prst="rect">
            <a:avLst/>
          </a:prstGeom>
          <a:noFill/>
          <a:ln w="9525">
            <a:noFill/>
            <a:miter lim="800000"/>
            <a:headEnd/>
            <a:tailEnd/>
          </a:ln>
        </xdr:spPr>
        <xdr:txBody>
          <a:bodyPr vertOverflow="clip" wrap="square" lIns="27432" tIns="22860" rIns="0" bIns="0" anchor="ctr" upright="1"/>
          <a:lstStyle/>
          <a:p>
            <a:pPr algn="ctr" rtl="0">
              <a:lnSpc>
                <a:spcPts val="1100"/>
              </a:lnSpc>
              <a:defRPr sz="1000"/>
            </a:pPr>
            <a:r>
              <a:rPr lang="es-MX" sz="1100" b="1" i="0" u="none" strike="noStrike" baseline="0">
                <a:solidFill>
                  <a:schemeClr val="bg1"/>
                </a:solidFill>
                <a:latin typeface="Calibri"/>
                <a:cs typeface="Calibri"/>
              </a:rPr>
              <a:t>Volver Pestaña Bugtracker</a:t>
            </a:r>
          </a:p>
        </xdr:txBody>
      </xdr:sp>
    </xdr:grpSp>
    <xdr:clientData/>
  </xdr:twoCellAnchor>
</xdr:wsDr>
</file>

<file path=xl/drawings/drawing21.xml><?xml version="1.0" encoding="utf-8"?>
<xdr:wsDr xmlns:xdr="http://schemas.openxmlformats.org/drawingml/2006/spreadsheetDrawing" xmlns:a="http://schemas.openxmlformats.org/drawingml/2006/main">
  <xdr:twoCellAnchor>
    <xdr:from>
      <xdr:col>1</xdr:col>
      <xdr:colOff>9525</xdr:colOff>
      <xdr:row>1</xdr:row>
      <xdr:rowOff>0</xdr:rowOff>
    </xdr:from>
    <xdr:to>
      <xdr:col>2</xdr:col>
      <xdr:colOff>930112</xdr:colOff>
      <xdr:row>2</xdr:row>
      <xdr:rowOff>85749</xdr:rowOff>
    </xdr:to>
    <xdr:grpSp>
      <xdr:nvGrpSpPr>
        <xdr:cNvPr id="2" name="Grupo 1">
          <a:extLst>
            <a:ext uri="{FF2B5EF4-FFF2-40B4-BE49-F238E27FC236}">
              <a16:creationId xmlns:a16="http://schemas.microsoft.com/office/drawing/2014/main" id="{00000000-0008-0000-1100-000002000000}"/>
            </a:ext>
          </a:extLst>
        </xdr:cNvPr>
        <xdr:cNvGrpSpPr/>
      </xdr:nvGrpSpPr>
      <xdr:grpSpPr>
        <a:xfrm>
          <a:off x="342900" y="190500"/>
          <a:ext cx="1968337" cy="276249"/>
          <a:chOff x="284045" y="212912"/>
          <a:chExt cx="1968337" cy="276249"/>
        </a:xfrm>
      </xdr:grpSpPr>
      <xdr:sp macro="" textlink="">
        <xdr:nvSpPr>
          <xdr:cNvPr id="3" name="Rectángulo 2">
            <a:extLst>
              <a:ext uri="{FF2B5EF4-FFF2-40B4-BE49-F238E27FC236}">
                <a16:creationId xmlns:a16="http://schemas.microsoft.com/office/drawing/2014/main" id="{00000000-0008-0000-1100-000003000000}"/>
              </a:ext>
            </a:extLst>
          </xdr:cNvPr>
          <xdr:cNvSpPr/>
        </xdr:nvSpPr>
        <xdr:spPr>
          <a:xfrm>
            <a:off x="284045" y="212912"/>
            <a:ext cx="1968337" cy="276249"/>
          </a:xfrm>
          <a:prstGeom prst="rect">
            <a:avLst/>
          </a:prstGeom>
          <a:ln/>
        </xdr:spPr>
        <xdr:style>
          <a:lnRef idx="0">
            <a:schemeClr val="accent5"/>
          </a:lnRef>
          <a:fillRef idx="3">
            <a:schemeClr val="accent5"/>
          </a:fillRef>
          <a:effectRef idx="3">
            <a:schemeClr val="accent5"/>
          </a:effectRef>
          <a:fontRef idx="minor">
            <a:schemeClr val="lt1"/>
          </a:fontRef>
        </xdr:style>
        <xdr:txBody>
          <a:bodyPr vertOverflow="clip" horzOverflow="clip" rtlCol="0" anchor="t"/>
          <a:lstStyle/>
          <a:p>
            <a:pPr algn="l"/>
            <a:endParaRPr lang="es-MX" sz="1100"/>
          </a:p>
        </xdr:txBody>
      </xdr:sp>
      <xdr:sp macro="" textlink="">
        <xdr:nvSpPr>
          <xdr:cNvPr id="4" name="Text Box 3">
            <a:hlinkClick xmlns:r="http://schemas.openxmlformats.org/officeDocument/2006/relationships" r:id="rId1"/>
            <a:extLst>
              <a:ext uri="{FF2B5EF4-FFF2-40B4-BE49-F238E27FC236}">
                <a16:creationId xmlns:a16="http://schemas.microsoft.com/office/drawing/2014/main" id="{00000000-0008-0000-1100-000004000000}"/>
              </a:ext>
            </a:extLst>
          </xdr:cNvPr>
          <xdr:cNvSpPr txBox="1">
            <a:spLocks noChangeArrowheads="1"/>
          </xdr:cNvSpPr>
        </xdr:nvSpPr>
        <xdr:spPr bwMode="auto">
          <a:xfrm>
            <a:off x="306383" y="212912"/>
            <a:ext cx="1908445" cy="264885"/>
          </a:xfrm>
          <a:prstGeom prst="rect">
            <a:avLst/>
          </a:prstGeom>
          <a:noFill/>
          <a:ln w="9525">
            <a:noFill/>
            <a:miter lim="800000"/>
            <a:headEnd/>
            <a:tailEnd/>
          </a:ln>
        </xdr:spPr>
        <xdr:txBody>
          <a:bodyPr vertOverflow="clip" wrap="square" lIns="27432" tIns="22860" rIns="0" bIns="0" anchor="ctr" upright="1"/>
          <a:lstStyle/>
          <a:p>
            <a:pPr algn="ctr" rtl="0">
              <a:lnSpc>
                <a:spcPts val="1100"/>
              </a:lnSpc>
              <a:defRPr sz="1000"/>
            </a:pPr>
            <a:r>
              <a:rPr lang="es-MX" sz="1100" b="1" i="0" u="none" strike="noStrike" baseline="0">
                <a:solidFill>
                  <a:schemeClr val="bg1"/>
                </a:solidFill>
                <a:latin typeface="Calibri"/>
                <a:cs typeface="Calibri"/>
              </a:rPr>
              <a:t>Volver Pestaña Bugtracker</a:t>
            </a:r>
          </a:p>
        </xdr:txBody>
      </xdr:sp>
    </xdr:grp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dmoreno\Downloads\P%20-%20Informe%20de%20Avance%2020112018%20RFCXXXXLOG%20&#8211;%20PCE%20PAGO%20CONTRA%20ENTREGA.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Users\mvelal\OneDrive%20-%20Choucair%20Testing\Escritorio\Homecenter\Analista%20QA\Ingreso%20a%20Homecenter%2006%20de%20Julio%20Gerencia%20log&#237;stica-Abastecimiento\Plantilla_Estimaci&#243;n_Cierre_V2%20(1)%20(1).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personal\dmoreno_choucairtesting_com\Documents\02.Plantillas\Insumo%20Plantillas%203.0.4.1\00%20Plantillas%20Generales%20Proyecto\Calculadora%20Estimacion%20Tipos%20de%20Prueba.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C:\Users\usuario\AppData\Local\Microsoft\Windows\Temporary%20Internet%20Files\Content.Outlook\S2XJXV3X\Plan%20Generalv2Rapido.xls"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C:\Users\mvelal\Downloads\03.Comfama\Panorama%20de%20proyectos%20Comfama%202022%20V3.0.xlsm"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C:\Users\dmoreno\AppData\Roaming\Microsoft\Windows\Network%20Shortcuts\Plantilla%20Informe%20Seguimiento%20-%20Comfama%20-%20V1.xlsx"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file:///C:\Users\mvelal\Downloads\Panorama%20de%20Proyecto%20V2.xlsx"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file:///C:\Users\glancheros\AppData\Local\Microsoft\Windows\INetCache\Content.Outlook\2CF20ZF9\Borrador%20-%20M%20-%20Vista%20FE%20-%20Clientes%20VE%20con%20atributo%20VAD.xlsm"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file:///C:\Documentaci&#243;n%20Directv\Spira\Casos%20de%20Prueba_ejemplo.xlsx"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file:///C:\Users\mvelal\Downloads\Plantilla%20Informe%20Seguimiento%20-%20Homecenter%20-%20V1.0%20Oficial.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General"/>
      <sheetName val="Planeacion"/>
      <sheetName val="Riesgos"/>
      <sheetName val="Factor de Ajuste"/>
      <sheetName val="Desfases"/>
      <sheetName val="Seguimiento"/>
      <sheetName val="InformeAvance"/>
      <sheetName val="HistoricoObs"/>
      <sheetName val="InformeCierre"/>
      <sheetName val="Listas"/>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sumen"/>
      <sheetName val="Catálogo de Ideas"/>
      <sheetName val="Planeacion"/>
      <sheetName val="Diseño"/>
      <sheetName val="Factor de Ajuste"/>
      <sheetName val="InformeCierre"/>
      <sheetName val="Carta Cert"/>
      <sheetName val="Listas"/>
      <sheetName val="SuspensionPrueba"/>
    </sheetNames>
    <sheetDataSet>
      <sheetData sheetId="0" refreshError="1"/>
      <sheetData sheetId="1"/>
      <sheetData sheetId="2" refreshError="1"/>
      <sheetData sheetId="3" refreshError="1"/>
      <sheetData sheetId="4" refreshError="1"/>
      <sheetData sheetId="5"/>
      <sheetData sheetId="6"/>
      <sheetData sheetId="7"/>
      <sheetData sheetId="8"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sumen"/>
      <sheetName val="Calculo Factor de Ajuste"/>
      <sheetName val="Requisitos"/>
      <sheetName val="Diseño"/>
      <sheetName val="Construcción"/>
      <sheetName val="Contables en Construcción"/>
      <sheetName val="Performance en Construcción"/>
      <sheetName val="Seguridad en Construcción"/>
      <sheetName val="Migración"/>
      <sheetName val="Lista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Listas"/>
      <sheetName val="APPG"/>
      <sheetName val="PlanPruebasReq"/>
      <sheetName val="PlanPruebasDis"/>
      <sheetName val="PlanPruebasFunCon"/>
      <sheetName val="APRD"/>
      <sheetName val="Hoja1"/>
      <sheetName val="Insertidumbre"/>
      <sheetName val="Estimación"/>
      <sheetName val="ResumenDiseno"/>
      <sheetName val="Corrida 1"/>
      <sheetName val="Corrida 2"/>
      <sheetName val="MaestroCasos"/>
      <sheetName val="InformeCierre"/>
      <sheetName val="CartaCondicionada"/>
      <sheetName val="DevolucionPrueba"/>
      <sheetName val="DevolucionProyecto"/>
      <sheetName val="SuspensionPrueba"/>
      <sheetName val="SuspensionProyecto"/>
      <sheetName val="CancelacionPrueba"/>
      <sheetName val="CancelacionProyecto"/>
      <sheetName val="Incidentes"/>
      <sheetName val="Cronograma"/>
      <sheetName val="Desfases"/>
      <sheetName val="Informe de avance"/>
      <sheetName val="CartaTermProducto"/>
      <sheetName val="InformeCierreEC"/>
      <sheetName val="lista"/>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anorama"/>
      <sheetName val="Bugs"/>
      <sheetName val="HcoDesfases"/>
      <sheetName val="Listas"/>
      <sheetName val="Indicadores"/>
      <sheetName val="1TP"/>
      <sheetName val="2THD"/>
      <sheetName val="3TD"/>
      <sheetName val="4TM"/>
      <sheetName val="OKR"/>
      <sheetName val="Graficas Panorama"/>
      <sheetName val="Graficas Desfase"/>
      <sheetName val="5Necesidades"/>
      <sheetName val="SAP"/>
      <sheetName val="IND"/>
    </sheetNames>
    <sheetDataSet>
      <sheetData sheetId="0"/>
      <sheetData sheetId="1" refreshError="1"/>
      <sheetData sheetId="2"/>
      <sheetData sheetId="3"/>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f. Proyecto"/>
      <sheetName val="Estimación"/>
      <sheetName val="FactorAjuste"/>
      <sheetName val="Seguimiento"/>
      <sheetName val="Desfases"/>
      <sheetName val="Bugtracker"/>
      <sheetName val="Gráficas"/>
      <sheetName val="Inf. Avance"/>
      <sheetName val="TD"/>
      <sheetName val="Inf. Cierre"/>
      <sheetName val="Listas"/>
      <sheetName val="Panorama"/>
      <sheetName val="HcoDesfases"/>
      <sheetName val="Ayu.Desfas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sheetData sheetId="11" refreshError="1"/>
      <sheetData sheetId="12" refreshError="1"/>
      <sheetData sheetId="13"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anorama"/>
      <sheetName val="Listas"/>
      <sheetName val="Historico Desfases"/>
      <sheetName val="Bugtracker"/>
    </sheetNames>
    <sheetDataSet>
      <sheetData sheetId="0" refreshError="1"/>
      <sheetData sheetId="1" refreshError="1">
        <row r="3">
          <cell r="B3" t="str">
            <v>Funcional -Construcción</v>
          </cell>
          <cell r="C3" t="str">
            <v>Cancelado</v>
          </cell>
          <cell r="G3" t="str">
            <v>Barracuda</v>
          </cell>
        </row>
        <row r="4">
          <cell r="C4" t="str">
            <v>Devuelto</v>
          </cell>
          <cell r="G4" t="str">
            <v>Isismaweb</v>
          </cell>
        </row>
        <row r="5">
          <cell r="C5" t="str">
            <v>En proceso</v>
          </cell>
          <cell r="G5" t="str">
            <v>Coco</v>
          </cell>
        </row>
        <row r="6">
          <cell r="C6" t="str">
            <v>Pendiente por procesar</v>
          </cell>
          <cell r="G6" t="str">
            <v>Capgemini</v>
          </cell>
        </row>
        <row r="7">
          <cell r="C7" t="str">
            <v>Suspendido</v>
          </cell>
          <cell r="G7" t="str">
            <v>Kanaryo</v>
          </cell>
        </row>
        <row r="8">
          <cell r="C8" t="str">
            <v>Terminado</v>
          </cell>
          <cell r="G8" t="str">
            <v>Comfama</v>
          </cell>
        </row>
        <row r="9">
          <cell r="G9" t="str">
            <v>Process On-Line</v>
          </cell>
        </row>
        <row r="10">
          <cell r="G10" t="str">
            <v>HyR</v>
          </cell>
        </row>
        <row r="11">
          <cell r="G11" t="str">
            <v>Infofactor</v>
          </cell>
        </row>
        <row r="12">
          <cell r="G12" t="str">
            <v>Ingeneo</v>
          </cell>
        </row>
      </sheetData>
      <sheetData sheetId="2" refreshError="1"/>
      <sheetData sheetId="3" refreshError="1"/>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Listas"/>
      <sheetName val="ListasEditables"/>
      <sheetName val="APPG"/>
      <sheetName val="PlanGeneral"/>
      <sheetName val="RiesgosProyecto"/>
      <sheetName val="PlanPruebasReq"/>
      <sheetName val="PlanPruebasDis"/>
      <sheetName val="PlanPruebasFunCon"/>
      <sheetName val="InformeCierre"/>
      <sheetName val="InformeCierreCon"/>
      <sheetName val="CartaTermProducto"/>
      <sheetName val="CartaTermProductoFunCon"/>
      <sheetName val="CartaCondicionada"/>
      <sheetName val="CartaCondicionadaFunCon"/>
      <sheetName val="DevolucionPrueba"/>
      <sheetName val="DevolucionProyecto"/>
      <sheetName val="SuspensionPrueba"/>
      <sheetName val="SuspensionProyecto"/>
      <sheetName val="CancelacionPrueba"/>
      <sheetName val="CancelacionProyecto"/>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leases"/>
      <sheetName val="Requirements"/>
      <sheetName val="Test Sets"/>
      <sheetName val="Test Cases"/>
      <sheetName val="Test Runs"/>
      <sheetName val="Incidents"/>
      <sheetName val="Tasks"/>
      <sheetName val="Lookups"/>
    </sheetNames>
    <sheetDataSet>
      <sheetData sheetId="0"/>
      <sheetData sheetId="1"/>
      <sheetData sheetId="2"/>
      <sheetData sheetId="3"/>
      <sheetData sheetId="4"/>
      <sheetData sheetId="5"/>
      <sheetData sheetId="6"/>
      <sheetData sheetId="7"/>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f. Proyecto"/>
      <sheetName val="Estimación"/>
      <sheetName val="FactorAjuste"/>
      <sheetName val="Seguimiento"/>
      <sheetName val="Desfases"/>
      <sheetName val="Gráficas"/>
      <sheetName val="Bugtracker"/>
      <sheetName val="TD"/>
      <sheetName val="Inf. Avance"/>
      <sheetName val="Inf. Cierre"/>
      <sheetName val="Listas"/>
      <sheetName val="Panorama"/>
      <sheetName val="Historico Desfases"/>
      <sheetName val="Ayu. Desfases"/>
      <sheetName val="Ayu. Tipo_Bug"/>
      <sheetName val="Ayu. Estado_Bug"/>
      <sheetName val="Ayu. Naturaleza_Bug"/>
      <sheetName val="Ayu. SPI_Bug"/>
      <sheetName val="Plantilla Informe Seguimiento -"/>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00000000}" name="FactorA19" displayName="FactorA19" ref="C16:F54" totalsRowShown="0" headerRowDxfId="115" dataDxfId="114" totalsRowDxfId="113" headerRowBorderDxfId="111" tableBorderDxfId="112">
  <sortState xmlns:xlrd2="http://schemas.microsoft.com/office/spreadsheetml/2017/richdata2" ref="C17:F54">
    <sortCondition ref="C17:C54"/>
  </sortState>
  <tableColumns count="4">
    <tableColumn id="1" xr3:uid="{00000000-0010-0000-0000-000001000000}" name="Causales de Desfase " dataDxfId="110"/>
    <tableColumn id="2" xr3:uid="{00000000-0010-0000-0000-000002000000}" name="% FA Estimado" dataDxfId="108" totalsRowDxfId="109"/>
    <tableColumn id="3" xr3:uid="{00000000-0010-0000-0000-000003000000}" name="Horas Estimadas (hr)" dataDxfId="106" totalsRowDxfId="107">
      <calculatedColumnFormula>IF(D17=0," ",IF(ROUNDUP(($D$11*D17),1)&gt;0,ROUNDUP(($D$11*D17),1)," "))</calculatedColumnFormula>
    </tableColumn>
    <tableColumn id="4" xr3:uid="{00000000-0010-0000-0000-000004000000}" name="Horas Reales  (hr)" dataDxfId="104" totalsRowDxfId="105">
      <calculatedColumnFormula>IF(SUMIFS(Desfases!$F$13:$F$49,Desfases!$C$13:$C$49,C17)&lt;&gt;0,SUMIFS(Desfases!$F$13:$F$49,Desfases!$C$13:$C$49,C17)," ")</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1000000}" name="TiemposD" displayName="TiemposD" ref="B38:G64" totalsRowShown="0" headerRowDxfId="103" dataDxfId="102" headerRowBorderDxfId="100" tableBorderDxfId="101">
  <tableColumns count="6">
    <tableColumn id="1" xr3:uid="{00000000-0010-0000-0100-000001000000}" name="Fecha_x000a_(dd-mm-aaaa)" dataDxfId="99"/>
    <tableColumn id="13" xr3:uid="{00000000-0010-0000-0100-00000D000000}" name="Planeación" dataDxfId="98">
      <calculatedColumnFormula>IF(SUM(C40:C65)=0," ",SUM(C40:C65))</calculatedColumnFormula>
    </tableColumn>
    <tableColumn id="14" xr3:uid="{00000000-0010-0000-0100-00000E000000}" name="Diseño" dataDxfId="97">
      <calculatedColumnFormula>IF(SUM(D40:D65)=0," ",SUM(D40:D65))</calculatedColumnFormula>
    </tableColumn>
    <tableColumn id="15" xr3:uid="{00000000-0010-0000-0100-00000F000000}" name="Ejecución " dataDxfId="96">
      <calculatedColumnFormula>IF(SUM(E40:E65)=0,0,SUM(E40:E65))</calculatedColumnFormula>
    </tableColumn>
    <tableColumn id="16" xr3:uid="{00000000-0010-0000-0100-000010000000}" name="Entrega y Seguimiento" dataDxfId="95">
      <calculatedColumnFormula>IF(SUM(F40:F65)=0," ",SUM(F40:F65))</calculatedColumnFormula>
    </tableColumn>
    <tableColumn id="17" xr3:uid="{00000000-0010-0000-0100-000011000000}" name="Total" dataDxfId="94">
      <calculatedColumnFormula>SUM(G40:G66)</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2000000}" name="DesfasesR" displayName="DesfasesR" ref="B12:G49" totalsRowShown="0" headerRowDxfId="93" dataDxfId="92" tableBorderDxfId="91">
  <tableColumns count="6">
    <tableColumn id="1" xr3:uid="{00000000-0010-0000-0200-000001000000}" name="Fecha (dd-mm-aaaa)" dataDxfId="90"/>
    <tableColumn id="2" xr3:uid="{00000000-0010-0000-0200-000002000000}" name="Causal Desfase" dataDxfId="89"/>
    <tableColumn id="3" xr3:uid="{00000000-0010-0000-0200-000003000000}" name="Responsable" dataDxfId="88">
      <calculatedColumnFormula>IF((LEFT(C13,2)="PR"),"Proveedor Desarrollo",IF((LEFT(C13,2)="CH"),"Choucair",IF((LEFT(C13,2)="CL"),"Cliente"," ")))</calculatedColumnFormula>
    </tableColumn>
    <tableColumn id="4" xr3:uid="{00000000-0010-0000-0200-000004000000}" name="Etapa " dataDxfId="87"/>
    <tableColumn id="5" xr3:uid="{00000000-0010-0000-0200-000005000000}" name="Hora Desfase (hr)" dataDxfId="86"/>
    <tableColumn id="6" xr3:uid="{00000000-0010-0000-0200-000006000000}" name="Descripción Desfase" dataDxfId="85"/>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00000000-000C-0000-FFFF-FFFF03000000}" name="Bugs" displayName="Bugs" ref="B13:V316" totalsRowShown="0" headerRowDxfId="84" dataDxfId="83" headerRowBorderDxfId="81" tableBorderDxfId="82" totalsRowBorderDxfId="80">
  <tableColumns count="21">
    <tableColumn id="1" xr3:uid="{00000000-0010-0000-0300-000001000000}" name="ID Bug" dataDxfId="79"/>
    <tableColumn id="2" xr3:uid="{00000000-0010-0000-0300-000002000000}" name="Sprint" dataDxfId="78">
      <calculatedColumnFormula>IFERROR(IF(ISBLANK(Bugs[[#This Row],[ID Bug]])," ",'Inf. Proyecto'!$D$19)," ")</calculatedColumnFormula>
    </tableColumn>
    <tableColumn id="3" xr3:uid="{00000000-0010-0000-0300-000003000000}" name="HU" dataDxfId="77"/>
    <tableColumn id="16" xr3:uid="{00000000-0010-0000-0300-000010000000}" name="ID Caso de prueba  (Opcional)" dataDxfId="76"/>
    <tableColumn id="20" xr3:uid="{00000000-0010-0000-0300-000014000000}" name="Codigo Caso Prueba (Opcional)" dataDxfId="75">
      <calculatedColumnFormula>IF(Bugs[[#This Row],[HU]]=0," ",IF(Bugs[[#This Row],[ID Caso de prueba  (Opcional)]]=0," ",CONCATENATE("HU",Bugs[[#This Row],[HU]]," - ",Bugs[[#This Row],[ID Caso de prueba  (Opcional)]])))</calculatedColumnFormula>
    </tableColumn>
    <tableColumn id="23" xr3:uid="{00000000-0010-0000-0300-000017000000}" name="Título Bug" dataDxfId="74"/>
    <tableColumn id="4" xr3:uid="{00000000-0010-0000-0300-000004000000}" name="Fecha creación _x000a_(dd-mm-aaaa)" dataDxfId="73"/>
    <tableColumn id="5" xr3:uid="{00000000-0010-0000-0300-000005000000}" name="Fecha solución _x000a_(dd-mm-aaaa)" dataDxfId="72"/>
    <tableColumn id="6" xr3:uid="{00000000-0010-0000-0300-000006000000}" name="Fase de inyección" dataDxfId="71"/>
    <tableColumn id="7" xr3:uid="{00000000-0010-0000-0300-000007000000}" name="Tipo de producto" dataDxfId="70"/>
    <tableColumn id="8" xr3:uid="{00000000-0010-0000-0300-000008000000}" name="Tipo" dataDxfId="69"/>
    <tableColumn id="14" xr3:uid="{00000000-0010-0000-0300-00000E000000}" name="Estado" dataDxfId="68"/>
    <tableColumn id="9" xr3:uid="{00000000-0010-0000-0300-000009000000}" name="Naturaleza" dataDxfId="67"/>
    <tableColumn id="11" xr3:uid="{00000000-0010-0000-0300-00000B000000}" name="Impacto" dataDxfId="66"/>
    <tableColumn id="12" xr3:uid="{00000000-0010-0000-0300-00000C000000}" name="Severidad" dataDxfId="65"/>
    <tableColumn id="13" xr3:uid="{00000000-0010-0000-0300-00000D000000}" name="Prioridad" dataDxfId="64"/>
    <tableColumn id="15" xr3:uid="{00000000-0010-0000-0300-00000F000000}" name="Responsable de inyección" dataDxfId="63"/>
    <tableColumn id="17" xr3:uid="{00000000-0010-0000-0300-000011000000}" name="Asignado a" dataDxfId="62"/>
    <tableColumn id="18" xr3:uid="{00000000-0010-0000-0300-000012000000}" name="Creado por" dataDxfId="61"/>
    <tableColumn id="10" xr3:uid="{00000000-0010-0000-0300-00000A000000}" name="Responsable" dataDxfId="60"/>
    <tableColumn id="19" xr3:uid="{00000000-0010-0000-0300-000013000000}" name="# Reabiertos" dataDxfId="59"/>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4000000}" name="TGenerales" displayName="TGenerales" ref="B15:E20" totalsRowShown="0" headerRowDxfId="58">
  <autoFilter ref="B15:E20" xr:uid="{00000000-0009-0000-0100-000004000000}"/>
  <tableColumns count="4">
    <tableColumn id="1" xr3:uid="{00000000-0010-0000-0400-000001000000}" name="Etapa"/>
    <tableColumn id="2" xr3:uid="{00000000-0010-0000-0400-000002000000}" name="Tiempo Estimado (hr)" dataDxfId="57">
      <calculatedColumnFormula>Seguimiento!D21</calculatedColumnFormula>
    </tableColumn>
    <tableColumn id="3" xr3:uid="{00000000-0010-0000-0400-000003000000}" name="Tiempo Real Invertido (hr)" dataDxfId="56">
      <calculatedColumnFormula>Seguimiento!F21</calculatedColumnFormula>
    </tableColumn>
    <tableColumn id="4" xr3:uid="{00000000-0010-0000-0400-000004000000}" name="Total Horas Desfase (hr)" dataDxfId="55">
      <calculatedColumnFormula>Seguimiento!G21</calculatedColumnFormula>
    </tableColumn>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PAvanceE" displayName="PAvanceE" ref="B44:D48" totalsRowShown="0" tableBorderDxfId="54">
  <autoFilter ref="B44:D48" xr:uid="{00000000-0009-0000-0100-000006000000}"/>
  <tableColumns count="3">
    <tableColumn id="1" xr3:uid="{00000000-0010-0000-0500-000001000000}" name="Etapa" dataDxfId="53"/>
    <tableColumn id="2" xr3:uid="{00000000-0010-0000-0500-000002000000}" name="% Avance Esperado" dataDxfId="52">
      <calculatedColumnFormula>Seguimiento!H21</calculatedColumnFormula>
    </tableColumn>
    <tableColumn id="3" xr3:uid="{00000000-0010-0000-0500-000003000000}" name="AE" dataDxfId="51" dataCellStyle="Porcentaje">
      <calculatedColumnFormula>100%-Seguimiento!H21</calculatedColumnFormula>
    </tableColumn>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6000000}" name="PAvanceR" displayName="PAvanceR" ref="B65:D69" totalsRowShown="0" tableBorderDxfId="50">
  <autoFilter ref="B65:D69" xr:uid="{00000000-0009-0000-0100-000009000000}"/>
  <tableColumns count="3">
    <tableColumn id="1" xr3:uid="{00000000-0010-0000-0600-000001000000}" name="Etapa"/>
    <tableColumn id="2" xr3:uid="{00000000-0010-0000-0600-000002000000}" name="% Avance Real" dataDxfId="49">
      <calculatedColumnFormula>Seguimiento!I21</calculatedColumnFormula>
    </tableColumn>
    <tableColumn id="3" xr3:uid="{00000000-0010-0000-0600-000003000000}" name="AR" dataDxfId="48">
      <calculatedColumnFormula>100%-Seguimiento!I21</calculatedColumnFormula>
    </tableColumn>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7000000}" name="DesfasesE" displayName="DesfasesE" ref="B170:C174" totalsRowShown="0" headerRowDxfId="47" dataDxfId="46">
  <autoFilter ref="B170:C174" xr:uid="{00000000-0009-0000-0100-00000A000000}"/>
  <tableColumns count="2">
    <tableColumn id="1" xr3:uid="{00000000-0010-0000-0700-000001000000}" name="Etapa" dataDxfId="45"/>
    <tableColumn id="2" xr3:uid="{00000000-0010-0000-0700-000002000000}" name="Hora Desfase  (hr)" dataDxfId="44">
      <calculatedColumnFormula>Seguimiento!G21</calculatedColumnFormula>
    </tableColumn>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8000000}" name="RTipo" displayName="RTipo" ref="B85:C89" totalsRowShown="0">
  <autoFilter ref="B85:C89" xr:uid="{00000000-0009-0000-0100-00000C000000}"/>
  <tableColumns count="2">
    <tableColumn id="1" xr3:uid="{00000000-0010-0000-0800-000001000000}" name="Tipo"/>
    <tableColumn id="2" xr3:uid="{00000000-0010-0000-0800-000002000000}" name="Total" dataDxfId="43">
      <calculatedColumnFormula>IF(COUNTIFS(Bugs[Tipo],B86)=0,0,COUNTIFS(Bugs[Tipo],B86))</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9000000}" name="RSeveridad" displayName="RSeveridad" ref="B104:C108" totalsRowShown="0">
  <autoFilter ref="B104:C108" xr:uid="{00000000-0009-0000-0100-00000E000000}"/>
  <tableColumns count="2">
    <tableColumn id="1" xr3:uid="{00000000-0010-0000-0900-000001000000}" name="Impacto"/>
    <tableColumn id="2" xr3:uid="{00000000-0010-0000-0900-000002000000}" name="Total" dataDxfId="42">
      <calculatedColumnFormula>IF(COUNTIFS(Bugs[Impacto],B105)=0,0,COUNTIFS(Bugs[Impacto],B105))</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0000000-000C-0000-FFFF-FFFF0A000000}" name="Tabla19" displayName="Tabla19" ref="B202:C206" totalsRowCount="1" headerRowDxfId="41" headerRowBorderDxfId="39" tableBorderDxfId="40">
  <autoFilter ref="B202:C205" xr:uid="{00000000-0009-0000-0100-000013000000}"/>
  <tableColumns count="2">
    <tableColumn id="1" xr3:uid="{00000000-0010-0000-0A00-000001000000}" name="Responsable" totalsRowLabel="TOTAL GENERAL" totalsRowDxfId="38"/>
    <tableColumn id="2" xr3:uid="{00000000-0010-0000-0A00-000002000000}" name="Horas" totalsRowFunction="custom" dataDxfId="36" totalsRowDxfId="37">
      <calculatedColumnFormula>IF(SUMIFS(DesfasesR[Hora Desfase (hr)],DesfasesR[Responsable],B203)=0,NA(),SUMIFS(DesfasesR[Hora Desfase (hr)],DesfasesR[Responsable],B203))</calculatedColumnFormula>
      <totalsRowFormula>SUMIF(Tabla19[Horas],"&gt;0")</totalsRowFormula>
    </tableColumn>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B000000}" name="TiemposG" displayName="TiemposG" ref="B223:M227" totalsRowShown="0" headerRowDxfId="35" tableBorderDxfId="34">
  <autoFilter ref="B223:M227" xr:uid="{00000000-0009-0000-0100-00000D000000}"/>
  <tableColumns count="12">
    <tableColumn id="1" xr3:uid="{00000000-0010-0000-0B00-000001000000}" name="Peso">
      <calculatedColumnFormula>Seguimiento!B21</calculatedColumnFormula>
    </tableColumn>
    <tableColumn id="2" xr3:uid="{00000000-0010-0000-0B00-000002000000}" name="Etapa">
      <calculatedColumnFormula>Seguimiento!C21</calculatedColumnFormula>
    </tableColumn>
    <tableColumn id="3" xr3:uid="{00000000-0010-0000-0B00-000003000000}" name="Tiempo Estimado (hr)">
      <calculatedColumnFormula>Seguimiento!D21</calculatedColumnFormula>
    </tableColumn>
    <tableColumn id="4" xr3:uid="{00000000-0010-0000-0B00-000004000000}" name="Tiempo Estimado más Probable (hr)">
      <calculatedColumnFormula>Seguimiento!E21</calculatedColumnFormula>
    </tableColumn>
    <tableColumn id="5" xr3:uid="{00000000-0010-0000-0B00-000005000000}" name="Tiempo Real Invertido (hr)">
      <calculatedColumnFormula>Seguimiento!F21</calculatedColumnFormula>
    </tableColumn>
    <tableColumn id="6" xr3:uid="{00000000-0010-0000-0B00-000006000000}" name="Total Horas Desfase (hr)">
      <calculatedColumnFormula>Seguimiento!G21</calculatedColumnFormula>
    </tableColumn>
    <tableColumn id="7" xr3:uid="{00000000-0010-0000-0B00-000007000000}" name="% Avance Esperado">
      <calculatedColumnFormula>Seguimiento!H21</calculatedColumnFormula>
    </tableColumn>
    <tableColumn id="8" xr3:uid="{00000000-0010-0000-0B00-000008000000}" name="% Avance Real">
      <calculatedColumnFormula>Seguimiento!I21</calculatedColumnFormula>
    </tableColumn>
    <tableColumn id="9" xr3:uid="{00000000-0010-0000-0B00-000009000000}" name="Fecha Planeada Inicio (dd-mm-aaaa)">
      <calculatedColumnFormula>Seguimiento!J21</calculatedColumnFormula>
    </tableColumn>
    <tableColumn id="10" xr3:uid="{00000000-0010-0000-0B00-00000A000000}" name="Fecha Planeada Fin (dd-mm-aaaa)">
      <calculatedColumnFormula>Seguimiento!K21</calculatedColumnFormula>
    </tableColumn>
    <tableColumn id="11" xr3:uid="{00000000-0010-0000-0B00-00000B000000}" name="AE">
      <calculatedColumnFormula>100%-TD!$H224</calculatedColumnFormula>
    </tableColumn>
    <tableColumn id="12" xr3:uid="{00000000-0010-0000-0B00-00000C000000}" name="AR">
      <calculatedColumnFormula>100%-TD!$I224</calculatedColumnFormula>
    </tableColumn>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C000000}" name="RReabiertos" displayName="RReabiertos" ref="B127:D131" totalsRowShown="0" headerRowBorderDxfId="32" tableBorderDxfId="33">
  <autoFilter ref="B127:D131" xr:uid="{00000000-0009-0000-0100-000003000000}"/>
  <tableColumns count="3">
    <tableColumn id="1" xr3:uid="{00000000-0010-0000-0C00-000001000000}" name="Tipo"/>
    <tableColumn id="2" xr3:uid="{00000000-0010-0000-0C00-000002000000}" name="Total por Tipo" dataDxfId="31">
      <calculatedColumnFormula>IF(COUNTIFS(Bugs[Tipo],B128)=0,0,COUNTIFS(Bugs[Tipo],B128))</calculatedColumnFormula>
    </tableColumn>
    <tableColumn id="3" xr3:uid="{00000000-0010-0000-0C00-000003000000}" name="Total Reabiertos" dataDxfId="30">
      <calculatedColumnFormula>COUNTIFS(Bugs[Tipo],RReabiertos[[#This Row],[Tipo]],Bugs['# Reabiertos],"&gt;0")</calculatedColumnFormula>
    </tableColumn>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0D000000}" name="TablaD" displayName="TablaD" ref="B27:C65" totalsRowShown="0">
  <autoFilter ref="B27:C65" xr:uid="{00000000-0009-0000-0100-000015000000}">
    <filterColumn colId="1">
      <customFilters>
        <customFilter operator="greaterThan" val="0"/>
      </customFilters>
    </filterColumn>
  </autoFilter>
  <tableColumns count="2">
    <tableColumn id="1" xr3:uid="{00000000-0010-0000-0D00-000001000000}" name="Desfases"/>
    <tableColumn id="2" xr3:uid="{00000000-0010-0000-0D00-000002000000}" name="Horas" dataDxfId="25">
      <calculatedColumnFormula>IF(SUMIFS(DesfasesR[Hora Desfase (hr)],DesfasesR[Causal Desfase],B28)=0,0,SUMIFS(DesfasesR[Hora Desfase (hr)],DesfasesR[Causal Desfase],B28))</calculatedColumnFormula>
    </tableColumn>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0000000-000C-0000-FFFF-FFFF0E000000}" name="REstado" displayName="REstado" ref="B85:C98" totalsRowShown="0">
  <autoFilter ref="B85:C98" xr:uid="{00000000-0009-0000-0100-000010000000}">
    <filterColumn colId="1">
      <customFilters>
        <customFilter operator="greaterThan" val="0"/>
      </customFilters>
    </filterColumn>
  </autoFilter>
  <tableColumns count="2">
    <tableColumn id="1" xr3:uid="{00000000-0010-0000-0E00-000001000000}" name="Estado CH"/>
    <tableColumn id="2" xr3:uid="{00000000-0010-0000-0E00-000002000000}" name="Total" dataDxfId="24">
      <calculatedColumnFormula>IF(COUNTIFS(Bugs[Estado],B86)=0,0,COUNTIFS(Bugs[Estado],B86))</calculatedColumnFormula>
    </tableColumn>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F000000}" name="RCategoria" displayName="RCategoria" ref="B116:C125" totalsRowShown="0">
  <autoFilter ref="B116:C125" xr:uid="{00000000-0009-0000-0100-00000F000000}">
    <filterColumn colId="1">
      <customFilters>
        <customFilter operator="greaterThan" val="0"/>
      </customFilters>
    </filterColumn>
  </autoFilter>
  <tableColumns count="2">
    <tableColumn id="1" xr3:uid="{00000000-0010-0000-0F00-000001000000}" name="Naturaleza" dataDxfId="23">
      <calculatedColumnFormula>Listas!#REF!</calculatedColumnFormula>
    </tableColumn>
    <tableColumn id="2" xr3:uid="{00000000-0010-0000-0F00-000002000000}" name="Total" dataDxfId="22">
      <calculatedColumnFormula>IF(COUNTIFS(Bugs[Naturaleza],B117)=0,0,COUNTIFS(Bugs[Naturaleza],B117))</calculatedColumnFormula>
    </tableColumn>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10000000}" name="Etapa" displayName="Etapa" ref="C2:C6" totalsRowShown="0" headerRowDxfId="21" dataDxfId="20" headerRowBorderDxfId="18" tableBorderDxfId="19" totalsRowBorderDxfId="17">
  <tableColumns count="1">
    <tableColumn id="1" xr3:uid="{00000000-0010-0000-1000-000001000000}" name="Etapa Prueba" dataDxfId="16"/>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11000000}" name="Tabla8" displayName="Tabla8" ref="B2:B40" totalsRowShown="0" headerRowDxfId="15" dataDxfId="14" headerRowBorderDxfId="12" tableBorderDxfId="13" totalsRowBorderDxfId="11">
  <tableColumns count="1">
    <tableColumn id="1" xr3:uid="{00000000-0010-0000-1100-000001000000}" name="Desfases" dataDxfId="10"/>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12000000}" name="Tabla2" displayName="Tabla2" ref="D2:D4" totalsRowShown="0" headerRowDxfId="9" dataDxfId="8" headerRowBorderDxfId="6" tableBorderDxfId="7">
  <tableColumns count="1">
    <tableColumn id="1" xr3:uid="{00000000-0010-0000-1200-000001000000}" name="Si/No" dataDxfId="5"/>
  </tableColumns>
  <tableStyleInfo name="TableStyleMedium2" showFirstColumn="0" showLastColumn="0" showRowStripes="1" showColumnStripes="0"/>
</table>
</file>

<file path=xl/theme/theme1.xml><?xml version="1.0" encoding="utf-8"?>
<a:theme xmlns:a="http://schemas.openxmlformats.org/drawingml/2006/main" name="Tema de Office">
  <a:themeElements>
    <a:clrScheme name="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comments" Target="../comments3.xml"/><Relationship Id="rId4" Type="http://schemas.openxmlformats.org/officeDocument/2006/relationships/table" Target="../tables/table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comments" Target="../comments4.xml"/><Relationship Id="rId4" Type="http://schemas.openxmlformats.org/officeDocument/2006/relationships/table" Target="../tables/table3.xml"/></Relationships>
</file>

<file path=xl/worksheets/_rels/sheet6.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8" Type="http://schemas.openxmlformats.org/officeDocument/2006/relationships/table" Target="../tables/table10.xml"/><Relationship Id="rId3" Type="http://schemas.openxmlformats.org/officeDocument/2006/relationships/table" Target="../tables/table5.xml"/><Relationship Id="rId7" Type="http://schemas.openxmlformats.org/officeDocument/2006/relationships/table" Target="../tables/table9.xml"/><Relationship Id="rId2" Type="http://schemas.openxmlformats.org/officeDocument/2006/relationships/drawing" Target="../drawings/drawing7.xml"/><Relationship Id="rId1" Type="http://schemas.openxmlformats.org/officeDocument/2006/relationships/printerSettings" Target="../printerSettings/printerSettings6.bin"/><Relationship Id="rId6" Type="http://schemas.openxmlformats.org/officeDocument/2006/relationships/table" Target="../tables/table8.xml"/><Relationship Id="rId11" Type="http://schemas.openxmlformats.org/officeDocument/2006/relationships/table" Target="../tables/table13.xml"/><Relationship Id="rId5" Type="http://schemas.openxmlformats.org/officeDocument/2006/relationships/table" Target="../tables/table7.xml"/><Relationship Id="rId10" Type="http://schemas.openxmlformats.org/officeDocument/2006/relationships/table" Target="../tables/table12.xml"/><Relationship Id="rId4" Type="http://schemas.openxmlformats.org/officeDocument/2006/relationships/table" Target="../tables/table6.xml"/><Relationship Id="rId9" Type="http://schemas.openxmlformats.org/officeDocument/2006/relationships/table" Target="../tables/table11.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7" Type="http://schemas.openxmlformats.org/officeDocument/2006/relationships/table" Target="../tables/table16.xml"/><Relationship Id="rId2" Type="http://schemas.openxmlformats.org/officeDocument/2006/relationships/drawing" Target="../drawings/drawing10.xml"/><Relationship Id="rId1" Type="http://schemas.openxmlformats.org/officeDocument/2006/relationships/printerSettings" Target="../printerSettings/printerSettings7.bin"/><Relationship Id="rId6" Type="http://schemas.openxmlformats.org/officeDocument/2006/relationships/table" Target="../tables/table15.xml"/><Relationship Id="rId5" Type="http://schemas.openxmlformats.org/officeDocument/2006/relationships/table" Target="../tables/table14.xml"/><Relationship Id="rId4" Type="http://schemas.openxmlformats.org/officeDocument/2006/relationships/ctrlProp" Target="../ctrlProps/ctrlProp1.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3" Type="http://schemas.openxmlformats.org/officeDocument/2006/relationships/table" Target="../tables/table18.xml"/><Relationship Id="rId2" Type="http://schemas.openxmlformats.org/officeDocument/2006/relationships/table" Target="../tables/table17.xml"/><Relationship Id="rId1" Type="http://schemas.openxmlformats.org/officeDocument/2006/relationships/printerSettings" Target="../printerSettings/printerSettings10.bin"/><Relationship Id="rId4" Type="http://schemas.openxmlformats.org/officeDocument/2006/relationships/table" Target="../tables/table19.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5.xml"/><Relationship Id="rId1" Type="http://schemas.openxmlformats.org/officeDocument/2006/relationships/printerSettings" Target="../printerSettings/printerSettings11.bin"/><Relationship Id="rId4" Type="http://schemas.openxmlformats.org/officeDocument/2006/relationships/comments" Target="../comments5.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6.xml"/><Relationship Id="rId1" Type="http://schemas.openxmlformats.org/officeDocument/2006/relationships/printerSettings" Target="../printerSettings/printerSettings12.bin"/><Relationship Id="rId4" Type="http://schemas.openxmlformats.org/officeDocument/2006/relationships/comments" Target="../comments6.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16.xml.rels><?xml version="1.0" encoding="UTF-8" standalone="yes"?>
<Relationships xmlns="http://schemas.openxmlformats.org/package/2006/relationships"><Relationship Id="rId3" Type="http://schemas.openxmlformats.org/officeDocument/2006/relationships/printerSettings" Target="../printerSettings/printerSettings14.bin"/><Relationship Id="rId2" Type="http://schemas.openxmlformats.org/officeDocument/2006/relationships/hyperlink" Target="https://wiki.choucairtesting.com/wiki/index.php/Workflow_issue_nivel_sistema" TargetMode="External"/><Relationship Id="rId1" Type="http://schemas.openxmlformats.org/officeDocument/2006/relationships/hyperlink" Target="https://wiki.choucairtesting.com/wiki/index.php/Hallazgo" TargetMode="External"/><Relationship Id="rId4" Type="http://schemas.openxmlformats.org/officeDocument/2006/relationships/drawing" Target="../drawings/drawing19.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20.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2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tabColor rgb="FF875EBC"/>
  </sheetPr>
  <dimension ref="A1:K999"/>
  <sheetViews>
    <sheetView showGridLines="0" tabSelected="1" topLeftCell="B52" zoomScaleNormal="100" workbookViewId="0">
      <selection activeCell="E65" sqref="E65"/>
    </sheetView>
  </sheetViews>
  <sheetFormatPr defaultColWidth="0" defaultRowHeight="14.25" zeroHeight="1"/>
  <cols>
    <col min="1" max="1" width="5" style="13" customWidth="1"/>
    <col min="2" max="2" width="21.42578125" style="12" customWidth="1"/>
    <col min="3" max="3" width="19.28515625" style="13" customWidth="1"/>
    <col min="4" max="4" width="27" style="13" customWidth="1"/>
    <col min="5" max="5" width="42.85546875" style="13" customWidth="1"/>
    <col min="6" max="6" width="32.28515625" style="13" customWidth="1"/>
    <col min="7" max="7" width="30.5703125" style="13" customWidth="1"/>
    <col min="8" max="8" width="25.85546875" style="13" customWidth="1"/>
    <col min="9" max="9" width="12" style="13" customWidth="1"/>
    <col min="10" max="11" width="0" style="13" hidden="1" customWidth="1"/>
    <col min="12" max="16384" width="12" style="13" hidden="1"/>
  </cols>
  <sheetData>
    <row r="1" spans="1:11"/>
    <row r="2" spans="1:11"/>
    <row r="3" spans="1:11"/>
    <row r="4" spans="1:11"/>
    <row r="5" spans="1:11">
      <c r="C5" s="14"/>
      <c r="D5" s="14"/>
      <c r="E5" s="14"/>
      <c r="F5" s="14"/>
      <c r="G5" s="15"/>
    </row>
    <row r="6" spans="1:11" ht="14.25" customHeight="1"/>
    <row r="7" spans="1:11" ht="14.25" customHeight="1"/>
    <row r="8" spans="1:11" ht="15">
      <c r="A8"/>
      <c r="B8" s="24"/>
      <c r="C8" s="25"/>
      <c r="D8"/>
      <c r="E8"/>
      <c r="F8"/>
      <c r="G8"/>
      <c r="H8"/>
      <c r="I8"/>
      <c r="J8"/>
      <c r="K8"/>
    </row>
    <row r="9" spans="1:11" ht="26.25" customHeight="1">
      <c r="A9"/>
      <c r="C9" s="27"/>
      <c r="D9" s="27"/>
      <c r="E9" s="27"/>
      <c r="F9" s="27"/>
      <c r="G9" s="27"/>
      <c r="H9" s="27"/>
      <c r="I9" s="27"/>
      <c r="J9"/>
      <c r="K9"/>
    </row>
    <row r="10" spans="1:11" ht="15">
      <c r="A10"/>
      <c r="C10" s="27"/>
      <c r="D10" s="27"/>
      <c r="E10" s="27"/>
      <c r="F10" s="27"/>
      <c r="G10" s="27"/>
      <c r="H10" s="27"/>
      <c r="I10" s="27"/>
      <c r="J10"/>
      <c r="K10"/>
    </row>
    <row r="11" spans="1:11" ht="15">
      <c r="A11"/>
      <c r="B11" s="24"/>
      <c r="C11" s="25"/>
      <c r="D11"/>
      <c r="E11"/>
      <c r="F11"/>
      <c r="G11"/>
      <c r="H11"/>
      <c r="I11"/>
      <c r="J11"/>
      <c r="K11"/>
    </row>
    <row r="12" spans="1:11" ht="18" customHeight="1">
      <c r="A12"/>
      <c r="B12" s="400" t="s">
        <v>0</v>
      </c>
      <c r="C12" s="401"/>
      <c r="D12" s="137"/>
      <c r="E12" s="137"/>
      <c r="F12" s="137"/>
      <c r="G12" s="137"/>
      <c r="H12" s="137"/>
      <c r="I12"/>
      <c r="J12"/>
      <c r="K12"/>
    </row>
    <row r="13" spans="1:11" ht="15">
      <c r="A13"/>
      <c r="B13" s="416"/>
      <c r="C13" s="416"/>
      <c r="D13"/>
      <c r="E13"/>
      <c r="F13"/>
      <c r="G13"/>
      <c r="H13"/>
      <c r="I13"/>
      <c r="J13"/>
      <c r="K13"/>
    </row>
    <row r="14" spans="1:11"/>
    <row r="15" spans="1:11" ht="18" customHeight="1">
      <c r="A15" s="30"/>
      <c r="B15" s="363" t="s">
        <v>1</v>
      </c>
      <c r="C15" s="364"/>
      <c r="D15" s="365" t="s">
        <v>2</v>
      </c>
      <c r="E15" s="365"/>
      <c r="F15" s="365"/>
      <c r="G15" s="365"/>
      <c r="H15" s="365"/>
      <c r="I15" s="27"/>
      <c r="K15"/>
    </row>
    <row r="16" spans="1:11" ht="18" customHeight="1">
      <c r="A16" s="30"/>
      <c r="B16" s="363" t="s">
        <v>3</v>
      </c>
      <c r="C16" s="364"/>
      <c r="D16" s="365" t="s">
        <v>4</v>
      </c>
      <c r="E16" s="365"/>
      <c r="F16" s="365"/>
      <c r="G16" s="365"/>
      <c r="H16" s="365"/>
      <c r="I16" s="27"/>
      <c r="K16"/>
    </row>
    <row r="17" spans="1:11" ht="18" customHeight="1">
      <c r="A17"/>
      <c r="B17" s="395" t="s">
        <v>5</v>
      </c>
      <c r="C17" s="396"/>
      <c r="D17" s="389" t="s">
        <v>6</v>
      </c>
      <c r="E17" s="389"/>
      <c r="F17" s="389"/>
      <c r="G17" s="389"/>
      <c r="H17" s="389"/>
      <c r="I17" s="27"/>
      <c r="J17" s="27"/>
      <c r="K17"/>
    </row>
    <row r="18" spans="1:11" ht="18" customHeight="1">
      <c r="A18"/>
      <c r="B18" s="397" t="s">
        <v>7</v>
      </c>
      <c r="C18" s="398"/>
      <c r="D18" s="389" t="s">
        <v>8</v>
      </c>
      <c r="E18" s="389"/>
      <c r="F18" s="389"/>
      <c r="G18" s="389"/>
      <c r="H18" s="389"/>
      <c r="I18" s="27"/>
      <c r="J18" s="27"/>
      <c r="K18"/>
    </row>
    <row r="19" spans="1:11" ht="18" customHeight="1">
      <c r="A19"/>
      <c r="B19" s="413" t="s">
        <v>9</v>
      </c>
      <c r="C19" s="414"/>
      <c r="D19" s="390">
        <v>1</v>
      </c>
      <c r="E19" s="390"/>
      <c r="F19" s="390"/>
      <c r="G19" s="390"/>
      <c r="H19" s="390"/>
      <c r="K19"/>
    </row>
    <row r="20" spans="1:11" ht="15">
      <c r="A20"/>
      <c r="B20" s="417" t="s">
        <v>10</v>
      </c>
      <c r="C20" s="418"/>
      <c r="D20" s="399"/>
      <c r="E20" s="399"/>
      <c r="F20" s="399"/>
      <c r="G20" s="399"/>
      <c r="H20" s="399"/>
      <c r="I20" s="27"/>
      <c r="K20"/>
    </row>
    <row r="21" spans="1:11" ht="18" customHeight="1">
      <c r="A21"/>
      <c r="B21" s="418" t="s">
        <v>11</v>
      </c>
      <c r="C21" s="420"/>
      <c r="D21" s="399"/>
      <c r="E21" s="399"/>
      <c r="F21" s="399"/>
      <c r="G21" s="399"/>
      <c r="H21" s="399"/>
      <c r="I21" s="27"/>
      <c r="K21"/>
    </row>
    <row r="22" spans="1:11" ht="18" customHeight="1">
      <c r="A22" s="30" t="str">
        <f>CONCATENATE(B22,": ",D22)</f>
        <v xml:space="preserve">Product Owner: </v>
      </c>
      <c r="B22" s="419" t="s">
        <v>12</v>
      </c>
      <c r="C22" s="418"/>
      <c r="D22" s="389"/>
      <c r="E22" s="389"/>
      <c r="F22" s="389"/>
      <c r="G22" s="389"/>
      <c r="H22" s="389"/>
      <c r="J22" s="27"/>
      <c r="K22"/>
    </row>
    <row r="23" spans="1:11" ht="18" customHeight="1">
      <c r="A23" s="30" t="str">
        <f>CONCATENATE(B23,": ",D23)</f>
        <v>Scrum Master: Vivian Carolina Mendoza Baron</v>
      </c>
      <c r="B23" s="419" t="s">
        <v>13</v>
      </c>
      <c r="C23" s="418"/>
      <c r="D23" s="365" t="s">
        <v>14</v>
      </c>
      <c r="E23" s="365"/>
      <c r="F23" s="365"/>
      <c r="G23" s="365"/>
      <c r="H23" s="365"/>
      <c r="I23" s="27"/>
      <c r="J23"/>
      <c r="K23"/>
    </row>
    <row r="24" spans="1:11" ht="18" customHeight="1">
      <c r="A24" s="30" t="str">
        <f>CONCATENATE(B24,": ",D24)</f>
        <v xml:space="preserve">Tester: </v>
      </c>
      <c r="B24" s="363" t="s">
        <v>15</v>
      </c>
      <c r="C24" s="364"/>
      <c r="D24" s="365"/>
      <c r="E24" s="365"/>
      <c r="F24" s="365"/>
      <c r="G24" s="365"/>
      <c r="H24" s="365"/>
      <c r="I24" s="27"/>
      <c r="K24"/>
    </row>
    <row r="25" spans="1:11" ht="18" customHeight="1">
      <c r="A25" s="30"/>
      <c r="B25" s="363" t="s">
        <v>16</v>
      </c>
      <c r="C25" s="364"/>
      <c r="D25" s="415"/>
      <c r="E25" s="415"/>
      <c r="F25" s="415"/>
      <c r="G25" s="415"/>
      <c r="H25" s="415"/>
      <c r="I25" s="27"/>
      <c r="K25"/>
    </row>
    <row r="26" spans="1:11" ht="15">
      <c r="A26" s="30"/>
      <c r="B26" s="27"/>
      <c r="C26" s="27"/>
      <c r="D26" s="27"/>
      <c r="E26" s="27"/>
      <c r="F26" s="27"/>
      <c r="G26" s="27"/>
      <c r="H26" s="27"/>
      <c r="I26" s="27"/>
      <c r="J26" s="27"/>
      <c r="K26"/>
    </row>
    <row r="27" spans="1:11" ht="14.25" customHeight="1">
      <c r="A27"/>
      <c r="B27" s="28"/>
      <c r="C27" s="29"/>
      <c r="D27" s="27"/>
      <c r="E27" s="27"/>
      <c r="F27" s="27"/>
      <c r="G27" s="27"/>
      <c r="H27" s="27"/>
      <c r="I27" s="27"/>
      <c r="J27" s="27"/>
      <c r="K27"/>
    </row>
    <row r="28" spans="1:11" ht="18" customHeight="1">
      <c r="A28"/>
      <c r="B28" s="371" t="s">
        <v>17</v>
      </c>
      <c r="C28" s="372"/>
      <c r="D28" s="137"/>
      <c r="E28" s="137"/>
      <c r="F28" s="137"/>
      <c r="G28" s="137"/>
      <c r="H28" s="137"/>
      <c r="I28" s="27"/>
      <c r="J28" s="27"/>
      <c r="K28"/>
    </row>
    <row r="29" spans="1:11" ht="14.25" customHeight="1">
      <c r="A29"/>
      <c r="B29" s="28"/>
      <c r="C29" s="29"/>
      <c r="D29" s="27"/>
      <c r="E29" s="27"/>
      <c r="F29" s="27"/>
      <c r="G29" s="27"/>
      <c r="H29" s="27"/>
      <c r="I29" s="27"/>
      <c r="J29" s="27"/>
      <c r="K29"/>
    </row>
    <row r="30" spans="1:11" ht="14.25" customHeight="1">
      <c r="A30"/>
      <c r="B30" s="402" t="s">
        <v>18</v>
      </c>
      <c r="C30" s="403"/>
      <c r="D30" s="403"/>
      <c r="E30" s="403"/>
      <c r="F30" s="403"/>
      <c r="G30" s="403"/>
      <c r="H30" s="404"/>
      <c r="I30" s="27"/>
      <c r="J30" s="27"/>
      <c r="K30"/>
    </row>
    <row r="31" spans="1:11" ht="14.25" customHeight="1">
      <c r="A31"/>
      <c r="B31" s="405"/>
      <c r="C31" s="406"/>
      <c r="D31" s="406"/>
      <c r="E31" s="406"/>
      <c r="F31" s="406"/>
      <c r="G31" s="406"/>
      <c r="H31" s="407"/>
      <c r="I31" s="27"/>
      <c r="J31" s="27"/>
      <c r="K31"/>
    </row>
    <row r="32" spans="1:11" ht="14.25" customHeight="1">
      <c r="A32"/>
      <c r="B32" s="405"/>
      <c r="C32" s="406"/>
      <c r="D32" s="406"/>
      <c r="E32" s="406"/>
      <c r="F32" s="406"/>
      <c r="G32" s="406"/>
      <c r="H32" s="407"/>
      <c r="I32" s="27"/>
      <c r="J32" s="27"/>
      <c r="K32"/>
    </row>
    <row r="33" spans="1:11" ht="14.25" customHeight="1">
      <c r="A33"/>
      <c r="B33" s="405"/>
      <c r="C33" s="406"/>
      <c r="D33" s="406"/>
      <c r="E33" s="406"/>
      <c r="F33" s="406"/>
      <c r="G33" s="406"/>
      <c r="H33" s="407"/>
      <c r="I33" s="27"/>
      <c r="J33" s="27"/>
      <c r="K33"/>
    </row>
    <row r="34" spans="1:11" ht="14.25" customHeight="1">
      <c r="A34"/>
      <c r="B34" s="405"/>
      <c r="C34" s="406"/>
      <c r="D34" s="406"/>
      <c r="E34" s="406"/>
      <c r="F34" s="406"/>
      <c r="G34" s="406"/>
      <c r="H34" s="407"/>
      <c r="I34" s="27"/>
      <c r="J34" s="27"/>
      <c r="K34"/>
    </row>
    <row r="35" spans="1:11" ht="14.25" customHeight="1">
      <c r="A35"/>
      <c r="B35" s="405"/>
      <c r="C35" s="406"/>
      <c r="D35" s="406"/>
      <c r="E35" s="406"/>
      <c r="F35" s="406"/>
      <c r="G35" s="406"/>
      <c r="H35" s="407"/>
      <c r="I35" s="27"/>
      <c r="J35" s="27"/>
      <c r="K35"/>
    </row>
    <row r="36" spans="1:11" ht="14.25" customHeight="1">
      <c r="A36"/>
      <c r="B36" s="405"/>
      <c r="C36" s="406"/>
      <c r="D36" s="406"/>
      <c r="E36" s="406"/>
      <c r="F36" s="406"/>
      <c r="G36" s="406"/>
      <c r="H36" s="407"/>
      <c r="I36" s="27"/>
      <c r="J36" s="27"/>
      <c r="K36"/>
    </row>
    <row r="37" spans="1:11" ht="14.25" customHeight="1">
      <c r="A37"/>
      <c r="B37" s="405"/>
      <c r="C37" s="406"/>
      <c r="D37" s="406"/>
      <c r="E37" s="406"/>
      <c r="F37" s="406"/>
      <c r="G37" s="406"/>
      <c r="H37" s="407"/>
      <c r="I37" s="27"/>
      <c r="J37" s="27"/>
      <c r="K37"/>
    </row>
    <row r="38" spans="1:11" ht="14.25" customHeight="1">
      <c r="A38"/>
      <c r="B38" s="405"/>
      <c r="C38" s="406"/>
      <c r="D38" s="406"/>
      <c r="E38" s="406"/>
      <c r="F38" s="406"/>
      <c r="G38" s="406"/>
      <c r="H38" s="407"/>
      <c r="I38" s="27"/>
      <c r="J38" s="27"/>
      <c r="K38"/>
    </row>
    <row r="39" spans="1:11" ht="14.25" customHeight="1">
      <c r="A39"/>
      <c r="B39" s="405"/>
      <c r="C39" s="406"/>
      <c r="D39" s="406"/>
      <c r="E39" s="406"/>
      <c r="F39" s="406"/>
      <c r="G39" s="406"/>
      <c r="H39" s="407"/>
      <c r="I39" s="27"/>
      <c r="J39" s="27"/>
      <c r="K39"/>
    </row>
    <row r="40" spans="1:11" ht="14.25" customHeight="1">
      <c r="A40"/>
      <c r="B40" s="408"/>
      <c r="C40" s="409"/>
      <c r="D40" s="409"/>
      <c r="E40" s="409"/>
      <c r="F40" s="409"/>
      <c r="G40" s="409"/>
      <c r="H40" s="410"/>
      <c r="I40" s="27"/>
      <c r="J40" s="27"/>
      <c r="K40"/>
    </row>
    <row r="41" spans="1:11" ht="14.25" customHeight="1">
      <c r="A41"/>
      <c r="B41" s="28"/>
      <c r="C41" s="29"/>
      <c r="D41" s="27"/>
      <c r="E41" s="27"/>
      <c r="F41" s="27"/>
      <c r="G41" s="27"/>
      <c r="H41" s="27"/>
      <c r="I41" s="27"/>
      <c r="J41" s="27"/>
      <c r="K41"/>
    </row>
    <row r="42" spans="1:11" ht="18" customHeight="1">
      <c r="A42"/>
      <c r="B42" s="411" t="s">
        <v>19</v>
      </c>
      <c r="C42" s="412"/>
      <c r="D42" s="137"/>
      <c r="E42" s="137"/>
      <c r="F42" s="137"/>
      <c r="G42" s="137"/>
      <c r="H42" s="137"/>
      <c r="I42" s="27"/>
      <c r="J42" s="27"/>
      <c r="K42"/>
    </row>
    <row r="43" spans="1:11" ht="14.25" customHeight="1">
      <c r="A43"/>
      <c r="B43" s="28"/>
      <c r="C43" s="29"/>
      <c r="D43" s="27"/>
      <c r="E43" s="27"/>
      <c r="F43" s="27"/>
      <c r="G43" s="27"/>
      <c r="H43" s="27"/>
      <c r="I43" s="27"/>
      <c r="J43" s="27"/>
      <c r="K43"/>
    </row>
    <row r="44" spans="1:11" ht="14.25" customHeight="1">
      <c r="A44"/>
      <c r="B44" s="380" t="s">
        <v>20</v>
      </c>
      <c r="C44" s="381"/>
      <c r="D44" s="381"/>
      <c r="E44" s="381"/>
      <c r="F44" s="381"/>
      <c r="G44" s="381"/>
      <c r="H44" s="382"/>
      <c r="I44" s="27"/>
      <c r="J44" s="27"/>
      <c r="K44"/>
    </row>
    <row r="45" spans="1:11" ht="14.25" customHeight="1">
      <c r="A45"/>
      <c r="B45" s="383"/>
      <c r="C45" s="384"/>
      <c r="D45" s="384"/>
      <c r="E45" s="384"/>
      <c r="F45" s="384"/>
      <c r="G45" s="384"/>
      <c r="H45" s="385"/>
      <c r="I45" s="27"/>
      <c r="J45" s="27"/>
      <c r="K45"/>
    </row>
    <row r="46" spans="1:11" ht="14.25" customHeight="1">
      <c r="A46"/>
      <c r="B46" s="383"/>
      <c r="C46" s="384"/>
      <c r="D46" s="384"/>
      <c r="E46" s="384"/>
      <c r="F46" s="384"/>
      <c r="G46" s="384"/>
      <c r="H46" s="385"/>
      <c r="I46" s="27"/>
      <c r="J46" s="27"/>
      <c r="K46"/>
    </row>
    <row r="47" spans="1:11" ht="14.25" customHeight="1">
      <c r="A47"/>
      <c r="B47" s="383"/>
      <c r="C47" s="384"/>
      <c r="D47" s="384"/>
      <c r="E47" s="384"/>
      <c r="F47" s="384"/>
      <c r="G47" s="384"/>
      <c r="H47" s="385"/>
      <c r="I47" s="27"/>
      <c r="J47" s="27"/>
      <c r="K47"/>
    </row>
    <row r="48" spans="1:11" ht="14.25" customHeight="1">
      <c r="A48"/>
      <c r="B48" s="383"/>
      <c r="C48" s="384"/>
      <c r="D48" s="384"/>
      <c r="E48" s="384"/>
      <c r="F48" s="384"/>
      <c r="G48" s="384"/>
      <c r="H48" s="385"/>
      <c r="I48" s="27"/>
      <c r="J48" s="27"/>
      <c r="K48"/>
    </row>
    <row r="49" spans="1:11" ht="14.25" customHeight="1">
      <c r="A49"/>
      <c r="B49" s="386"/>
      <c r="C49" s="387"/>
      <c r="D49" s="387"/>
      <c r="E49" s="387"/>
      <c r="F49" s="387"/>
      <c r="G49" s="387"/>
      <c r="H49" s="388"/>
      <c r="I49" s="27"/>
      <c r="J49" s="27"/>
      <c r="K49"/>
    </row>
    <row r="50" spans="1:11" ht="14.25" customHeight="1">
      <c r="A50"/>
      <c r="B50" s="28"/>
      <c r="C50" s="29"/>
      <c r="D50" s="27"/>
      <c r="E50" s="27"/>
      <c r="F50" s="27"/>
      <c r="G50" s="27"/>
      <c r="H50" s="27"/>
      <c r="I50" s="27"/>
      <c r="J50" s="27"/>
      <c r="K50"/>
    </row>
    <row r="51" spans="1:11" ht="18" customHeight="1">
      <c r="A51"/>
      <c r="B51" s="371" t="s">
        <v>21</v>
      </c>
      <c r="C51" s="372"/>
      <c r="D51" s="137"/>
      <c r="E51" s="137"/>
      <c r="F51" s="137"/>
      <c r="G51" s="137"/>
      <c r="H51" s="137"/>
      <c r="I51" s="27"/>
      <c r="J51" s="27"/>
      <c r="K51"/>
    </row>
    <row r="52" spans="1:11" ht="14.25" customHeight="1">
      <c r="A52"/>
      <c r="B52" s="28"/>
      <c r="C52" s="29"/>
      <c r="D52" s="27"/>
      <c r="E52" s="27"/>
      <c r="F52" s="27"/>
      <c r="G52" s="27"/>
      <c r="H52" s="27"/>
      <c r="I52" s="27"/>
      <c r="J52" s="27"/>
      <c r="K52"/>
    </row>
    <row r="53" spans="1:11" ht="14.25" customHeight="1">
      <c r="A53"/>
      <c r="B53" s="402" t="s">
        <v>22</v>
      </c>
      <c r="C53" s="403"/>
      <c r="D53" s="403"/>
      <c r="E53" s="403"/>
      <c r="F53" s="403"/>
      <c r="G53" s="403"/>
      <c r="H53" s="404"/>
      <c r="I53" s="27"/>
      <c r="J53" s="27"/>
      <c r="K53"/>
    </row>
    <row r="54" spans="1:11" ht="14.25" customHeight="1">
      <c r="A54"/>
      <c r="B54" s="405"/>
      <c r="C54" s="406"/>
      <c r="D54" s="406"/>
      <c r="E54" s="406"/>
      <c r="F54" s="406"/>
      <c r="G54" s="406"/>
      <c r="H54" s="407"/>
      <c r="I54" s="27"/>
      <c r="J54" s="27"/>
      <c r="K54"/>
    </row>
    <row r="55" spans="1:11" ht="14.25" customHeight="1">
      <c r="A55"/>
      <c r="B55" s="405"/>
      <c r="C55" s="406"/>
      <c r="D55" s="406"/>
      <c r="E55" s="406"/>
      <c r="F55" s="406"/>
      <c r="G55" s="406"/>
      <c r="H55" s="407"/>
      <c r="I55" s="27"/>
      <c r="J55" s="27"/>
      <c r="K55"/>
    </row>
    <row r="56" spans="1:11" ht="14.25" customHeight="1">
      <c r="A56"/>
      <c r="B56" s="405"/>
      <c r="C56" s="406"/>
      <c r="D56" s="406"/>
      <c r="E56" s="406"/>
      <c r="F56" s="406"/>
      <c r="G56" s="406"/>
      <c r="H56" s="407"/>
      <c r="I56" s="27"/>
      <c r="J56" s="27"/>
      <c r="K56"/>
    </row>
    <row r="57" spans="1:11" ht="14.25" customHeight="1">
      <c r="A57"/>
      <c r="B57" s="405"/>
      <c r="C57" s="406"/>
      <c r="D57" s="406"/>
      <c r="E57" s="406"/>
      <c r="F57" s="406"/>
      <c r="G57" s="406"/>
      <c r="H57" s="407"/>
      <c r="I57" s="27"/>
      <c r="J57" s="27"/>
      <c r="K57"/>
    </row>
    <row r="58" spans="1:11" ht="14.25" customHeight="1">
      <c r="A58"/>
      <c r="B58" s="405"/>
      <c r="C58" s="406"/>
      <c r="D58" s="406"/>
      <c r="E58" s="406"/>
      <c r="F58" s="406"/>
      <c r="G58" s="406"/>
      <c r="H58" s="407"/>
      <c r="I58" s="27"/>
      <c r="J58" s="27"/>
      <c r="K58"/>
    </row>
    <row r="59" spans="1:11" ht="14.25" customHeight="1">
      <c r="A59"/>
      <c r="B59" s="405"/>
      <c r="C59" s="406"/>
      <c r="D59" s="406"/>
      <c r="E59" s="406"/>
      <c r="F59" s="406"/>
      <c r="G59" s="406"/>
      <c r="H59" s="407"/>
      <c r="I59" s="27"/>
      <c r="J59" s="27"/>
      <c r="K59"/>
    </row>
    <row r="60" spans="1:11" ht="14.25" customHeight="1">
      <c r="A60"/>
      <c r="B60" s="405"/>
      <c r="C60" s="406"/>
      <c r="D60" s="406"/>
      <c r="E60" s="406"/>
      <c r="F60" s="406"/>
      <c r="G60" s="406"/>
      <c r="H60" s="407"/>
      <c r="I60" s="27"/>
      <c r="J60" s="27"/>
      <c r="K60"/>
    </row>
    <row r="61" spans="1:11" ht="14.25" customHeight="1">
      <c r="A61"/>
      <c r="B61" s="405"/>
      <c r="C61" s="406"/>
      <c r="D61" s="406"/>
      <c r="E61" s="406"/>
      <c r="F61" s="406"/>
      <c r="G61" s="406"/>
      <c r="H61" s="407"/>
      <c r="I61" s="27"/>
      <c r="J61" s="27"/>
      <c r="K61"/>
    </row>
    <row r="62" spans="1:11" ht="14.25" customHeight="1">
      <c r="A62"/>
      <c r="B62" s="405"/>
      <c r="C62" s="406"/>
      <c r="D62" s="406"/>
      <c r="E62" s="406"/>
      <c r="F62" s="406"/>
      <c r="G62" s="406"/>
      <c r="H62" s="407"/>
      <c r="I62" s="27"/>
      <c r="J62" s="27"/>
      <c r="K62"/>
    </row>
    <row r="63" spans="1:11" ht="14.25" customHeight="1">
      <c r="A63"/>
      <c r="B63" s="408"/>
      <c r="C63" s="409"/>
      <c r="D63" s="409"/>
      <c r="E63" s="409"/>
      <c r="F63" s="409"/>
      <c r="G63" s="409"/>
      <c r="H63" s="410"/>
      <c r="I63" s="27"/>
      <c r="J63" s="27"/>
      <c r="K63"/>
    </row>
    <row r="64" spans="1:11" ht="14.25" customHeight="1">
      <c r="A64"/>
      <c r="B64" s="28"/>
      <c r="C64" s="29"/>
      <c r="D64" s="27"/>
      <c r="E64" s="27"/>
      <c r="F64" s="27"/>
      <c r="G64" s="27"/>
      <c r="H64" s="27"/>
      <c r="I64" s="27"/>
      <c r="J64" s="27"/>
      <c r="K64"/>
    </row>
    <row r="65" spans="1:11" ht="18" customHeight="1">
      <c r="A65"/>
      <c r="B65" s="371" t="s">
        <v>23</v>
      </c>
      <c r="C65" s="372"/>
      <c r="D65" s="137"/>
      <c r="E65" s="137"/>
      <c r="F65" s="137"/>
      <c r="G65" s="137"/>
      <c r="H65" s="137"/>
      <c r="I65" s="27"/>
      <c r="J65" s="27"/>
      <c r="K65"/>
    </row>
    <row r="66" spans="1:11" ht="14.25" customHeight="1">
      <c r="A66"/>
      <c r="B66" s="28"/>
      <c r="C66" s="29"/>
      <c r="D66" s="27"/>
      <c r="E66" s="27"/>
      <c r="F66" s="27"/>
      <c r="G66" s="27"/>
      <c r="H66" s="27"/>
      <c r="I66" s="27"/>
      <c r="J66" s="27"/>
      <c r="K66"/>
    </row>
    <row r="67" spans="1:11" ht="14.25" customHeight="1">
      <c r="A67"/>
      <c r="B67" s="380"/>
      <c r="C67" s="381"/>
      <c r="D67" s="381"/>
      <c r="E67" s="381"/>
      <c r="F67" s="381"/>
      <c r="G67" s="381"/>
      <c r="H67" s="382"/>
      <c r="I67" s="27"/>
      <c r="J67" s="27"/>
      <c r="K67"/>
    </row>
    <row r="68" spans="1:11" ht="14.25" customHeight="1">
      <c r="A68"/>
      <c r="B68" s="383"/>
      <c r="C68" s="384"/>
      <c r="D68" s="384"/>
      <c r="E68" s="384"/>
      <c r="F68" s="384"/>
      <c r="G68" s="384"/>
      <c r="H68" s="385"/>
      <c r="I68" s="27"/>
      <c r="J68" s="27"/>
      <c r="K68"/>
    </row>
    <row r="69" spans="1:11" ht="14.25" customHeight="1">
      <c r="A69"/>
      <c r="B69" s="383"/>
      <c r="C69" s="384"/>
      <c r="D69" s="384"/>
      <c r="E69" s="384"/>
      <c r="F69" s="384"/>
      <c r="G69" s="384"/>
      <c r="H69" s="385"/>
      <c r="I69" s="27"/>
      <c r="J69" s="27"/>
      <c r="K69"/>
    </row>
    <row r="70" spans="1:11" ht="14.25" customHeight="1">
      <c r="A70"/>
      <c r="B70" s="383"/>
      <c r="C70" s="384"/>
      <c r="D70" s="384"/>
      <c r="E70" s="384"/>
      <c r="F70" s="384"/>
      <c r="G70" s="384"/>
      <c r="H70" s="385"/>
      <c r="I70" s="27"/>
      <c r="J70" s="27"/>
      <c r="K70"/>
    </row>
    <row r="71" spans="1:11" ht="14.25" customHeight="1">
      <c r="A71"/>
      <c r="B71" s="383"/>
      <c r="C71" s="384"/>
      <c r="D71" s="384"/>
      <c r="E71" s="384"/>
      <c r="F71" s="384"/>
      <c r="G71" s="384"/>
      <c r="H71" s="385"/>
      <c r="I71" s="27"/>
      <c r="J71" s="27"/>
      <c r="K71"/>
    </row>
    <row r="72" spans="1:11" ht="14.25" customHeight="1">
      <c r="A72"/>
      <c r="B72" s="383"/>
      <c r="C72" s="384"/>
      <c r="D72" s="384"/>
      <c r="E72" s="384"/>
      <c r="F72" s="384"/>
      <c r="G72" s="384"/>
      <c r="H72" s="385"/>
      <c r="I72" s="27"/>
      <c r="J72" s="27"/>
      <c r="K72"/>
    </row>
    <row r="73" spans="1:11" ht="14.25" customHeight="1">
      <c r="A73"/>
      <c r="B73" s="383"/>
      <c r="C73" s="384"/>
      <c r="D73" s="384"/>
      <c r="E73" s="384"/>
      <c r="F73" s="384"/>
      <c r="G73" s="384"/>
      <c r="H73" s="385"/>
      <c r="I73" s="27"/>
      <c r="J73" s="27"/>
      <c r="K73"/>
    </row>
    <row r="74" spans="1:11" ht="14.25" customHeight="1">
      <c r="A74"/>
      <c r="B74" s="383"/>
      <c r="C74" s="384"/>
      <c r="D74" s="384"/>
      <c r="E74" s="384"/>
      <c r="F74" s="384"/>
      <c r="G74" s="384"/>
      <c r="H74" s="385"/>
      <c r="I74" s="27"/>
      <c r="J74" s="27"/>
      <c r="K74"/>
    </row>
    <row r="75" spans="1:11" ht="14.25" customHeight="1">
      <c r="A75"/>
      <c r="B75" s="383"/>
      <c r="C75" s="384"/>
      <c r="D75" s="384"/>
      <c r="E75" s="384"/>
      <c r="F75" s="384"/>
      <c r="G75" s="384"/>
      <c r="H75" s="385"/>
      <c r="I75" s="27"/>
      <c r="J75" s="27"/>
      <c r="K75"/>
    </row>
    <row r="76" spans="1:11" ht="14.25" customHeight="1">
      <c r="A76"/>
      <c r="B76" s="383"/>
      <c r="C76" s="384"/>
      <c r="D76" s="384"/>
      <c r="E76" s="384"/>
      <c r="F76" s="384"/>
      <c r="G76" s="384"/>
      <c r="H76" s="385"/>
      <c r="I76" s="27"/>
      <c r="J76" s="27"/>
      <c r="K76"/>
    </row>
    <row r="77" spans="1:11" ht="14.25" customHeight="1">
      <c r="A77"/>
      <c r="B77" s="386"/>
      <c r="C77" s="387"/>
      <c r="D77" s="387"/>
      <c r="E77" s="387"/>
      <c r="F77" s="387"/>
      <c r="G77" s="387"/>
      <c r="H77" s="388"/>
      <c r="I77" s="27"/>
      <c r="J77" s="27"/>
      <c r="K77"/>
    </row>
    <row r="78" spans="1:11" ht="14.25" customHeight="1">
      <c r="A78"/>
      <c r="B78" s="28"/>
      <c r="C78" s="28"/>
      <c r="D78" s="29"/>
      <c r="E78" s="27"/>
      <c r="F78" s="27"/>
      <c r="G78" s="27"/>
      <c r="H78" s="27"/>
      <c r="I78" s="27"/>
      <c r="J78" s="27"/>
      <c r="K78"/>
    </row>
    <row r="79" spans="1:11" ht="35.25" customHeight="1">
      <c r="A79"/>
      <c r="B79" s="391" t="s">
        <v>24</v>
      </c>
      <c r="C79" s="392"/>
      <c r="D79" s="369" t="s">
        <v>25</v>
      </c>
      <c r="E79" s="369"/>
      <c r="F79" s="369"/>
      <c r="G79" s="369"/>
      <c r="H79" s="369"/>
      <c r="I79" s="27"/>
      <c r="J79" s="27"/>
      <c r="K79"/>
    </row>
    <row r="80" spans="1:11" ht="32.25" customHeight="1">
      <c r="A80"/>
      <c r="B80" s="393" t="s">
        <v>26</v>
      </c>
      <c r="C80" s="394"/>
      <c r="D80" s="369" t="s">
        <v>27</v>
      </c>
      <c r="E80" s="369"/>
      <c r="F80" s="369"/>
      <c r="G80" s="369"/>
      <c r="H80" s="369"/>
      <c r="I80" s="27"/>
      <c r="J80" s="27"/>
      <c r="K80"/>
    </row>
    <row r="81" spans="1:11" ht="15">
      <c r="A81"/>
      <c r="B81"/>
      <c r="C81"/>
      <c r="D81"/>
      <c r="E81"/>
      <c r="F81"/>
      <c r="G81"/>
      <c r="H81" s="27"/>
      <c r="I81" s="27"/>
      <c r="J81" s="27"/>
      <c r="K81"/>
    </row>
    <row r="82" spans="1:11" ht="18" customHeight="1">
      <c r="A82"/>
      <c r="B82" s="371" t="s">
        <v>28</v>
      </c>
      <c r="C82" s="372"/>
      <c r="D82" s="137"/>
      <c r="E82" s="137"/>
      <c r="F82" s="137"/>
      <c r="G82" s="137"/>
      <c r="H82" s="137"/>
      <c r="I82" s="27"/>
      <c r="J82" s="27"/>
      <c r="K82"/>
    </row>
    <row r="83" spans="1:11" ht="14.25" customHeight="1">
      <c r="A83"/>
      <c r="B83" s="27"/>
      <c r="C83" s="27"/>
      <c r="D83" s="27"/>
      <c r="E83" s="27"/>
      <c r="F83" s="27"/>
      <c r="G83" s="27"/>
      <c r="H83" s="27"/>
      <c r="I83" s="27"/>
      <c r="J83" s="27"/>
      <c r="K83"/>
    </row>
    <row r="84" spans="1:11" ht="25.5" customHeight="1">
      <c r="A84"/>
      <c r="B84" s="377" t="s">
        <v>29</v>
      </c>
      <c r="C84" s="378"/>
      <c r="D84" s="138" t="s">
        <v>24</v>
      </c>
      <c r="E84" s="138" t="s">
        <v>26</v>
      </c>
      <c r="F84" s="163" t="s">
        <v>30</v>
      </c>
      <c r="G84" s="379" t="s">
        <v>31</v>
      </c>
      <c r="H84" s="379"/>
      <c r="I84" s="27"/>
      <c r="J84" s="27"/>
      <c r="K84"/>
    </row>
    <row r="85" spans="1:11" ht="15">
      <c r="A85"/>
      <c r="B85" s="375" t="s">
        <v>32</v>
      </c>
      <c r="C85" s="376"/>
      <c r="D85" s="87">
        <v>3</v>
      </c>
      <c r="E85" s="87">
        <v>2</v>
      </c>
      <c r="F85" s="162">
        <f t="shared" ref="F85:F95" si="0">IF(D85*E85&gt;0,D85*E85," ")</f>
        <v>6</v>
      </c>
      <c r="G85" s="369" t="s">
        <v>33</v>
      </c>
      <c r="H85" s="369"/>
      <c r="I85" s="27"/>
      <c r="J85" s="27"/>
      <c r="K85"/>
    </row>
    <row r="86" spans="1:11">
      <c r="B86" s="375" t="s">
        <v>34</v>
      </c>
      <c r="C86" s="376"/>
      <c r="D86" s="87">
        <v>2</v>
      </c>
      <c r="E86" s="87">
        <v>2</v>
      </c>
      <c r="F86" s="162">
        <f t="shared" si="0"/>
        <v>4</v>
      </c>
      <c r="G86" s="369" t="s">
        <v>35</v>
      </c>
      <c r="H86" s="369"/>
    </row>
    <row r="87" spans="1:11">
      <c r="B87" s="375" t="s">
        <v>36</v>
      </c>
      <c r="C87" s="376"/>
      <c r="D87" s="88">
        <v>2</v>
      </c>
      <c r="E87" s="87">
        <v>3</v>
      </c>
      <c r="F87" s="162">
        <f t="shared" si="0"/>
        <v>6</v>
      </c>
      <c r="G87" s="369" t="s">
        <v>37</v>
      </c>
      <c r="H87" s="369"/>
    </row>
    <row r="88" spans="1:11" ht="21.75" customHeight="1">
      <c r="B88" s="375" t="s">
        <v>38</v>
      </c>
      <c r="C88" s="376"/>
      <c r="D88" s="88">
        <v>3</v>
      </c>
      <c r="E88" s="87">
        <v>3</v>
      </c>
      <c r="F88" s="162">
        <f t="shared" si="0"/>
        <v>9</v>
      </c>
      <c r="G88" s="369" t="s">
        <v>39</v>
      </c>
      <c r="H88" s="369"/>
    </row>
    <row r="89" spans="1:11">
      <c r="B89" s="375" t="s">
        <v>40</v>
      </c>
      <c r="C89" s="376"/>
      <c r="D89" s="87">
        <v>2</v>
      </c>
      <c r="E89" s="87">
        <v>3</v>
      </c>
      <c r="F89" s="162">
        <f t="shared" si="0"/>
        <v>6</v>
      </c>
      <c r="G89" s="369" t="s">
        <v>37</v>
      </c>
      <c r="H89" s="369"/>
    </row>
    <row r="90" spans="1:11">
      <c r="B90" s="375" t="s">
        <v>41</v>
      </c>
      <c r="C90" s="376"/>
      <c r="D90" s="88">
        <v>3</v>
      </c>
      <c r="E90" s="88">
        <v>2</v>
      </c>
      <c r="F90" s="162">
        <f t="shared" si="0"/>
        <v>6</v>
      </c>
      <c r="G90" s="369" t="s">
        <v>42</v>
      </c>
      <c r="H90" s="369"/>
    </row>
    <row r="91" spans="1:11">
      <c r="B91" s="375" t="s">
        <v>43</v>
      </c>
      <c r="C91" s="376"/>
      <c r="D91" s="88">
        <v>2</v>
      </c>
      <c r="E91" s="88">
        <v>3</v>
      </c>
      <c r="F91" s="162">
        <f t="shared" si="0"/>
        <v>6</v>
      </c>
      <c r="G91" s="369" t="s">
        <v>37</v>
      </c>
      <c r="H91" s="369"/>
    </row>
    <row r="92" spans="1:11">
      <c r="B92" s="375" t="s">
        <v>44</v>
      </c>
      <c r="C92" s="376"/>
      <c r="D92" s="88">
        <v>3</v>
      </c>
      <c r="E92" s="88">
        <v>1</v>
      </c>
      <c r="F92" s="162">
        <f t="shared" si="0"/>
        <v>3</v>
      </c>
      <c r="G92" s="369" t="s">
        <v>45</v>
      </c>
      <c r="H92" s="369"/>
    </row>
    <row r="93" spans="1:11">
      <c r="B93" s="375"/>
      <c r="C93" s="376"/>
      <c r="D93" s="88"/>
      <c r="E93" s="88"/>
      <c r="F93" s="162" t="str">
        <f t="shared" si="0"/>
        <v xml:space="preserve"> </v>
      </c>
      <c r="G93" s="369"/>
      <c r="H93" s="369"/>
    </row>
    <row r="94" spans="1:11">
      <c r="B94" s="375"/>
      <c r="C94" s="376"/>
      <c r="D94" s="88"/>
      <c r="E94" s="88"/>
      <c r="F94" s="162" t="str">
        <f t="shared" si="0"/>
        <v xml:space="preserve"> </v>
      </c>
      <c r="G94" s="369"/>
      <c r="H94" s="369"/>
    </row>
    <row r="95" spans="1:11">
      <c r="B95" s="375"/>
      <c r="C95" s="376"/>
      <c r="D95" s="89"/>
      <c r="E95" s="89"/>
      <c r="F95" s="162" t="str">
        <f t="shared" si="0"/>
        <v xml:space="preserve"> </v>
      </c>
      <c r="G95" s="369"/>
      <c r="H95" s="369"/>
    </row>
    <row r="96" spans="1:11">
      <c r="B96" s="375"/>
      <c r="C96" s="376"/>
      <c r="D96" s="89"/>
      <c r="E96" s="89"/>
      <c r="F96" s="162" t="str">
        <f t="shared" ref="F96:F99" si="1">IF(D96*E96&gt;0,D96*E96," ")</f>
        <v xml:space="preserve"> </v>
      </c>
      <c r="G96" s="369"/>
      <c r="H96" s="369"/>
    </row>
    <row r="97" spans="1:11">
      <c r="B97" s="375"/>
      <c r="C97" s="376"/>
      <c r="D97" s="89"/>
      <c r="E97" s="89"/>
      <c r="F97" s="162" t="str">
        <f t="shared" si="1"/>
        <v xml:space="preserve"> </v>
      </c>
      <c r="G97" s="369"/>
      <c r="H97" s="369"/>
    </row>
    <row r="98" spans="1:11">
      <c r="B98" s="375"/>
      <c r="C98" s="376"/>
      <c r="D98" s="89"/>
      <c r="E98" s="89"/>
      <c r="F98" s="162" t="str">
        <f t="shared" si="1"/>
        <v xml:space="preserve"> </v>
      </c>
      <c r="G98" s="369"/>
      <c r="H98" s="369"/>
    </row>
    <row r="99" spans="1:11">
      <c r="B99" s="375"/>
      <c r="C99" s="376"/>
      <c r="D99" s="89"/>
      <c r="E99" s="89"/>
      <c r="F99" s="162" t="str">
        <f t="shared" si="1"/>
        <v xml:space="preserve"> </v>
      </c>
      <c r="G99" s="369"/>
      <c r="H99" s="369"/>
    </row>
    <row r="100" spans="1:11" ht="15">
      <c r="B100" s="90"/>
      <c r="C100" s="90"/>
      <c r="D100"/>
      <c r="E100" s="91" t="s">
        <v>46</v>
      </c>
      <c r="F100" s="92">
        <f>IFERROR(AVERAGE(F85:F99),"")</f>
        <v>5.75</v>
      </c>
      <c r="G100"/>
    </row>
    <row r="101" spans="1:11" ht="15">
      <c r="B101"/>
      <c r="C101"/>
      <c r="D101"/>
      <c r="E101"/>
      <c r="F101"/>
      <c r="G101"/>
    </row>
    <row r="102" spans="1:11" ht="18" customHeight="1">
      <c r="A102"/>
      <c r="B102" s="371" t="s">
        <v>47</v>
      </c>
      <c r="C102" s="372"/>
      <c r="D102" s="137"/>
      <c r="E102" s="137"/>
      <c r="F102" s="137"/>
      <c r="G102" s="137"/>
      <c r="H102" s="137"/>
      <c r="I102" s="27"/>
      <c r="J102" s="27"/>
      <c r="K102"/>
    </row>
    <row r="103" spans="1:11" ht="15">
      <c r="B103" s="139"/>
      <c r="C103" s="139"/>
      <c r="D103" s="139"/>
      <c r="E103" s="139"/>
      <c r="F103" s="139"/>
      <c r="G103" s="139"/>
    </row>
    <row r="104" spans="1:11" ht="25.5" customHeight="1">
      <c r="B104" s="377" t="s">
        <v>29</v>
      </c>
      <c r="C104" s="378"/>
      <c r="D104" s="138" t="s">
        <v>24</v>
      </c>
      <c r="E104" s="138" t="s">
        <v>48</v>
      </c>
      <c r="F104" s="163" t="s">
        <v>30</v>
      </c>
      <c r="G104" s="379" t="s">
        <v>31</v>
      </c>
      <c r="H104" s="379"/>
      <c r="I104" s="357"/>
    </row>
    <row r="105" spans="1:11">
      <c r="B105" s="375" t="s">
        <v>49</v>
      </c>
      <c r="C105" s="376"/>
      <c r="D105" s="87">
        <v>3</v>
      </c>
      <c r="E105" s="87">
        <v>2</v>
      </c>
      <c r="F105" s="162">
        <f t="shared" ref="F105:F114" si="2">IF(D105*E105&gt;0,D105*E105," ")</f>
        <v>6</v>
      </c>
      <c r="G105" s="369" t="s">
        <v>50</v>
      </c>
      <c r="H105" s="369"/>
    </row>
    <row r="106" spans="1:11">
      <c r="B106" s="375" t="s">
        <v>51</v>
      </c>
      <c r="C106" s="376"/>
      <c r="D106" s="87">
        <v>3</v>
      </c>
      <c r="E106" s="87">
        <v>2</v>
      </c>
      <c r="F106" s="162">
        <f t="shared" si="2"/>
        <v>6</v>
      </c>
      <c r="G106" s="369" t="s">
        <v>50</v>
      </c>
      <c r="H106" s="369"/>
    </row>
    <row r="107" spans="1:11">
      <c r="B107" s="375" t="s">
        <v>52</v>
      </c>
      <c r="C107" s="376"/>
      <c r="D107" s="87">
        <v>2</v>
      </c>
      <c r="E107" s="87">
        <v>2</v>
      </c>
      <c r="F107" s="162">
        <f t="shared" si="2"/>
        <v>4</v>
      </c>
      <c r="G107" s="369" t="s">
        <v>53</v>
      </c>
      <c r="H107" s="369"/>
    </row>
    <row r="108" spans="1:11">
      <c r="B108" s="375" t="s">
        <v>54</v>
      </c>
      <c r="C108" s="376"/>
      <c r="D108" s="93">
        <v>3</v>
      </c>
      <c r="E108" s="93">
        <v>2</v>
      </c>
      <c r="F108" s="162">
        <f t="shared" si="2"/>
        <v>6</v>
      </c>
      <c r="G108" s="369" t="s">
        <v>50</v>
      </c>
      <c r="H108" s="369"/>
    </row>
    <row r="109" spans="1:11">
      <c r="B109" s="375" t="s">
        <v>55</v>
      </c>
      <c r="C109" s="376"/>
      <c r="D109" s="87">
        <v>2</v>
      </c>
      <c r="E109" s="87">
        <v>2</v>
      </c>
      <c r="F109" s="162">
        <f t="shared" si="2"/>
        <v>4</v>
      </c>
      <c r="G109" s="369" t="s">
        <v>50</v>
      </c>
      <c r="H109" s="369"/>
    </row>
    <row r="110" spans="1:11">
      <c r="B110" s="375" t="s">
        <v>56</v>
      </c>
      <c r="C110" s="376"/>
      <c r="D110" s="87">
        <v>3</v>
      </c>
      <c r="E110" s="87">
        <v>2</v>
      </c>
      <c r="F110" s="162">
        <f t="shared" si="2"/>
        <v>6</v>
      </c>
      <c r="G110" s="369" t="s">
        <v>50</v>
      </c>
      <c r="H110" s="369"/>
    </row>
    <row r="111" spans="1:11">
      <c r="B111" s="375" t="s">
        <v>57</v>
      </c>
      <c r="C111" s="376"/>
      <c r="D111" s="87">
        <v>2</v>
      </c>
      <c r="E111" s="87">
        <v>2</v>
      </c>
      <c r="F111" s="162">
        <f t="shared" si="2"/>
        <v>4</v>
      </c>
      <c r="G111" s="369" t="s">
        <v>50</v>
      </c>
      <c r="H111" s="369"/>
    </row>
    <row r="112" spans="1:11">
      <c r="B112" s="375" t="s">
        <v>58</v>
      </c>
      <c r="C112" s="376"/>
      <c r="D112" s="87">
        <v>2</v>
      </c>
      <c r="E112" s="87">
        <v>3</v>
      </c>
      <c r="F112" s="162">
        <f t="shared" si="2"/>
        <v>6</v>
      </c>
      <c r="G112" s="369" t="s">
        <v>50</v>
      </c>
      <c r="H112" s="369"/>
    </row>
    <row r="113" spans="1:11">
      <c r="B113" s="375" t="s">
        <v>59</v>
      </c>
      <c r="C113" s="376"/>
      <c r="D113" s="87">
        <v>3</v>
      </c>
      <c r="E113" s="87">
        <v>2</v>
      </c>
      <c r="F113" s="162">
        <f t="shared" si="2"/>
        <v>6</v>
      </c>
      <c r="G113" s="369" t="s">
        <v>50</v>
      </c>
      <c r="H113" s="369"/>
    </row>
    <row r="114" spans="1:11">
      <c r="B114" s="375" t="s">
        <v>60</v>
      </c>
      <c r="C114" s="376"/>
      <c r="D114" s="87">
        <v>3</v>
      </c>
      <c r="E114" s="87">
        <v>2</v>
      </c>
      <c r="F114" s="162">
        <f t="shared" si="2"/>
        <v>6</v>
      </c>
      <c r="G114" s="369" t="s">
        <v>50</v>
      </c>
      <c r="H114" s="369"/>
    </row>
    <row r="115" spans="1:11">
      <c r="B115" s="375" t="s">
        <v>61</v>
      </c>
      <c r="C115" s="376"/>
      <c r="D115" s="87">
        <v>3</v>
      </c>
      <c r="E115" s="87">
        <v>2</v>
      </c>
      <c r="F115" s="162">
        <f t="shared" ref="F115:F118" si="3">IF(D115*E115&gt;0,D115*E115," ")</f>
        <v>6</v>
      </c>
      <c r="G115" s="369" t="s">
        <v>50</v>
      </c>
      <c r="H115" s="369"/>
    </row>
    <row r="116" spans="1:11">
      <c r="B116" s="375" t="s">
        <v>62</v>
      </c>
      <c r="C116" s="376"/>
      <c r="D116" s="87">
        <v>3</v>
      </c>
      <c r="E116" s="87">
        <v>2</v>
      </c>
      <c r="F116" s="162">
        <f t="shared" si="3"/>
        <v>6</v>
      </c>
      <c r="G116" s="369" t="s">
        <v>50</v>
      </c>
      <c r="H116" s="369"/>
    </row>
    <row r="117" spans="1:11">
      <c r="B117" s="375"/>
      <c r="C117" s="376"/>
      <c r="D117" s="87"/>
      <c r="E117" s="87"/>
      <c r="F117" s="162" t="str">
        <f t="shared" si="3"/>
        <v xml:space="preserve"> </v>
      </c>
      <c r="G117" s="369"/>
      <c r="H117" s="369"/>
    </row>
    <row r="118" spans="1:11">
      <c r="B118" s="375"/>
      <c r="C118" s="376"/>
      <c r="D118" s="87"/>
      <c r="E118" s="87"/>
      <c r="F118" s="162" t="str">
        <f t="shared" si="3"/>
        <v xml:space="preserve"> </v>
      </c>
      <c r="G118" s="369"/>
      <c r="H118" s="369"/>
    </row>
    <row r="119" spans="1:11" ht="15">
      <c r="B119"/>
      <c r="C119"/>
      <c r="D119"/>
      <c r="E119" s="91" t="s">
        <v>46</v>
      </c>
      <c r="F119" s="164">
        <f>IFERROR(AVERAGE(F105:F118),"")</f>
        <v>5.5</v>
      </c>
      <c r="G119"/>
    </row>
    <row r="120" spans="1:11">
      <c r="G120" s="18"/>
    </row>
    <row r="121" spans="1:11">
      <c r="G121" s="18"/>
    </row>
    <row r="122" spans="1:11" ht="18" customHeight="1">
      <c r="A122"/>
      <c r="B122" s="371" t="s">
        <v>63</v>
      </c>
      <c r="C122" s="372"/>
      <c r="D122" s="137"/>
      <c r="E122" s="137"/>
      <c r="F122" s="137"/>
      <c r="G122" s="137"/>
      <c r="H122" s="137"/>
      <c r="I122" s="27"/>
      <c r="J122" s="27"/>
      <c r="K122"/>
    </row>
    <row r="123" spans="1:11">
      <c r="B123" s="22"/>
      <c r="C123" s="18"/>
      <c r="D123" s="18"/>
      <c r="E123" s="18"/>
      <c r="F123" s="18"/>
      <c r="G123" s="18"/>
    </row>
    <row r="124" spans="1:11" ht="30" customHeight="1">
      <c r="B124" s="165" t="s">
        <v>64</v>
      </c>
      <c r="C124" s="373" t="s">
        <v>65</v>
      </c>
      <c r="D124" s="374"/>
      <c r="E124" s="370" t="s">
        <v>66</v>
      </c>
      <c r="F124" s="370"/>
      <c r="G124" s="370"/>
      <c r="H124" s="370"/>
    </row>
    <row r="125" spans="1:11" ht="24" hidden="1" customHeight="1">
      <c r="B125" s="165"/>
      <c r="C125" s="359"/>
      <c r="D125" s="360"/>
      <c r="E125" s="358"/>
      <c r="F125" s="358"/>
      <c r="G125" s="358"/>
      <c r="H125" s="358"/>
    </row>
    <row r="126" spans="1:11">
      <c r="B126" s="166">
        <f>IFERROR(IF(ISBLANK(C126)," ",B125+1)," ")</f>
        <v>1</v>
      </c>
      <c r="C126" s="367">
        <v>1</v>
      </c>
      <c r="D126" s="368"/>
      <c r="E126" s="366" t="s">
        <v>67</v>
      </c>
      <c r="F126" s="366"/>
      <c r="G126" s="366"/>
      <c r="H126" s="366"/>
    </row>
    <row r="127" spans="1:11">
      <c r="B127" s="166" t="str">
        <f t="shared" ref="B127:B131" si="4">IFERROR(IF(ISBLANK(C127)," ",B126+1)," ")</f>
        <v xml:space="preserve"> </v>
      </c>
      <c r="C127" s="367"/>
      <c r="D127" s="368"/>
      <c r="E127" s="366"/>
      <c r="F127" s="366"/>
      <c r="G127" s="366"/>
      <c r="H127" s="366"/>
    </row>
    <row r="128" spans="1:11">
      <c r="B128" s="166" t="str">
        <f t="shared" si="4"/>
        <v xml:space="preserve"> </v>
      </c>
      <c r="C128" s="367"/>
      <c r="D128" s="368"/>
      <c r="E128" s="366"/>
      <c r="F128" s="366"/>
      <c r="G128" s="366"/>
      <c r="H128" s="366"/>
    </row>
    <row r="129" spans="2:8">
      <c r="B129" s="166" t="str">
        <f t="shared" si="4"/>
        <v xml:space="preserve"> </v>
      </c>
      <c r="C129" s="367"/>
      <c r="D129" s="368"/>
      <c r="E129" s="366"/>
      <c r="F129" s="366"/>
      <c r="G129" s="366"/>
      <c r="H129" s="366"/>
    </row>
    <row r="130" spans="2:8">
      <c r="B130" s="166" t="str">
        <f t="shared" si="4"/>
        <v xml:space="preserve"> </v>
      </c>
      <c r="C130" s="367"/>
      <c r="D130" s="368"/>
      <c r="E130" s="366"/>
      <c r="F130" s="366"/>
      <c r="G130" s="366"/>
      <c r="H130" s="366"/>
    </row>
    <row r="131" spans="2:8">
      <c r="B131" s="166" t="str">
        <f t="shared" si="4"/>
        <v xml:space="preserve"> </v>
      </c>
      <c r="C131" s="367"/>
      <c r="D131" s="368"/>
      <c r="E131" s="366"/>
      <c r="F131" s="366"/>
      <c r="G131" s="366"/>
      <c r="H131" s="366"/>
    </row>
    <row r="132" spans="2:8">
      <c r="B132" s="166" t="str">
        <f t="shared" ref="B132:B165" si="5">IFERROR(IF(ISBLANK(C132)," ",B131+1)," ")</f>
        <v xml:space="preserve"> </v>
      </c>
      <c r="C132" s="367"/>
      <c r="D132" s="368"/>
      <c r="E132" s="366"/>
      <c r="F132" s="366"/>
      <c r="G132" s="366"/>
      <c r="H132" s="366"/>
    </row>
    <row r="133" spans="2:8">
      <c r="B133" s="166" t="str">
        <f t="shared" si="5"/>
        <v xml:space="preserve"> </v>
      </c>
      <c r="C133" s="367"/>
      <c r="D133" s="368"/>
      <c r="E133" s="366"/>
      <c r="F133" s="366"/>
      <c r="G133" s="366"/>
      <c r="H133" s="366"/>
    </row>
    <row r="134" spans="2:8">
      <c r="B134" s="166" t="str">
        <f t="shared" si="5"/>
        <v xml:space="preserve"> </v>
      </c>
      <c r="C134" s="367"/>
      <c r="D134" s="368"/>
      <c r="E134" s="366"/>
      <c r="F134" s="366"/>
      <c r="G134" s="366"/>
      <c r="H134" s="366"/>
    </row>
    <row r="135" spans="2:8">
      <c r="B135" s="166" t="str">
        <f t="shared" si="5"/>
        <v xml:space="preserve"> </v>
      </c>
      <c r="C135" s="367"/>
      <c r="D135" s="368"/>
      <c r="E135" s="366"/>
      <c r="F135" s="366"/>
      <c r="G135" s="366"/>
      <c r="H135" s="366"/>
    </row>
    <row r="136" spans="2:8">
      <c r="B136" s="166" t="str">
        <f t="shared" si="5"/>
        <v xml:space="preserve"> </v>
      </c>
      <c r="C136" s="367"/>
      <c r="D136" s="368"/>
      <c r="E136" s="366"/>
      <c r="F136" s="366"/>
      <c r="G136" s="366"/>
      <c r="H136" s="366"/>
    </row>
    <row r="137" spans="2:8">
      <c r="B137" s="166" t="str">
        <f t="shared" si="5"/>
        <v xml:space="preserve"> </v>
      </c>
      <c r="C137" s="367"/>
      <c r="D137" s="368"/>
      <c r="E137" s="366"/>
      <c r="F137" s="366"/>
      <c r="G137" s="366"/>
      <c r="H137" s="366"/>
    </row>
    <row r="138" spans="2:8">
      <c r="B138" s="166" t="str">
        <f t="shared" si="5"/>
        <v xml:space="preserve"> </v>
      </c>
      <c r="C138" s="367"/>
      <c r="D138" s="368"/>
      <c r="E138" s="366"/>
      <c r="F138" s="366"/>
      <c r="G138" s="366"/>
      <c r="H138" s="366"/>
    </row>
    <row r="139" spans="2:8">
      <c r="B139" s="166" t="str">
        <f t="shared" si="5"/>
        <v xml:space="preserve"> </v>
      </c>
      <c r="C139" s="367"/>
      <c r="D139" s="368"/>
      <c r="E139" s="366"/>
      <c r="F139" s="366"/>
      <c r="G139" s="366"/>
      <c r="H139" s="366"/>
    </row>
    <row r="140" spans="2:8">
      <c r="B140" s="166" t="str">
        <f t="shared" si="5"/>
        <v xml:space="preserve"> </v>
      </c>
      <c r="C140" s="367"/>
      <c r="D140" s="368"/>
      <c r="E140" s="366"/>
      <c r="F140" s="366"/>
      <c r="G140" s="366"/>
      <c r="H140" s="366"/>
    </row>
    <row r="141" spans="2:8">
      <c r="B141" s="166" t="str">
        <f t="shared" si="5"/>
        <v xml:space="preserve"> </v>
      </c>
      <c r="C141" s="367"/>
      <c r="D141" s="368"/>
      <c r="E141" s="366"/>
      <c r="F141" s="366"/>
      <c r="G141" s="366"/>
      <c r="H141" s="366"/>
    </row>
    <row r="142" spans="2:8">
      <c r="B142" s="166" t="str">
        <f t="shared" si="5"/>
        <v xml:space="preserve"> </v>
      </c>
      <c r="C142" s="367"/>
      <c r="D142" s="368"/>
      <c r="E142" s="366"/>
      <c r="F142" s="366"/>
      <c r="G142" s="366"/>
      <c r="H142" s="366"/>
    </row>
    <row r="143" spans="2:8">
      <c r="B143" s="166" t="str">
        <f t="shared" si="5"/>
        <v xml:space="preserve"> </v>
      </c>
      <c r="C143" s="367"/>
      <c r="D143" s="368"/>
      <c r="E143" s="366"/>
      <c r="F143" s="366"/>
      <c r="G143" s="366"/>
      <c r="H143" s="366"/>
    </row>
    <row r="144" spans="2:8">
      <c r="B144" s="166" t="str">
        <f t="shared" si="5"/>
        <v xml:space="preserve"> </v>
      </c>
      <c r="C144" s="367"/>
      <c r="D144" s="368"/>
      <c r="E144" s="366"/>
      <c r="F144" s="366"/>
      <c r="G144" s="366"/>
      <c r="H144" s="366"/>
    </row>
    <row r="145" spans="2:8">
      <c r="B145" s="166" t="str">
        <f t="shared" si="5"/>
        <v xml:space="preserve"> </v>
      </c>
      <c r="C145" s="367"/>
      <c r="D145" s="368"/>
      <c r="E145" s="366"/>
      <c r="F145" s="366"/>
      <c r="G145" s="366"/>
      <c r="H145" s="366"/>
    </row>
    <row r="146" spans="2:8">
      <c r="B146" s="166" t="str">
        <f t="shared" si="5"/>
        <v xml:space="preserve"> </v>
      </c>
      <c r="C146" s="367"/>
      <c r="D146" s="368"/>
      <c r="E146" s="366"/>
      <c r="F146" s="366"/>
      <c r="G146" s="366"/>
      <c r="H146" s="366"/>
    </row>
    <row r="147" spans="2:8">
      <c r="B147" s="166" t="str">
        <f t="shared" si="5"/>
        <v xml:space="preserve"> </v>
      </c>
      <c r="C147" s="367"/>
      <c r="D147" s="368"/>
      <c r="E147" s="366"/>
      <c r="F147" s="366"/>
      <c r="G147" s="366"/>
      <c r="H147" s="366"/>
    </row>
    <row r="148" spans="2:8">
      <c r="B148" s="166" t="str">
        <f t="shared" si="5"/>
        <v xml:space="preserve"> </v>
      </c>
      <c r="C148" s="367"/>
      <c r="D148" s="368"/>
      <c r="E148" s="366"/>
      <c r="F148" s="366"/>
      <c r="G148" s="366"/>
      <c r="H148" s="366"/>
    </row>
    <row r="149" spans="2:8">
      <c r="B149" s="166" t="str">
        <f t="shared" si="5"/>
        <v xml:space="preserve"> </v>
      </c>
      <c r="C149" s="367"/>
      <c r="D149" s="368"/>
      <c r="E149" s="366"/>
      <c r="F149" s="366"/>
      <c r="G149" s="366"/>
      <c r="H149" s="366"/>
    </row>
    <row r="150" spans="2:8">
      <c r="B150" s="166" t="str">
        <f t="shared" si="5"/>
        <v xml:space="preserve"> </v>
      </c>
      <c r="C150" s="367"/>
      <c r="D150" s="368"/>
      <c r="E150" s="366"/>
      <c r="F150" s="366"/>
      <c r="G150" s="366"/>
      <c r="H150" s="366"/>
    </row>
    <row r="151" spans="2:8">
      <c r="B151" s="166" t="str">
        <f t="shared" si="5"/>
        <v xml:space="preserve"> </v>
      </c>
      <c r="C151" s="367"/>
      <c r="D151" s="368"/>
      <c r="E151" s="366"/>
      <c r="F151" s="366"/>
      <c r="G151" s="366"/>
      <c r="H151" s="366"/>
    </row>
    <row r="152" spans="2:8">
      <c r="B152" s="166" t="str">
        <f t="shared" si="5"/>
        <v xml:space="preserve"> </v>
      </c>
      <c r="C152" s="367"/>
      <c r="D152" s="368"/>
      <c r="E152" s="366"/>
      <c r="F152" s="366"/>
      <c r="G152" s="366"/>
      <c r="H152" s="366"/>
    </row>
    <row r="153" spans="2:8">
      <c r="B153" s="166" t="str">
        <f t="shared" si="5"/>
        <v xml:space="preserve"> </v>
      </c>
      <c r="C153" s="367"/>
      <c r="D153" s="368"/>
      <c r="E153" s="366"/>
      <c r="F153" s="366"/>
      <c r="G153" s="366"/>
      <c r="H153" s="366"/>
    </row>
    <row r="154" spans="2:8">
      <c r="B154" s="166" t="str">
        <f t="shared" si="5"/>
        <v xml:space="preserve"> </v>
      </c>
      <c r="C154" s="367"/>
      <c r="D154" s="368"/>
      <c r="E154" s="366"/>
      <c r="F154" s="366"/>
      <c r="G154" s="366"/>
      <c r="H154" s="366"/>
    </row>
    <row r="155" spans="2:8">
      <c r="B155" s="166" t="str">
        <f t="shared" si="5"/>
        <v xml:space="preserve"> </v>
      </c>
      <c r="C155" s="367"/>
      <c r="D155" s="368"/>
      <c r="E155" s="366"/>
      <c r="F155" s="366"/>
      <c r="G155" s="366"/>
      <c r="H155" s="366"/>
    </row>
    <row r="156" spans="2:8">
      <c r="B156" s="166" t="str">
        <f t="shared" si="5"/>
        <v xml:space="preserve"> </v>
      </c>
      <c r="C156" s="367"/>
      <c r="D156" s="368"/>
      <c r="E156" s="366"/>
      <c r="F156" s="366"/>
      <c r="G156" s="366"/>
      <c r="H156" s="366"/>
    </row>
    <row r="157" spans="2:8">
      <c r="B157" s="166" t="str">
        <f t="shared" si="5"/>
        <v xml:space="preserve"> </v>
      </c>
      <c r="C157" s="367"/>
      <c r="D157" s="368"/>
      <c r="E157" s="366"/>
      <c r="F157" s="366"/>
      <c r="G157" s="366"/>
      <c r="H157" s="366"/>
    </row>
    <row r="158" spans="2:8">
      <c r="B158" s="166" t="str">
        <f t="shared" si="5"/>
        <v xml:space="preserve"> </v>
      </c>
      <c r="C158" s="367"/>
      <c r="D158" s="368"/>
      <c r="E158" s="366"/>
      <c r="F158" s="366"/>
      <c r="G158" s="366"/>
      <c r="H158" s="366"/>
    </row>
    <row r="159" spans="2:8">
      <c r="B159" s="166" t="str">
        <f t="shared" si="5"/>
        <v xml:space="preserve"> </v>
      </c>
      <c r="C159" s="367"/>
      <c r="D159" s="368"/>
      <c r="E159" s="366"/>
      <c r="F159" s="366"/>
      <c r="G159" s="366"/>
      <c r="H159" s="366"/>
    </row>
    <row r="160" spans="2:8">
      <c r="B160" s="166" t="str">
        <f t="shared" si="5"/>
        <v xml:space="preserve"> </v>
      </c>
      <c r="C160" s="367"/>
      <c r="D160" s="368"/>
      <c r="E160" s="366"/>
      <c r="F160" s="366"/>
      <c r="G160" s="366"/>
      <c r="H160" s="366"/>
    </row>
    <row r="161" spans="2:8">
      <c r="B161" s="166" t="str">
        <f t="shared" si="5"/>
        <v xml:space="preserve"> </v>
      </c>
      <c r="C161" s="367"/>
      <c r="D161" s="368"/>
      <c r="E161" s="366"/>
      <c r="F161" s="366"/>
      <c r="G161" s="366"/>
      <c r="H161" s="366"/>
    </row>
    <row r="162" spans="2:8">
      <c r="B162" s="166" t="str">
        <f t="shared" si="5"/>
        <v xml:space="preserve"> </v>
      </c>
      <c r="C162" s="367"/>
      <c r="D162" s="368"/>
      <c r="E162" s="366"/>
      <c r="F162" s="366"/>
      <c r="G162" s="366"/>
      <c r="H162" s="366"/>
    </row>
    <row r="163" spans="2:8">
      <c r="B163" s="166" t="str">
        <f t="shared" si="5"/>
        <v xml:space="preserve"> </v>
      </c>
      <c r="C163" s="367"/>
      <c r="D163" s="368"/>
      <c r="E163" s="366"/>
      <c r="F163" s="366"/>
      <c r="G163" s="366"/>
      <c r="H163" s="366"/>
    </row>
    <row r="164" spans="2:8">
      <c r="B164" s="166" t="str">
        <f t="shared" si="5"/>
        <v xml:space="preserve"> </v>
      </c>
      <c r="C164" s="367"/>
      <c r="D164" s="368"/>
      <c r="E164" s="366"/>
      <c r="F164" s="366"/>
      <c r="G164" s="366"/>
      <c r="H164" s="366"/>
    </row>
    <row r="165" spans="2:8">
      <c r="B165" s="166" t="str">
        <f t="shared" si="5"/>
        <v xml:space="preserve"> </v>
      </c>
      <c r="C165" s="367"/>
      <c r="D165" s="368"/>
      <c r="E165" s="366"/>
      <c r="F165" s="366"/>
      <c r="G165" s="366"/>
      <c r="H165" s="366"/>
    </row>
    <row r="166" spans="2:8" ht="12" customHeight="1">
      <c r="B166" s="22"/>
      <c r="C166" s="18"/>
      <c r="D166" s="18"/>
      <c r="E166" s="18"/>
      <c r="F166" s="18"/>
      <c r="G166" s="18"/>
    </row>
    <row r="167" spans="2:8" hidden="1">
      <c r="B167" s="22"/>
      <c r="C167" s="18"/>
      <c r="D167" s="18"/>
      <c r="E167" s="18"/>
      <c r="F167" s="18"/>
      <c r="G167" s="18"/>
    </row>
    <row r="168" spans="2:8" hidden="1">
      <c r="B168" s="22"/>
      <c r="C168" s="18"/>
      <c r="D168" s="18"/>
      <c r="E168" s="18"/>
      <c r="F168" s="18"/>
      <c r="G168" s="18"/>
    </row>
    <row r="169" spans="2:8" hidden="1">
      <c r="B169" s="22"/>
      <c r="C169" s="18"/>
      <c r="D169" s="18"/>
      <c r="E169" s="18"/>
      <c r="F169" s="18"/>
      <c r="G169" s="18"/>
    </row>
    <row r="170" spans="2:8" hidden="1">
      <c r="B170" s="22"/>
      <c r="C170" s="18"/>
      <c r="D170" s="18"/>
      <c r="E170" s="18"/>
      <c r="F170" s="18"/>
      <c r="G170" s="18"/>
    </row>
    <row r="171" spans="2:8" hidden="1">
      <c r="B171" s="22"/>
      <c r="C171" s="18"/>
      <c r="D171" s="18"/>
      <c r="E171" s="18"/>
      <c r="F171" s="18"/>
      <c r="G171" s="18"/>
    </row>
    <row r="172" spans="2:8" hidden="1">
      <c r="B172" s="22"/>
      <c r="C172" s="18"/>
      <c r="D172" s="18"/>
      <c r="E172" s="18"/>
      <c r="F172" s="18"/>
      <c r="G172" s="18"/>
    </row>
    <row r="173" spans="2:8" hidden="1">
      <c r="B173" s="22"/>
      <c r="C173" s="18"/>
      <c r="D173" s="18"/>
      <c r="E173" s="18"/>
      <c r="F173" s="18"/>
      <c r="G173" s="18"/>
    </row>
    <row r="174" spans="2:8" hidden="1">
      <c r="B174" s="22"/>
      <c r="C174" s="18"/>
      <c r="D174" s="18"/>
      <c r="E174" s="18"/>
      <c r="F174" s="18"/>
      <c r="G174" s="18"/>
    </row>
    <row r="175" spans="2:8" hidden="1">
      <c r="B175" s="22"/>
      <c r="C175" s="18"/>
      <c r="D175" s="18"/>
      <c r="E175" s="18"/>
      <c r="F175" s="18"/>
      <c r="G175" s="18"/>
    </row>
    <row r="176" spans="2:8" hidden="1">
      <c r="B176" s="7"/>
      <c r="C176" s="1"/>
      <c r="D176" s="1"/>
      <c r="E176" s="1"/>
      <c r="F176" s="1"/>
      <c r="G176" s="1"/>
    </row>
    <row r="177" spans="2:7" hidden="1">
      <c r="B177" s="7"/>
      <c r="C177" s="1"/>
      <c r="D177" s="1"/>
      <c r="E177" s="1"/>
      <c r="F177" s="1"/>
      <c r="G177" s="1"/>
    </row>
    <row r="178" spans="2:7" hidden="1">
      <c r="B178" s="7"/>
      <c r="C178" s="1"/>
      <c r="D178" s="1"/>
      <c r="E178" s="1"/>
      <c r="F178" s="1"/>
      <c r="G178" s="1"/>
    </row>
    <row r="179" spans="2:7" hidden="1">
      <c r="B179" s="7"/>
      <c r="C179" s="1"/>
      <c r="D179" s="1"/>
      <c r="E179" s="1"/>
      <c r="F179" s="1"/>
      <c r="G179" s="1"/>
    </row>
    <row r="180" spans="2:7" hidden="1">
      <c r="B180" s="7"/>
      <c r="C180" s="1"/>
      <c r="D180" s="1"/>
      <c r="E180" s="1"/>
      <c r="F180" s="1"/>
      <c r="G180" s="1"/>
    </row>
    <row r="181" spans="2:7" hidden="1">
      <c r="B181" s="7"/>
      <c r="C181" s="1"/>
      <c r="D181" s="1"/>
      <c r="E181" s="1"/>
      <c r="F181" s="1"/>
      <c r="G181" s="1"/>
    </row>
    <row r="182" spans="2:7" hidden="1">
      <c r="B182" s="7"/>
      <c r="C182" s="1"/>
      <c r="D182" s="1"/>
      <c r="E182" s="1"/>
      <c r="F182" s="1"/>
      <c r="G182" s="1"/>
    </row>
    <row r="183" spans="2:7" hidden="1">
      <c r="B183" s="7"/>
      <c r="C183" s="1"/>
      <c r="D183" s="1"/>
      <c r="E183" s="1"/>
      <c r="F183" s="1"/>
      <c r="G183" s="1"/>
    </row>
    <row r="184" spans="2:7" hidden="1">
      <c r="B184" s="7"/>
      <c r="C184" s="1"/>
      <c r="D184" s="1"/>
      <c r="E184" s="1"/>
      <c r="F184" s="1"/>
      <c r="G184" s="1"/>
    </row>
    <row r="185" spans="2:7" hidden="1">
      <c r="B185" s="7"/>
      <c r="C185" s="1"/>
      <c r="D185" s="1"/>
      <c r="E185" s="1"/>
      <c r="F185" s="1"/>
      <c r="G185" s="1"/>
    </row>
    <row r="186" spans="2:7" hidden="1">
      <c r="B186" s="7"/>
      <c r="C186" s="1"/>
      <c r="D186" s="1"/>
      <c r="E186" s="1"/>
      <c r="F186" s="1"/>
      <c r="G186" s="1"/>
    </row>
    <row r="187" spans="2:7" hidden="1">
      <c r="B187" s="7"/>
      <c r="C187" s="1"/>
      <c r="D187" s="1"/>
      <c r="E187" s="1"/>
      <c r="F187" s="1"/>
      <c r="G187" s="1"/>
    </row>
    <row r="188" spans="2:7" hidden="1">
      <c r="B188" s="7"/>
      <c r="C188" s="1"/>
      <c r="D188" s="1"/>
      <c r="E188" s="1"/>
      <c r="F188" s="1"/>
      <c r="G188" s="1"/>
    </row>
    <row r="189" spans="2:7" hidden="1">
      <c r="B189" s="7"/>
      <c r="C189" s="1"/>
      <c r="D189" s="1"/>
      <c r="E189" s="1"/>
      <c r="F189" s="1"/>
      <c r="G189" s="1"/>
    </row>
    <row r="190" spans="2:7" hidden="1">
      <c r="B190" s="7"/>
      <c r="C190" s="1"/>
      <c r="D190" s="1"/>
      <c r="E190" s="1"/>
      <c r="F190" s="1"/>
      <c r="G190" s="1"/>
    </row>
    <row r="191" spans="2:7" hidden="1">
      <c r="B191" s="7"/>
      <c r="C191" s="1"/>
      <c r="D191" s="1"/>
      <c r="E191" s="1"/>
      <c r="F191" s="1"/>
      <c r="G191" s="1"/>
    </row>
    <row r="192" spans="2:7" hidden="1">
      <c r="B192" s="7"/>
      <c r="C192" s="1"/>
      <c r="D192" s="1"/>
      <c r="E192" s="1"/>
      <c r="F192" s="1"/>
      <c r="G192" s="1"/>
    </row>
    <row r="193" spans="2:7" hidden="1">
      <c r="B193" s="7"/>
      <c r="C193" s="1"/>
      <c r="D193" s="1"/>
      <c r="E193" s="1"/>
      <c r="F193" s="1"/>
      <c r="G193" s="1"/>
    </row>
    <row r="194" spans="2:7" hidden="1">
      <c r="B194" s="7"/>
      <c r="C194" s="1"/>
      <c r="D194" s="1"/>
      <c r="E194" s="1"/>
      <c r="F194" s="1"/>
      <c r="G194" s="1"/>
    </row>
    <row r="195" spans="2:7" hidden="1">
      <c r="B195" s="7"/>
      <c r="C195" s="1"/>
      <c r="D195" s="1"/>
      <c r="E195" s="1"/>
      <c r="F195" s="1"/>
      <c r="G195" s="1"/>
    </row>
    <row r="196" spans="2:7" hidden="1">
      <c r="B196" s="7"/>
      <c r="C196" s="1"/>
      <c r="D196" s="1"/>
      <c r="E196" s="1"/>
      <c r="F196" s="1"/>
      <c r="G196" s="1"/>
    </row>
    <row r="197" spans="2:7" hidden="1">
      <c r="B197" s="7"/>
      <c r="C197" s="1"/>
      <c r="D197" s="1"/>
      <c r="E197" s="1"/>
      <c r="F197" s="1"/>
      <c r="G197" s="1"/>
    </row>
    <row r="198" spans="2:7" hidden="1">
      <c r="B198" s="7"/>
      <c r="C198" s="1"/>
      <c r="D198" s="1"/>
      <c r="E198" s="1"/>
      <c r="F198" s="1"/>
      <c r="G198" s="1"/>
    </row>
    <row r="199" spans="2:7" hidden="1">
      <c r="B199" s="7"/>
      <c r="C199" s="1"/>
      <c r="D199" s="1"/>
      <c r="E199" s="1"/>
      <c r="F199" s="1"/>
      <c r="G199" s="1"/>
    </row>
    <row r="200" spans="2:7" hidden="1">
      <c r="B200" s="7"/>
      <c r="C200" s="1"/>
      <c r="D200" s="1"/>
      <c r="E200" s="1"/>
      <c r="F200" s="1"/>
      <c r="G200" s="1"/>
    </row>
    <row r="201" spans="2:7" hidden="1">
      <c r="B201" s="7"/>
      <c r="C201" s="1"/>
      <c r="D201" s="1"/>
      <c r="E201" s="1"/>
      <c r="F201" s="1"/>
      <c r="G201" s="1"/>
    </row>
    <row r="202" spans="2:7" hidden="1">
      <c r="B202" s="7"/>
      <c r="C202" s="1"/>
      <c r="D202" s="1"/>
      <c r="E202" s="1"/>
      <c r="F202" s="1"/>
      <c r="G202" s="1"/>
    </row>
    <row r="203" spans="2:7" hidden="1">
      <c r="B203" s="7"/>
      <c r="C203" s="1"/>
      <c r="D203" s="1"/>
      <c r="E203" s="1"/>
      <c r="F203" s="1"/>
      <c r="G203" s="1"/>
    </row>
    <row r="204" spans="2:7" hidden="1">
      <c r="B204" s="7"/>
      <c r="C204" s="1"/>
      <c r="D204" s="1"/>
      <c r="E204" s="1"/>
      <c r="F204" s="1"/>
      <c r="G204" s="1"/>
    </row>
    <row r="205" spans="2:7" hidden="1">
      <c r="B205" s="7"/>
      <c r="C205" s="1"/>
      <c r="D205" s="1"/>
      <c r="E205" s="1"/>
      <c r="F205" s="1"/>
      <c r="G205" s="1"/>
    </row>
    <row r="206" spans="2:7" hidden="1">
      <c r="B206" s="7"/>
      <c r="C206" s="1"/>
      <c r="D206" s="1"/>
      <c r="E206" s="1"/>
      <c r="F206" s="1"/>
      <c r="G206" s="1"/>
    </row>
    <row r="207" spans="2:7" hidden="1">
      <c r="B207" s="7"/>
      <c r="C207" s="1"/>
      <c r="D207" s="1"/>
      <c r="E207" s="1"/>
      <c r="F207" s="1"/>
      <c r="G207" s="1"/>
    </row>
    <row r="208" spans="2:7" hidden="1">
      <c r="B208" s="7"/>
      <c r="C208" s="1"/>
      <c r="D208" s="1"/>
      <c r="E208" s="1"/>
      <c r="F208" s="1"/>
      <c r="G208" s="1"/>
    </row>
    <row r="209" spans="2:7" hidden="1">
      <c r="B209" s="7"/>
      <c r="C209" s="1"/>
      <c r="D209" s="1"/>
      <c r="E209" s="1"/>
      <c r="F209" s="1"/>
      <c r="G209" s="1"/>
    </row>
    <row r="210" spans="2:7" hidden="1">
      <c r="B210" s="7"/>
      <c r="C210" s="1"/>
      <c r="D210" s="1"/>
      <c r="E210" s="1"/>
      <c r="F210" s="1"/>
      <c r="G210" s="1"/>
    </row>
    <row r="211" spans="2:7" hidden="1">
      <c r="B211" s="7"/>
      <c r="C211" s="1"/>
      <c r="D211" s="1"/>
      <c r="E211" s="1"/>
      <c r="F211" s="1"/>
      <c r="G211" s="1"/>
    </row>
    <row r="212" spans="2:7" hidden="1">
      <c r="B212" s="7"/>
      <c r="C212" s="1"/>
      <c r="D212" s="1"/>
      <c r="E212" s="1"/>
      <c r="F212" s="1"/>
      <c r="G212" s="1"/>
    </row>
    <row r="213" spans="2:7" hidden="1">
      <c r="B213" s="7"/>
      <c r="C213" s="1"/>
      <c r="D213" s="1"/>
      <c r="E213" s="1"/>
      <c r="F213" s="1"/>
      <c r="G213" s="1"/>
    </row>
    <row r="214" spans="2:7" hidden="1">
      <c r="B214" s="7"/>
      <c r="C214" s="1"/>
      <c r="D214" s="1"/>
      <c r="E214" s="1"/>
      <c r="F214" s="1"/>
      <c r="G214" s="1"/>
    </row>
    <row r="215" spans="2:7" hidden="1">
      <c r="B215" s="7"/>
      <c r="C215" s="1"/>
      <c r="D215" s="1"/>
      <c r="E215" s="1"/>
      <c r="F215" s="1"/>
      <c r="G215" s="1"/>
    </row>
    <row r="216" spans="2:7" hidden="1">
      <c r="B216" s="7"/>
      <c r="C216" s="1"/>
      <c r="D216" s="1"/>
      <c r="E216" s="1"/>
      <c r="F216" s="1"/>
      <c r="G216" s="1"/>
    </row>
    <row r="217" spans="2:7" hidden="1">
      <c r="B217" s="7"/>
      <c r="C217" s="1"/>
      <c r="D217" s="1"/>
      <c r="E217" s="1"/>
      <c r="F217" s="1"/>
      <c r="G217" s="1"/>
    </row>
    <row r="218" spans="2:7" hidden="1">
      <c r="B218" s="7"/>
      <c r="C218" s="1"/>
      <c r="D218" s="1"/>
      <c r="E218" s="1"/>
      <c r="F218" s="1"/>
      <c r="G218" s="1"/>
    </row>
    <row r="219" spans="2:7" hidden="1">
      <c r="B219" s="7"/>
      <c r="C219" s="1"/>
      <c r="D219" s="1"/>
      <c r="E219" s="1"/>
      <c r="F219" s="1"/>
      <c r="G219" s="1"/>
    </row>
    <row r="220" spans="2:7" hidden="1">
      <c r="B220" s="7"/>
      <c r="C220" s="1"/>
      <c r="D220" s="1"/>
      <c r="E220" s="1"/>
      <c r="F220" s="1"/>
      <c r="G220" s="1"/>
    </row>
    <row r="221" spans="2:7" hidden="1">
      <c r="B221" s="7"/>
      <c r="C221" s="1"/>
      <c r="D221" s="1"/>
      <c r="E221" s="1"/>
      <c r="F221" s="1"/>
      <c r="G221" s="1"/>
    </row>
    <row r="222" spans="2:7" hidden="1">
      <c r="B222" s="7"/>
      <c r="C222" s="1"/>
      <c r="D222" s="1"/>
      <c r="E222" s="1"/>
      <c r="F222" s="1"/>
      <c r="G222" s="1"/>
    </row>
    <row r="223" spans="2:7" hidden="1">
      <c r="B223" s="7"/>
      <c r="C223" s="1"/>
      <c r="D223" s="1"/>
      <c r="E223" s="1"/>
      <c r="F223" s="1"/>
      <c r="G223" s="1"/>
    </row>
    <row r="224" spans="2:7" hidden="1">
      <c r="B224" s="7"/>
      <c r="C224" s="1"/>
      <c r="D224" s="1"/>
      <c r="E224" s="1"/>
      <c r="F224" s="1"/>
      <c r="G224" s="1"/>
    </row>
    <row r="225" spans="2:7" hidden="1">
      <c r="B225" s="7"/>
      <c r="C225" s="1"/>
      <c r="D225" s="1"/>
      <c r="E225" s="1"/>
      <c r="F225" s="1"/>
      <c r="G225" s="1"/>
    </row>
    <row r="226" spans="2:7" hidden="1">
      <c r="B226" s="7"/>
      <c r="C226" s="1"/>
      <c r="D226" s="1"/>
      <c r="E226" s="1"/>
      <c r="F226" s="1"/>
      <c r="G226" s="1"/>
    </row>
    <row r="227" spans="2:7" hidden="1">
      <c r="B227" s="7"/>
      <c r="C227" s="1"/>
      <c r="D227" s="1"/>
      <c r="E227" s="1"/>
      <c r="F227" s="1"/>
      <c r="G227" s="1"/>
    </row>
    <row r="228" spans="2:7" hidden="1">
      <c r="B228" s="7"/>
      <c r="C228" s="1"/>
      <c r="D228" s="1"/>
      <c r="E228" s="1"/>
      <c r="F228" s="1"/>
      <c r="G228" s="1"/>
    </row>
    <row r="229" spans="2:7" hidden="1">
      <c r="B229" s="7"/>
      <c r="C229" s="1"/>
      <c r="D229" s="1"/>
      <c r="E229" s="1"/>
      <c r="F229" s="1"/>
      <c r="G229" s="1"/>
    </row>
    <row r="230" spans="2:7" hidden="1">
      <c r="B230" s="7"/>
      <c r="C230" s="1"/>
      <c r="D230" s="1"/>
      <c r="E230" s="1"/>
      <c r="F230" s="1"/>
      <c r="G230" s="1"/>
    </row>
    <row r="231" spans="2:7" hidden="1">
      <c r="B231" s="7"/>
      <c r="C231" s="1"/>
      <c r="D231" s="1"/>
      <c r="E231" s="1"/>
      <c r="F231" s="1"/>
      <c r="G231" s="1"/>
    </row>
    <row r="232" spans="2:7" hidden="1">
      <c r="B232" s="7"/>
      <c r="C232" s="1"/>
      <c r="D232" s="1"/>
      <c r="E232" s="1"/>
      <c r="F232" s="1"/>
      <c r="G232" s="1"/>
    </row>
    <row r="233" spans="2:7" hidden="1">
      <c r="B233" s="7"/>
      <c r="C233" s="1"/>
      <c r="D233" s="1"/>
      <c r="E233" s="1"/>
      <c r="F233" s="1"/>
      <c r="G233" s="1"/>
    </row>
    <row r="234" spans="2:7" hidden="1">
      <c r="B234" s="7"/>
      <c r="C234" s="1"/>
      <c r="D234" s="1"/>
      <c r="E234" s="1"/>
      <c r="F234" s="1"/>
      <c r="G234" s="1"/>
    </row>
    <row r="235" spans="2:7" hidden="1">
      <c r="B235" s="7"/>
      <c r="C235" s="1"/>
      <c r="D235" s="1"/>
      <c r="E235" s="1"/>
      <c r="F235" s="1"/>
      <c r="G235" s="1"/>
    </row>
    <row r="236" spans="2:7" hidden="1">
      <c r="B236" s="7"/>
      <c r="C236" s="1"/>
      <c r="D236" s="1"/>
      <c r="E236" s="1"/>
      <c r="F236" s="1"/>
      <c r="G236" s="1"/>
    </row>
    <row r="237" spans="2:7" hidden="1">
      <c r="B237" s="7"/>
      <c r="C237" s="1"/>
      <c r="D237" s="1"/>
      <c r="E237" s="1"/>
      <c r="F237" s="1"/>
      <c r="G237" s="1"/>
    </row>
    <row r="238" spans="2:7" hidden="1">
      <c r="B238" s="7"/>
      <c r="C238" s="1"/>
      <c r="D238" s="1"/>
      <c r="E238" s="1"/>
      <c r="F238" s="1"/>
      <c r="G238" s="1"/>
    </row>
    <row r="239" spans="2:7" hidden="1">
      <c r="B239" s="7"/>
      <c r="C239" s="1"/>
      <c r="D239" s="1"/>
      <c r="E239" s="1"/>
      <c r="F239" s="1"/>
      <c r="G239" s="1"/>
    </row>
    <row r="240" spans="2:7" hidden="1">
      <c r="B240" s="7"/>
      <c r="C240" s="1"/>
      <c r="D240" s="1"/>
      <c r="E240" s="1"/>
      <c r="F240" s="1"/>
      <c r="G240" s="1"/>
    </row>
    <row r="241" spans="2:7" hidden="1">
      <c r="B241" s="7"/>
      <c r="C241" s="1"/>
      <c r="D241" s="1"/>
      <c r="E241" s="1"/>
      <c r="F241" s="1"/>
      <c r="G241" s="1"/>
    </row>
    <row r="242" spans="2:7" hidden="1">
      <c r="B242" s="7"/>
      <c r="C242" s="1"/>
      <c r="D242" s="1"/>
      <c r="E242" s="1"/>
      <c r="F242" s="1"/>
      <c r="G242" s="1"/>
    </row>
    <row r="243" spans="2:7" hidden="1">
      <c r="B243" s="7"/>
      <c r="C243" s="1"/>
      <c r="D243" s="1"/>
      <c r="E243" s="1"/>
      <c r="F243" s="1"/>
      <c r="G243" s="1"/>
    </row>
    <row r="244" spans="2:7" hidden="1">
      <c r="B244" s="7"/>
      <c r="C244" s="1"/>
      <c r="D244" s="1"/>
      <c r="E244" s="1"/>
      <c r="F244" s="1"/>
      <c r="G244" s="1"/>
    </row>
    <row r="245" spans="2:7" hidden="1">
      <c r="B245" s="7"/>
      <c r="C245" s="1"/>
      <c r="D245" s="1"/>
      <c r="E245" s="1"/>
      <c r="F245" s="1"/>
      <c r="G245" s="1"/>
    </row>
    <row r="246" spans="2:7" hidden="1">
      <c r="B246" s="7"/>
      <c r="C246" s="1"/>
      <c r="D246" s="1"/>
      <c r="E246" s="1"/>
      <c r="F246" s="1"/>
      <c r="G246" s="1"/>
    </row>
    <row r="247" spans="2:7" hidden="1">
      <c r="B247" s="7"/>
      <c r="C247" s="1"/>
      <c r="D247" s="1"/>
      <c r="E247" s="1"/>
      <c r="F247" s="1"/>
      <c r="G247" s="1"/>
    </row>
    <row r="248" spans="2:7" hidden="1">
      <c r="B248" s="7"/>
      <c r="C248" s="1"/>
      <c r="D248" s="1"/>
      <c r="E248" s="1"/>
      <c r="F248" s="1"/>
      <c r="G248" s="1"/>
    </row>
    <row r="249" spans="2:7" hidden="1">
      <c r="B249" s="7"/>
      <c r="C249" s="1"/>
      <c r="D249" s="1"/>
      <c r="E249" s="1"/>
      <c r="F249" s="1"/>
      <c r="G249" s="1"/>
    </row>
    <row r="250" spans="2:7" hidden="1">
      <c r="B250" s="7"/>
      <c r="C250" s="1"/>
      <c r="D250" s="1"/>
      <c r="E250" s="1"/>
      <c r="F250" s="1"/>
      <c r="G250" s="1"/>
    </row>
    <row r="251" spans="2:7" hidden="1">
      <c r="B251" s="7"/>
      <c r="C251" s="1"/>
      <c r="D251" s="1"/>
      <c r="E251" s="1"/>
      <c r="F251" s="1"/>
      <c r="G251" s="1"/>
    </row>
    <row r="252" spans="2:7" hidden="1">
      <c r="B252" s="7"/>
      <c r="C252" s="1"/>
      <c r="D252" s="1"/>
      <c r="E252" s="1"/>
      <c r="F252" s="1"/>
      <c r="G252" s="1"/>
    </row>
    <row r="253" spans="2:7" hidden="1">
      <c r="B253" s="7"/>
      <c r="C253" s="1"/>
      <c r="D253" s="1"/>
      <c r="E253" s="1"/>
      <c r="F253" s="1"/>
      <c r="G253" s="1"/>
    </row>
    <row r="254" spans="2:7" hidden="1">
      <c r="B254" s="7"/>
      <c r="C254" s="1"/>
      <c r="D254" s="1"/>
      <c r="E254" s="1"/>
      <c r="F254" s="1"/>
      <c r="G254" s="1"/>
    </row>
    <row r="255" spans="2:7" hidden="1">
      <c r="B255" s="7"/>
      <c r="C255" s="1"/>
      <c r="D255" s="1"/>
      <c r="E255" s="1"/>
      <c r="F255" s="1"/>
      <c r="G255" s="1"/>
    </row>
    <row r="256" spans="2:7" hidden="1">
      <c r="B256" s="7"/>
      <c r="C256" s="1"/>
      <c r="D256" s="1"/>
      <c r="E256" s="1"/>
      <c r="F256" s="1"/>
      <c r="G256" s="1"/>
    </row>
    <row r="257" spans="2:7" hidden="1">
      <c r="B257" s="7"/>
      <c r="C257" s="1"/>
      <c r="D257" s="1"/>
      <c r="E257" s="1"/>
      <c r="F257" s="1"/>
      <c r="G257" s="1"/>
    </row>
    <row r="258" spans="2:7" hidden="1">
      <c r="B258" s="7"/>
      <c r="C258" s="1"/>
      <c r="D258" s="1"/>
      <c r="E258" s="1"/>
      <c r="F258" s="1"/>
      <c r="G258" s="1"/>
    </row>
    <row r="259" spans="2:7" hidden="1">
      <c r="B259" s="7"/>
      <c r="C259" s="1"/>
      <c r="D259" s="1"/>
      <c r="E259" s="1"/>
      <c r="F259" s="1"/>
      <c r="G259" s="1"/>
    </row>
    <row r="260" spans="2:7" hidden="1">
      <c r="B260" s="7"/>
      <c r="C260" s="1"/>
      <c r="D260" s="1"/>
      <c r="E260" s="1"/>
      <c r="F260" s="1"/>
      <c r="G260" s="1"/>
    </row>
    <row r="261" spans="2:7" hidden="1">
      <c r="B261" s="7"/>
      <c r="C261" s="1"/>
      <c r="D261" s="1"/>
      <c r="E261" s="1"/>
      <c r="F261" s="1"/>
      <c r="G261" s="1"/>
    </row>
    <row r="262" spans="2:7" hidden="1">
      <c r="B262" s="7"/>
      <c r="C262" s="1"/>
      <c r="D262" s="1"/>
      <c r="E262" s="1"/>
      <c r="F262" s="1"/>
      <c r="G262" s="1"/>
    </row>
    <row r="263" spans="2:7" hidden="1">
      <c r="B263" s="7"/>
      <c r="C263" s="1"/>
      <c r="D263" s="1"/>
      <c r="E263" s="1"/>
      <c r="F263" s="1"/>
      <c r="G263" s="1"/>
    </row>
    <row r="264" spans="2:7" hidden="1">
      <c r="B264" s="7"/>
      <c r="C264" s="1"/>
      <c r="D264" s="1"/>
      <c r="E264" s="1"/>
      <c r="F264" s="1"/>
      <c r="G264" s="1"/>
    </row>
    <row r="265" spans="2:7" hidden="1">
      <c r="B265" s="7"/>
      <c r="C265" s="1"/>
      <c r="D265" s="1"/>
      <c r="E265" s="1"/>
      <c r="F265" s="1"/>
      <c r="G265" s="1"/>
    </row>
    <row r="266" spans="2:7" hidden="1">
      <c r="B266" s="7"/>
      <c r="C266" s="1"/>
      <c r="D266" s="1"/>
      <c r="E266" s="1"/>
      <c r="F266" s="1"/>
      <c r="G266" s="1"/>
    </row>
    <row r="267" spans="2:7" hidden="1">
      <c r="B267" s="7"/>
      <c r="C267" s="1"/>
      <c r="D267" s="1"/>
      <c r="E267" s="1"/>
      <c r="F267" s="1"/>
      <c r="G267" s="1"/>
    </row>
    <row r="268" spans="2:7" hidden="1">
      <c r="B268" s="7"/>
      <c r="C268" s="1"/>
      <c r="D268" s="1"/>
      <c r="E268" s="1"/>
      <c r="F268" s="1"/>
      <c r="G268" s="1"/>
    </row>
    <row r="269" spans="2:7" hidden="1">
      <c r="B269" s="7"/>
      <c r="C269" s="1"/>
      <c r="D269" s="1"/>
      <c r="E269" s="1"/>
      <c r="F269" s="1"/>
      <c r="G269" s="1"/>
    </row>
    <row r="270" spans="2:7" hidden="1">
      <c r="B270" s="7"/>
      <c r="C270" s="1"/>
      <c r="D270" s="1"/>
      <c r="E270" s="1"/>
      <c r="F270" s="1"/>
      <c r="G270" s="1"/>
    </row>
    <row r="271" spans="2:7" hidden="1">
      <c r="B271" s="7"/>
      <c r="C271" s="1"/>
      <c r="D271" s="1"/>
      <c r="E271" s="1"/>
      <c r="F271" s="1"/>
      <c r="G271" s="1"/>
    </row>
    <row r="272" spans="2:7" hidden="1">
      <c r="B272" s="7"/>
      <c r="C272" s="1"/>
      <c r="D272" s="1"/>
      <c r="E272" s="1"/>
      <c r="F272" s="1"/>
      <c r="G272" s="1"/>
    </row>
    <row r="273" spans="2:7" hidden="1">
      <c r="B273" s="7"/>
      <c r="C273" s="1"/>
      <c r="D273" s="1"/>
      <c r="E273" s="1"/>
      <c r="F273" s="1"/>
      <c r="G273" s="1"/>
    </row>
    <row r="274" spans="2:7" hidden="1">
      <c r="B274" s="7"/>
      <c r="C274" s="1"/>
      <c r="D274" s="1"/>
      <c r="E274" s="1"/>
      <c r="F274" s="1"/>
      <c r="G274" s="1"/>
    </row>
    <row r="275" spans="2:7" hidden="1">
      <c r="B275" s="7"/>
      <c r="C275" s="1"/>
      <c r="D275" s="1"/>
      <c r="E275" s="1"/>
      <c r="F275" s="1"/>
      <c r="G275" s="1"/>
    </row>
    <row r="276" spans="2:7" hidden="1">
      <c r="B276" s="7"/>
      <c r="C276" s="1"/>
      <c r="D276" s="1"/>
      <c r="E276" s="1"/>
      <c r="F276" s="1"/>
      <c r="G276" s="1"/>
    </row>
    <row r="277" spans="2:7" hidden="1">
      <c r="B277" s="7"/>
      <c r="C277" s="1"/>
      <c r="D277" s="1"/>
      <c r="E277" s="1"/>
      <c r="F277" s="1"/>
      <c r="G277" s="1"/>
    </row>
    <row r="278" spans="2:7" hidden="1">
      <c r="B278" s="7"/>
      <c r="C278" s="1"/>
      <c r="D278" s="1"/>
      <c r="E278" s="1"/>
      <c r="F278" s="1"/>
      <c r="G278" s="1"/>
    </row>
    <row r="279" spans="2:7" hidden="1">
      <c r="B279" s="7"/>
      <c r="C279" s="1"/>
      <c r="D279" s="1"/>
      <c r="E279" s="1"/>
      <c r="F279" s="1"/>
      <c r="G279" s="1"/>
    </row>
    <row r="280" spans="2:7" hidden="1">
      <c r="B280" s="7"/>
      <c r="C280" s="1"/>
      <c r="D280" s="1"/>
      <c r="E280" s="1"/>
      <c r="F280" s="1"/>
      <c r="G280" s="1"/>
    </row>
    <row r="281" spans="2:7" hidden="1">
      <c r="B281" s="7"/>
      <c r="C281" s="1"/>
      <c r="D281" s="1"/>
      <c r="E281" s="1"/>
      <c r="F281" s="1"/>
      <c r="G281" s="1"/>
    </row>
    <row r="282" spans="2:7" hidden="1">
      <c r="B282" s="7"/>
      <c r="C282" s="1"/>
      <c r="D282" s="1"/>
      <c r="E282" s="1"/>
      <c r="F282" s="1"/>
      <c r="G282" s="1"/>
    </row>
    <row r="283" spans="2:7" hidden="1">
      <c r="B283" s="7"/>
      <c r="C283" s="1"/>
      <c r="D283" s="1"/>
      <c r="E283" s="1"/>
      <c r="F283" s="1"/>
      <c r="G283" s="1"/>
    </row>
    <row r="284" spans="2:7" hidden="1">
      <c r="B284" s="7"/>
      <c r="C284" s="1"/>
      <c r="D284" s="1"/>
      <c r="E284" s="1"/>
      <c r="F284" s="1"/>
      <c r="G284" s="1"/>
    </row>
    <row r="285" spans="2:7" hidden="1">
      <c r="B285" s="7"/>
      <c r="C285" s="1"/>
      <c r="D285" s="1"/>
      <c r="E285" s="1"/>
      <c r="F285" s="1"/>
      <c r="G285" s="1"/>
    </row>
    <row r="286" spans="2:7" hidden="1">
      <c r="B286" s="7"/>
      <c r="C286" s="1"/>
      <c r="D286" s="1"/>
      <c r="E286" s="1"/>
      <c r="F286" s="1"/>
      <c r="G286" s="1"/>
    </row>
    <row r="287" spans="2:7" hidden="1">
      <c r="B287" s="7"/>
      <c r="C287" s="1"/>
      <c r="D287" s="1"/>
      <c r="E287" s="1"/>
      <c r="F287" s="1"/>
      <c r="G287" s="1"/>
    </row>
    <row r="288" spans="2:7" hidden="1">
      <c r="B288" s="7"/>
      <c r="C288" s="1"/>
      <c r="D288" s="1"/>
      <c r="E288" s="1"/>
      <c r="F288" s="1"/>
      <c r="G288" s="1"/>
    </row>
    <row r="289" spans="2:7" hidden="1">
      <c r="B289" s="7"/>
      <c r="C289" s="1"/>
      <c r="D289" s="1"/>
      <c r="E289" s="1"/>
      <c r="F289" s="1"/>
      <c r="G289" s="1"/>
    </row>
    <row r="290" spans="2:7" hidden="1">
      <c r="B290" s="7"/>
      <c r="C290" s="1"/>
      <c r="D290" s="1"/>
      <c r="E290" s="1"/>
      <c r="F290" s="1"/>
      <c r="G290" s="1"/>
    </row>
    <row r="291" spans="2:7" hidden="1">
      <c r="B291" s="7"/>
      <c r="C291" s="1"/>
      <c r="D291" s="1"/>
      <c r="E291" s="1"/>
      <c r="F291" s="1"/>
      <c r="G291" s="1"/>
    </row>
    <row r="292" spans="2:7" hidden="1">
      <c r="B292" s="7"/>
      <c r="C292" s="1"/>
      <c r="D292" s="1"/>
      <c r="E292" s="1"/>
      <c r="F292" s="1"/>
      <c r="G292" s="1"/>
    </row>
    <row r="293" spans="2:7" hidden="1">
      <c r="B293" s="7"/>
      <c r="C293" s="1"/>
      <c r="D293" s="1"/>
      <c r="E293" s="1"/>
      <c r="F293" s="1"/>
      <c r="G293" s="1"/>
    </row>
    <row r="294" spans="2:7" hidden="1">
      <c r="B294" s="7"/>
      <c r="C294" s="1"/>
      <c r="D294" s="1"/>
      <c r="E294" s="1"/>
      <c r="F294" s="1"/>
      <c r="G294" s="1"/>
    </row>
    <row r="295" spans="2:7" hidden="1">
      <c r="B295" s="7"/>
      <c r="C295" s="1"/>
      <c r="D295" s="1"/>
      <c r="E295" s="1"/>
      <c r="F295" s="1"/>
      <c r="G295" s="1"/>
    </row>
    <row r="296" spans="2:7" hidden="1">
      <c r="B296" s="7"/>
      <c r="C296" s="1"/>
      <c r="D296" s="1"/>
      <c r="E296" s="1"/>
      <c r="F296" s="1"/>
      <c r="G296" s="1"/>
    </row>
    <row r="297" spans="2:7" hidden="1">
      <c r="B297" s="7"/>
      <c r="C297" s="1"/>
      <c r="D297" s="1"/>
      <c r="E297" s="1"/>
      <c r="F297" s="1"/>
      <c r="G297" s="1"/>
    </row>
    <row r="298" spans="2:7" hidden="1">
      <c r="B298" s="7"/>
      <c r="C298" s="1"/>
      <c r="D298" s="1"/>
      <c r="E298" s="1"/>
      <c r="F298" s="1"/>
      <c r="G298" s="1"/>
    </row>
    <row r="299" spans="2:7" hidden="1">
      <c r="B299" s="7"/>
      <c r="C299" s="1"/>
      <c r="D299" s="1"/>
      <c r="E299" s="1"/>
      <c r="F299" s="1"/>
      <c r="G299" s="1"/>
    </row>
    <row r="300" spans="2:7" hidden="1">
      <c r="B300" s="7"/>
      <c r="C300" s="1"/>
      <c r="D300" s="1"/>
      <c r="E300" s="1"/>
      <c r="F300" s="1"/>
      <c r="G300" s="1"/>
    </row>
    <row r="301" spans="2:7" hidden="1">
      <c r="B301" s="7"/>
      <c r="C301" s="1"/>
      <c r="D301" s="1"/>
      <c r="E301" s="1"/>
      <c r="F301" s="1"/>
      <c r="G301" s="1"/>
    </row>
    <row r="302" spans="2:7" hidden="1">
      <c r="B302" s="7"/>
      <c r="C302" s="1"/>
      <c r="D302" s="1"/>
      <c r="E302" s="1"/>
      <c r="F302" s="1"/>
      <c r="G302" s="1"/>
    </row>
    <row r="303" spans="2:7" hidden="1">
      <c r="B303" s="7"/>
      <c r="C303" s="1"/>
      <c r="D303" s="1"/>
      <c r="E303" s="1"/>
      <c r="F303" s="1"/>
      <c r="G303" s="1"/>
    </row>
    <row r="304" spans="2:7" hidden="1">
      <c r="B304" s="7"/>
      <c r="C304" s="1"/>
      <c r="D304" s="1"/>
      <c r="E304" s="1"/>
      <c r="F304" s="1"/>
      <c r="G304" s="1"/>
    </row>
    <row r="305" spans="2:7" hidden="1">
      <c r="B305" s="7"/>
      <c r="C305" s="1"/>
      <c r="D305" s="1"/>
      <c r="E305" s="1"/>
      <c r="F305" s="1"/>
      <c r="G305" s="1"/>
    </row>
    <row r="306" spans="2:7" hidden="1">
      <c r="B306" s="7"/>
      <c r="C306" s="1"/>
      <c r="D306" s="1"/>
      <c r="E306" s="1"/>
      <c r="F306" s="1"/>
      <c r="G306" s="1"/>
    </row>
    <row r="307" spans="2:7" hidden="1">
      <c r="B307" s="7"/>
      <c r="C307" s="1"/>
      <c r="D307" s="1"/>
      <c r="E307" s="1"/>
      <c r="F307" s="1"/>
      <c r="G307" s="1"/>
    </row>
    <row r="308" spans="2:7" hidden="1">
      <c r="B308" s="7"/>
      <c r="C308" s="1"/>
      <c r="D308" s="1"/>
      <c r="E308" s="1"/>
      <c r="F308" s="1"/>
      <c r="G308" s="1"/>
    </row>
    <row r="309" spans="2:7" hidden="1">
      <c r="B309" s="7"/>
      <c r="C309" s="1"/>
      <c r="D309" s="1"/>
      <c r="E309" s="1"/>
      <c r="F309" s="1"/>
      <c r="G309" s="1"/>
    </row>
    <row r="310" spans="2:7" hidden="1">
      <c r="B310" s="7"/>
      <c r="C310" s="1"/>
      <c r="D310" s="1"/>
      <c r="E310" s="1"/>
      <c r="F310" s="1"/>
      <c r="G310" s="1"/>
    </row>
    <row r="311" spans="2:7" hidden="1">
      <c r="B311" s="7"/>
      <c r="C311" s="1"/>
      <c r="D311" s="1"/>
      <c r="E311" s="1"/>
      <c r="F311" s="1"/>
      <c r="G311" s="1"/>
    </row>
    <row r="312" spans="2:7" hidden="1">
      <c r="B312" s="7"/>
      <c r="C312" s="1"/>
      <c r="D312" s="1"/>
      <c r="E312" s="1"/>
      <c r="F312" s="1"/>
      <c r="G312" s="1"/>
    </row>
    <row r="313" spans="2:7" hidden="1">
      <c r="B313" s="7"/>
      <c r="C313" s="1"/>
      <c r="D313" s="1"/>
      <c r="E313" s="1"/>
      <c r="F313" s="1"/>
      <c r="G313" s="1"/>
    </row>
    <row r="314" spans="2:7" hidden="1">
      <c r="B314" s="7"/>
      <c r="C314" s="1"/>
      <c r="D314" s="1"/>
      <c r="E314" s="1"/>
      <c r="F314" s="1"/>
      <c r="G314" s="1"/>
    </row>
    <row r="315" spans="2:7" hidden="1">
      <c r="B315" s="7"/>
      <c r="C315" s="1"/>
      <c r="D315" s="1"/>
      <c r="E315" s="1"/>
      <c r="F315" s="1"/>
      <c r="G315" s="1"/>
    </row>
    <row r="316" spans="2:7" hidden="1">
      <c r="B316" s="7"/>
      <c r="C316" s="1"/>
      <c r="D316" s="1"/>
      <c r="E316" s="1"/>
      <c r="F316" s="1"/>
      <c r="G316" s="1"/>
    </row>
    <row r="317" spans="2:7" hidden="1">
      <c r="B317" s="7"/>
      <c r="C317" s="1"/>
      <c r="D317" s="1"/>
      <c r="E317" s="1"/>
      <c r="F317" s="1"/>
      <c r="G317" s="1"/>
    </row>
    <row r="318" spans="2:7" hidden="1">
      <c r="B318" s="7"/>
      <c r="C318" s="1"/>
      <c r="D318" s="1"/>
      <c r="E318" s="1"/>
      <c r="F318" s="1"/>
      <c r="G318" s="1"/>
    </row>
    <row r="319" spans="2:7" hidden="1">
      <c r="B319" s="7"/>
      <c r="C319" s="1"/>
      <c r="D319" s="1"/>
      <c r="E319" s="1"/>
      <c r="F319" s="1"/>
      <c r="G319" s="1"/>
    </row>
    <row r="320" spans="2:7" hidden="1">
      <c r="B320" s="7"/>
      <c r="C320" s="1"/>
      <c r="D320" s="1"/>
      <c r="E320" s="1"/>
      <c r="F320" s="1"/>
      <c r="G320" s="1"/>
    </row>
    <row r="321" spans="2:7" hidden="1">
      <c r="B321" s="7"/>
      <c r="C321" s="1"/>
      <c r="D321" s="1"/>
      <c r="E321" s="1"/>
      <c r="F321" s="1"/>
      <c r="G321" s="1"/>
    </row>
    <row r="322" spans="2:7" hidden="1">
      <c r="B322" s="7"/>
      <c r="C322" s="1"/>
      <c r="D322" s="1"/>
      <c r="E322" s="1"/>
      <c r="F322" s="1"/>
      <c r="G322" s="1"/>
    </row>
    <row r="323" spans="2:7" hidden="1">
      <c r="B323" s="7"/>
      <c r="C323" s="1"/>
      <c r="D323" s="1"/>
      <c r="E323" s="1"/>
      <c r="F323" s="1"/>
      <c r="G323" s="1"/>
    </row>
    <row r="324" spans="2:7" hidden="1">
      <c r="B324" s="7"/>
      <c r="C324" s="1"/>
      <c r="D324" s="1"/>
      <c r="E324" s="1"/>
      <c r="F324" s="1"/>
      <c r="G324" s="1"/>
    </row>
    <row r="325" spans="2:7" hidden="1">
      <c r="B325" s="7"/>
      <c r="C325" s="1"/>
      <c r="D325" s="1"/>
      <c r="E325" s="1"/>
      <c r="F325" s="1"/>
      <c r="G325" s="1"/>
    </row>
    <row r="326" spans="2:7" hidden="1">
      <c r="B326" s="7"/>
      <c r="C326" s="1"/>
      <c r="D326" s="1"/>
      <c r="E326" s="1"/>
      <c r="F326" s="1"/>
      <c r="G326" s="1"/>
    </row>
    <row r="327" spans="2:7" hidden="1">
      <c r="B327" s="7"/>
      <c r="C327" s="1"/>
      <c r="D327" s="1"/>
      <c r="E327" s="1"/>
      <c r="F327" s="1"/>
      <c r="G327" s="1"/>
    </row>
    <row r="328" spans="2:7" hidden="1">
      <c r="B328" s="7"/>
      <c r="C328" s="1"/>
      <c r="D328" s="1"/>
      <c r="E328" s="1"/>
      <c r="F328" s="1"/>
      <c r="G328" s="1"/>
    </row>
    <row r="329" spans="2:7" hidden="1">
      <c r="B329" s="7"/>
      <c r="C329" s="1"/>
      <c r="D329" s="1"/>
      <c r="E329" s="1"/>
      <c r="F329" s="1"/>
      <c r="G329" s="1"/>
    </row>
    <row r="330" spans="2:7" hidden="1">
      <c r="B330" s="7"/>
      <c r="C330" s="1"/>
      <c r="D330" s="1"/>
      <c r="E330" s="1"/>
      <c r="F330" s="1"/>
      <c r="G330" s="1"/>
    </row>
    <row r="331" spans="2:7" hidden="1">
      <c r="B331" s="7"/>
      <c r="C331" s="1"/>
      <c r="D331" s="1"/>
      <c r="E331" s="1"/>
      <c r="F331" s="1"/>
      <c r="G331" s="1"/>
    </row>
    <row r="332" spans="2:7" hidden="1">
      <c r="B332" s="7"/>
      <c r="C332" s="1"/>
      <c r="D332" s="1"/>
      <c r="E332" s="1"/>
      <c r="F332" s="1"/>
      <c r="G332" s="1"/>
    </row>
    <row r="333" spans="2:7" hidden="1">
      <c r="B333" s="7"/>
      <c r="C333" s="1"/>
      <c r="D333" s="1"/>
      <c r="E333" s="1"/>
      <c r="F333" s="1"/>
      <c r="G333" s="1"/>
    </row>
    <row r="334" spans="2:7" hidden="1">
      <c r="B334" s="7"/>
      <c r="C334" s="1"/>
      <c r="D334" s="1"/>
      <c r="E334" s="1"/>
      <c r="F334" s="1"/>
      <c r="G334" s="1"/>
    </row>
    <row r="335" spans="2:7" hidden="1">
      <c r="B335" s="7"/>
      <c r="C335" s="1"/>
      <c r="D335" s="1"/>
      <c r="E335" s="1"/>
      <c r="F335" s="1"/>
      <c r="G335" s="1"/>
    </row>
    <row r="336" spans="2:7" hidden="1">
      <c r="B336" s="7"/>
      <c r="C336" s="1"/>
      <c r="D336" s="1"/>
      <c r="E336" s="1"/>
      <c r="F336" s="1"/>
      <c r="G336" s="1"/>
    </row>
    <row r="337" spans="2:7" hidden="1">
      <c r="B337" s="7"/>
      <c r="C337" s="1"/>
      <c r="D337" s="1"/>
      <c r="E337" s="1"/>
      <c r="F337" s="1"/>
      <c r="G337" s="1"/>
    </row>
    <row r="338" spans="2:7" hidden="1">
      <c r="B338" s="7"/>
      <c r="C338" s="1"/>
      <c r="D338" s="1"/>
      <c r="E338" s="1"/>
      <c r="F338" s="1"/>
      <c r="G338" s="1"/>
    </row>
    <row r="339" spans="2:7" hidden="1">
      <c r="B339" s="7"/>
      <c r="C339" s="1"/>
      <c r="D339" s="1"/>
      <c r="E339" s="1"/>
      <c r="F339" s="1"/>
      <c r="G339" s="1"/>
    </row>
    <row r="340" spans="2:7" hidden="1">
      <c r="B340" s="7"/>
      <c r="C340" s="1"/>
      <c r="D340" s="1"/>
      <c r="E340" s="1"/>
      <c r="F340" s="1"/>
      <c r="G340" s="1"/>
    </row>
    <row r="341" spans="2:7" hidden="1">
      <c r="B341" s="7"/>
      <c r="C341" s="1"/>
      <c r="D341" s="1"/>
      <c r="E341" s="1"/>
      <c r="F341" s="1"/>
      <c r="G341" s="1"/>
    </row>
    <row r="342" spans="2:7" hidden="1">
      <c r="B342" s="7"/>
      <c r="C342" s="1"/>
      <c r="D342" s="1"/>
      <c r="E342" s="1"/>
      <c r="F342" s="1"/>
      <c r="G342" s="1"/>
    </row>
    <row r="343" spans="2:7" hidden="1">
      <c r="B343" s="7"/>
      <c r="C343" s="1"/>
      <c r="D343" s="1"/>
      <c r="E343" s="1"/>
      <c r="F343" s="1"/>
      <c r="G343" s="1"/>
    </row>
    <row r="344" spans="2:7" hidden="1">
      <c r="B344" s="7"/>
      <c r="C344" s="1"/>
      <c r="D344" s="1"/>
      <c r="E344" s="1"/>
      <c r="F344" s="1"/>
      <c r="G344" s="1"/>
    </row>
    <row r="345" spans="2:7" hidden="1">
      <c r="B345" s="7"/>
      <c r="C345" s="1"/>
      <c r="D345" s="1"/>
      <c r="E345" s="1"/>
      <c r="F345" s="1"/>
      <c r="G345" s="1"/>
    </row>
    <row r="346" spans="2:7" hidden="1">
      <c r="B346" s="7"/>
      <c r="C346" s="1"/>
      <c r="D346" s="1"/>
      <c r="E346" s="1"/>
      <c r="F346" s="1"/>
      <c r="G346" s="1"/>
    </row>
    <row r="347" spans="2:7" hidden="1">
      <c r="B347" s="7"/>
      <c r="C347" s="1"/>
      <c r="D347" s="1"/>
      <c r="E347" s="1"/>
      <c r="F347" s="1"/>
      <c r="G347" s="1"/>
    </row>
    <row r="348" spans="2:7" hidden="1">
      <c r="B348" s="7"/>
      <c r="C348" s="1"/>
      <c r="D348" s="1"/>
      <c r="E348" s="1"/>
      <c r="F348" s="1"/>
      <c r="G348" s="1"/>
    </row>
    <row r="349" spans="2:7" hidden="1">
      <c r="B349" s="7"/>
      <c r="C349" s="1"/>
      <c r="D349" s="1"/>
      <c r="E349" s="1"/>
      <c r="F349" s="1"/>
      <c r="G349" s="1"/>
    </row>
    <row r="350" spans="2:7" hidden="1">
      <c r="B350" s="7"/>
      <c r="C350" s="1"/>
      <c r="D350" s="1"/>
      <c r="E350" s="1"/>
      <c r="F350" s="1"/>
      <c r="G350" s="1"/>
    </row>
    <row r="351" spans="2:7" hidden="1">
      <c r="B351" s="7"/>
      <c r="C351" s="1"/>
      <c r="D351" s="1"/>
      <c r="E351" s="1"/>
      <c r="F351" s="1"/>
      <c r="G351" s="1"/>
    </row>
    <row r="352" spans="2:7" hidden="1">
      <c r="B352" s="7"/>
      <c r="C352" s="1"/>
      <c r="D352" s="1"/>
      <c r="E352" s="1"/>
      <c r="F352" s="1"/>
      <c r="G352" s="1"/>
    </row>
    <row r="353" spans="2:7" hidden="1">
      <c r="B353" s="7"/>
      <c r="C353" s="1"/>
      <c r="D353" s="1"/>
      <c r="E353" s="1"/>
      <c r="F353" s="1"/>
      <c r="G353" s="1"/>
    </row>
    <row r="354" spans="2:7" hidden="1">
      <c r="B354" s="7"/>
      <c r="C354" s="1"/>
      <c r="D354" s="1"/>
      <c r="E354" s="1"/>
      <c r="F354" s="1"/>
      <c r="G354" s="1"/>
    </row>
    <row r="355" spans="2:7" hidden="1">
      <c r="B355" s="7"/>
      <c r="C355" s="1"/>
      <c r="D355" s="1"/>
      <c r="E355" s="1"/>
      <c r="F355" s="1"/>
      <c r="G355" s="1"/>
    </row>
    <row r="356" spans="2:7" hidden="1">
      <c r="B356" s="7"/>
      <c r="C356" s="1"/>
      <c r="D356" s="1"/>
      <c r="E356" s="1"/>
      <c r="F356" s="1"/>
      <c r="G356" s="1"/>
    </row>
    <row r="357" spans="2:7" hidden="1">
      <c r="B357" s="7"/>
      <c r="C357" s="1"/>
      <c r="D357" s="1"/>
      <c r="E357" s="1"/>
      <c r="F357" s="1"/>
      <c r="G357" s="1"/>
    </row>
    <row r="358" spans="2:7" hidden="1">
      <c r="B358" s="7"/>
      <c r="C358" s="1"/>
      <c r="D358" s="1"/>
      <c r="E358" s="1"/>
      <c r="F358" s="1"/>
      <c r="G358" s="1"/>
    </row>
    <row r="359" spans="2:7" hidden="1">
      <c r="B359" s="7"/>
      <c r="C359" s="1"/>
      <c r="D359" s="1"/>
      <c r="E359" s="1"/>
      <c r="F359" s="1"/>
      <c r="G359" s="1"/>
    </row>
    <row r="360" spans="2:7" hidden="1">
      <c r="B360" s="7"/>
      <c r="C360" s="1"/>
      <c r="D360" s="1"/>
      <c r="E360" s="1"/>
      <c r="F360" s="1"/>
      <c r="G360" s="1"/>
    </row>
    <row r="361" spans="2:7" hidden="1">
      <c r="B361" s="7"/>
      <c r="C361" s="1"/>
      <c r="D361" s="1"/>
      <c r="E361" s="1"/>
      <c r="F361" s="1"/>
      <c r="G361" s="1"/>
    </row>
    <row r="362" spans="2:7" hidden="1">
      <c r="B362" s="7"/>
      <c r="C362" s="1"/>
      <c r="D362" s="1"/>
      <c r="E362" s="1"/>
      <c r="F362" s="1"/>
      <c r="G362" s="1"/>
    </row>
    <row r="363" spans="2:7" hidden="1">
      <c r="B363" s="7"/>
      <c r="C363" s="1"/>
      <c r="D363" s="1"/>
      <c r="E363" s="1"/>
      <c r="F363" s="1"/>
      <c r="G363" s="1"/>
    </row>
    <row r="364" spans="2:7" hidden="1">
      <c r="B364" s="7"/>
      <c r="C364" s="1"/>
      <c r="D364" s="1"/>
      <c r="E364" s="1"/>
      <c r="F364" s="1"/>
      <c r="G364" s="1"/>
    </row>
    <row r="365" spans="2:7" hidden="1">
      <c r="B365" s="7"/>
      <c r="C365" s="1"/>
      <c r="D365" s="1"/>
      <c r="E365" s="1"/>
      <c r="F365" s="1"/>
      <c r="G365" s="1"/>
    </row>
    <row r="366" spans="2:7" hidden="1">
      <c r="B366" s="7"/>
      <c r="C366" s="1"/>
      <c r="D366" s="1"/>
      <c r="E366" s="1"/>
      <c r="F366" s="1"/>
      <c r="G366" s="1"/>
    </row>
    <row r="367" spans="2:7" hidden="1">
      <c r="B367" s="7"/>
      <c r="C367" s="1"/>
      <c r="D367" s="1"/>
      <c r="E367" s="1"/>
      <c r="F367" s="1"/>
      <c r="G367" s="1"/>
    </row>
    <row r="368" spans="2:7" hidden="1">
      <c r="B368" s="7"/>
      <c r="C368" s="1"/>
      <c r="D368" s="1"/>
      <c r="E368" s="1"/>
      <c r="F368" s="1"/>
      <c r="G368" s="1"/>
    </row>
    <row r="369" spans="2:7" hidden="1">
      <c r="B369" s="7"/>
      <c r="C369" s="1"/>
      <c r="D369" s="1"/>
      <c r="E369" s="1"/>
      <c r="F369" s="1"/>
      <c r="G369" s="1"/>
    </row>
    <row r="370" spans="2:7" hidden="1">
      <c r="B370" s="7"/>
      <c r="C370" s="1"/>
      <c r="D370" s="1"/>
      <c r="E370" s="1"/>
      <c r="F370" s="1"/>
      <c r="G370" s="1"/>
    </row>
    <row r="371" spans="2:7" hidden="1">
      <c r="B371" s="7"/>
      <c r="C371" s="1"/>
      <c r="D371" s="1"/>
      <c r="E371" s="1"/>
      <c r="F371" s="1"/>
      <c r="G371" s="1"/>
    </row>
    <row r="372" spans="2:7" hidden="1">
      <c r="B372" s="7"/>
      <c r="C372" s="1"/>
      <c r="D372" s="1"/>
      <c r="E372" s="1"/>
      <c r="F372" s="1"/>
      <c r="G372" s="1"/>
    </row>
    <row r="373" spans="2:7" hidden="1">
      <c r="B373" s="7"/>
      <c r="C373" s="1"/>
      <c r="D373" s="1"/>
      <c r="E373" s="1"/>
      <c r="F373" s="1"/>
      <c r="G373" s="1"/>
    </row>
    <row r="374" spans="2:7" hidden="1">
      <c r="B374" s="7"/>
      <c r="C374" s="1"/>
      <c r="D374" s="1"/>
      <c r="E374" s="1"/>
      <c r="F374" s="1"/>
      <c r="G374" s="1"/>
    </row>
    <row r="375" spans="2:7" hidden="1">
      <c r="B375" s="7"/>
      <c r="C375" s="1"/>
      <c r="D375" s="1"/>
      <c r="E375" s="1"/>
      <c r="F375" s="1"/>
      <c r="G375" s="1"/>
    </row>
    <row r="376" spans="2:7" hidden="1">
      <c r="B376" s="7"/>
      <c r="C376" s="1"/>
      <c r="D376" s="1"/>
      <c r="E376" s="1"/>
      <c r="F376" s="1"/>
      <c r="G376" s="1"/>
    </row>
    <row r="377" spans="2:7" hidden="1">
      <c r="B377" s="7"/>
      <c r="C377" s="1"/>
      <c r="D377" s="1"/>
      <c r="E377" s="1"/>
      <c r="F377" s="1"/>
      <c r="G377" s="1"/>
    </row>
    <row r="378" spans="2:7" hidden="1">
      <c r="B378" s="7"/>
      <c r="C378" s="1"/>
      <c r="D378" s="1"/>
      <c r="E378" s="1"/>
      <c r="F378" s="1"/>
      <c r="G378" s="1"/>
    </row>
    <row r="379" spans="2:7" hidden="1">
      <c r="B379" s="7"/>
      <c r="C379" s="1"/>
      <c r="D379" s="1"/>
      <c r="E379" s="1"/>
      <c r="F379" s="1"/>
      <c r="G379" s="1"/>
    </row>
    <row r="380" spans="2:7" hidden="1">
      <c r="B380" s="7"/>
      <c r="C380" s="1"/>
      <c r="D380" s="1"/>
      <c r="E380" s="1"/>
      <c r="F380" s="1"/>
      <c r="G380" s="1"/>
    </row>
    <row r="381" spans="2:7" hidden="1">
      <c r="B381" s="7"/>
      <c r="C381" s="1"/>
      <c r="D381" s="1"/>
      <c r="E381" s="1"/>
      <c r="F381" s="1"/>
      <c r="G381" s="1"/>
    </row>
    <row r="382" spans="2:7" hidden="1">
      <c r="B382" s="7"/>
      <c r="C382" s="1"/>
      <c r="D382" s="1"/>
      <c r="E382" s="1"/>
      <c r="F382" s="1"/>
      <c r="G382" s="1"/>
    </row>
    <row r="383" spans="2:7" hidden="1">
      <c r="B383" s="7"/>
      <c r="C383" s="1"/>
      <c r="D383" s="1"/>
      <c r="E383" s="1"/>
      <c r="F383" s="1"/>
      <c r="G383" s="1"/>
    </row>
    <row r="384" spans="2:7" hidden="1">
      <c r="B384" s="7"/>
      <c r="C384" s="1"/>
      <c r="D384" s="1"/>
      <c r="E384" s="1"/>
      <c r="F384" s="1"/>
      <c r="G384" s="1"/>
    </row>
    <row r="385" spans="2:7" hidden="1">
      <c r="B385" s="7"/>
      <c r="C385" s="1"/>
      <c r="D385" s="1"/>
      <c r="E385" s="1"/>
      <c r="F385" s="1"/>
      <c r="G385" s="1"/>
    </row>
    <row r="386" spans="2:7" hidden="1">
      <c r="B386" s="7"/>
      <c r="C386" s="1"/>
      <c r="D386" s="1"/>
      <c r="E386" s="1"/>
      <c r="F386" s="1"/>
      <c r="G386" s="1"/>
    </row>
    <row r="387" spans="2:7" hidden="1">
      <c r="B387" s="7"/>
      <c r="C387" s="1"/>
      <c r="D387" s="1"/>
      <c r="E387" s="1"/>
      <c r="F387" s="1"/>
      <c r="G387" s="1"/>
    </row>
    <row r="388" spans="2:7" hidden="1">
      <c r="B388" s="7"/>
      <c r="C388" s="1"/>
      <c r="D388" s="1"/>
      <c r="E388" s="1"/>
      <c r="F388" s="1"/>
      <c r="G388" s="1"/>
    </row>
    <row r="389" spans="2:7" hidden="1">
      <c r="B389" s="7"/>
      <c r="C389" s="1"/>
      <c r="D389" s="1"/>
      <c r="E389" s="1"/>
      <c r="F389" s="1"/>
      <c r="G389" s="1"/>
    </row>
    <row r="390" spans="2:7" hidden="1">
      <c r="B390" s="7"/>
      <c r="C390" s="1"/>
      <c r="D390" s="1"/>
      <c r="E390" s="1"/>
      <c r="F390" s="1"/>
      <c r="G390" s="1"/>
    </row>
    <row r="391" spans="2:7" hidden="1">
      <c r="B391" s="7"/>
      <c r="C391" s="1"/>
      <c r="D391" s="1"/>
      <c r="E391" s="1"/>
      <c r="F391" s="1"/>
      <c r="G391" s="1"/>
    </row>
    <row r="392" spans="2:7" hidden="1">
      <c r="B392" s="7"/>
      <c r="C392" s="1"/>
      <c r="D392" s="1"/>
      <c r="E392" s="1"/>
      <c r="F392" s="1"/>
      <c r="G392" s="1"/>
    </row>
    <row r="393" spans="2:7" hidden="1">
      <c r="B393" s="7"/>
      <c r="C393" s="1"/>
      <c r="D393" s="1"/>
      <c r="E393" s="1"/>
      <c r="F393" s="1"/>
      <c r="G393" s="1"/>
    </row>
    <row r="394" spans="2:7" hidden="1">
      <c r="B394" s="7"/>
      <c r="C394" s="1"/>
      <c r="D394" s="1"/>
      <c r="E394" s="1"/>
      <c r="F394" s="1"/>
      <c r="G394" s="1"/>
    </row>
    <row r="395" spans="2:7" hidden="1">
      <c r="B395" s="7"/>
      <c r="C395" s="1"/>
      <c r="D395" s="1"/>
      <c r="E395" s="1"/>
      <c r="F395" s="1"/>
      <c r="G395" s="1"/>
    </row>
    <row r="396" spans="2:7" hidden="1">
      <c r="B396" s="7"/>
      <c r="C396" s="1"/>
      <c r="D396" s="1"/>
      <c r="E396" s="1"/>
      <c r="F396" s="1"/>
      <c r="G396" s="1"/>
    </row>
    <row r="397" spans="2:7" hidden="1">
      <c r="B397" s="7"/>
      <c r="C397" s="1"/>
      <c r="D397" s="1"/>
      <c r="E397" s="1"/>
      <c r="F397" s="1"/>
      <c r="G397" s="1"/>
    </row>
    <row r="398" spans="2:7" hidden="1">
      <c r="B398" s="7"/>
      <c r="C398" s="1"/>
      <c r="D398" s="1"/>
      <c r="E398" s="1"/>
      <c r="F398" s="1"/>
      <c r="G398" s="1"/>
    </row>
    <row r="399" spans="2:7" hidden="1">
      <c r="B399" s="7"/>
      <c r="C399" s="1"/>
      <c r="D399" s="1"/>
      <c r="E399" s="1"/>
      <c r="F399" s="1"/>
      <c r="G399" s="1"/>
    </row>
    <row r="400" spans="2:7" hidden="1">
      <c r="B400" s="7"/>
      <c r="C400" s="1"/>
      <c r="D400" s="1"/>
      <c r="E400" s="1"/>
      <c r="F400" s="1"/>
      <c r="G400" s="1"/>
    </row>
    <row r="401" spans="2:7" hidden="1">
      <c r="B401" s="7"/>
      <c r="C401" s="1"/>
      <c r="D401" s="1"/>
      <c r="E401" s="1"/>
      <c r="F401" s="1"/>
      <c r="G401" s="1"/>
    </row>
    <row r="402" spans="2:7" hidden="1">
      <c r="B402" s="7"/>
      <c r="C402" s="1"/>
      <c r="D402" s="1"/>
      <c r="E402" s="1"/>
      <c r="F402" s="1"/>
      <c r="G402" s="1"/>
    </row>
    <row r="403" spans="2:7" hidden="1">
      <c r="B403" s="7"/>
      <c r="C403" s="1"/>
      <c r="D403" s="1"/>
      <c r="E403" s="1"/>
      <c r="F403" s="1"/>
      <c r="G403" s="1"/>
    </row>
    <row r="404" spans="2:7" hidden="1">
      <c r="B404" s="7"/>
      <c r="C404" s="1"/>
      <c r="D404" s="1"/>
      <c r="E404" s="1"/>
      <c r="F404" s="1"/>
      <c r="G404" s="1"/>
    </row>
    <row r="405" spans="2:7" hidden="1">
      <c r="B405" s="7"/>
      <c r="C405" s="1"/>
      <c r="D405" s="1"/>
      <c r="E405" s="1"/>
      <c r="F405" s="1"/>
      <c r="G405" s="1"/>
    </row>
    <row r="406" spans="2:7" hidden="1">
      <c r="B406" s="7"/>
      <c r="C406" s="1"/>
      <c r="D406" s="1"/>
      <c r="E406" s="1"/>
      <c r="F406" s="1"/>
      <c r="G406" s="1"/>
    </row>
    <row r="407" spans="2:7" hidden="1">
      <c r="B407" s="7"/>
      <c r="C407" s="1"/>
      <c r="D407" s="1"/>
      <c r="E407" s="1"/>
      <c r="F407" s="1"/>
      <c r="G407" s="1"/>
    </row>
    <row r="408" spans="2:7" hidden="1">
      <c r="B408" s="7"/>
      <c r="C408" s="1"/>
      <c r="D408" s="1"/>
      <c r="E408" s="1"/>
      <c r="F408" s="1"/>
      <c r="G408" s="1"/>
    </row>
    <row r="409" spans="2:7" hidden="1">
      <c r="B409" s="7"/>
      <c r="C409" s="1"/>
      <c r="D409" s="1"/>
      <c r="E409" s="1"/>
      <c r="F409" s="1"/>
      <c r="G409" s="1"/>
    </row>
    <row r="410" spans="2:7" hidden="1">
      <c r="B410" s="7"/>
      <c r="C410" s="1"/>
      <c r="D410" s="1"/>
      <c r="E410" s="1"/>
      <c r="F410" s="1"/>
      <c r="G410" s="1"/>
    </row>
    <row r="411" spans="2:7" hidden="1">
      <c r="B411" s="7"/>
      <c r="C411" s="1"/>
      <c r="D411" s="1"/>
      <c r="E411" s="1"/>
      <c r="F411" s="1"/>
      <c r="G411" s="1"/>
    </row>
    <row r="412" spans="2:7" hidden="1">
      <c r="B412" s="7"/>
      <c r="C412" s="1"/>
      <c r="D412" s="1"/>
      <c r="E412" s="1"/>
      <c r="F412" s="1"/>
      <c r="G412" s="1"/>
    </row>
    <row r="413" spans="2:7" hidden="1">
      <c r="B413" s="7"/>
      <c r="C413" s="1"/>
      <c r="D413" s="1"/>
      <c r="E413" s="1"/>
      <c r="F413" s="1"/>
      <c r="G413" s="1"/>
    </row>
    <row r="414" spans="2:7" hidden="1">
      <c r="B414" s="7"/>
      <c r="C414" s="1"/>
      <c r="D414" s="1"/>
      <c r="E414" s="1"/>
      <c r="F414" s="1"/>
      <c r="G414" s="1"/>
    </row>
    <row r="415" spans="2:7" hidden="1">
      <c r="B415" s="7"/>
      <c r="C415" s="1"/>
      <c r="D415" s="1"/>
      <c r="E415" s="1"/>
      <c r="F415" s="1"/>
      <c r="G415" s="1"/>
    </row>
    <row r="416" spans="2:7" hidden="1">
      <c r="B416" s="7"/>
      <c r="C416" s="1"/>
      <c r="D416" s="1"/>
      <c r="E416" s="1"/>
      <c r="F416" s="1"/>
      <c r="G416" s="1"/>
    </row>
    <row r="417" spans="2:7" hidden="1">
      <c r="B417" s="7"/>
      <c r="C417" s="1"/>
      <c r="D417" s="1"/>
      <c r="E417" s="1"/>
      <c r="F417" s="1"/>
      <c r="G417" s="1"/>
    </row>
    <row r="418" spans="2:7" hidden="1">
      <c r="B418" s="7"/>
      <c r="C418" s="1"/>
      <c r="D418" s="1"/>
      <c r="E418" s="1"/>
      <c r="F418" s="1"/>
      <c r="G418" s="1"/>
    </row>
    <row r="419" spans="2:7" hidden="1">
      <c r="B419" s="7"/>
      <c r="C419" s="1"/>
      <c r="D419" s="1"/>
      <c r="E419" s="1"/>
      <c r="F419" s="1"/>
      <c r="G419" s="1"/>
    </row>
    <row r="420" spans="2:7" hidden="1">
      <c r="B420" s="7"/>
      <c r="C420" s="1"/>
      <c r="D420" s="1"/>
      <c r="E420" s="1"/>
      <c r="F420" s="1"/>
      <c r="G420" s="1"/>
    </row>
    <row r="421" spans="2:7" hidden="1">
      <c r="B421" s="7"/>
      <c r="C421" s="1"/>
      <c r="D421" s="1"/>
      <c r="E421" s="1"/>
      <c r="F421" s="1"/>
      <c r="G421" s="1"/>
    </row>
    <row r="422" spans="2:7" hidden="1">
      <c r="B422" s="7"/>
      <c r="C422" s="1"/>
      <c r="D422" s="1"/>
      <c r="E422" s="1"/>
      <c r="F422" s="1"/>
      <c r="G422" s="1"/>
    </row>
    <row r="423" spans="2:7" hidden="1">
      <c r="B423" s="7"/>
      <c r="C423" s="1"/>
      <c r="D423" s="1"/>
      <c r="E423" s="1"/>
      <c r="F423" s="1"/>
      <c r="G423" s="1"/>
    </row>
    <row r="424" spans="2:7" hidden="1">
      <c r="B424" s="7"/>
      <c r="C424" s="1"/>
      <c r="D424" s="1"/>
      <c r="E424" s="1"/>
      <c r="F424" s="1"/>
      <c r="G424" s="1"/>
    </row>
    <row r="425" spans="2:7" hidden="1">
      <c r="B425" s="7"/>
      <c r="C425" s="1"/>
      <c r="D425" s="1"/>
      <c r="E425" s="1"/>
      <c r="F425" s="1"/>
      <c r="G425" s="1"/>
    </row>
    <row r="426" spans="2:7" hidden="1">
      <c r="B426" s="7"/>
      <c r="C426" s="1"/>
      <c r="D426" s="1"/>
      <c r="E426" s="1"/>
      <c r="F426" s="1"/>
      <c r="G426" s="1"/>
    </row>
    <row r="427" spans="2:7" hidden="1">
      <c r="B427" s="7"/>
      <c r="C427" s="1"/>
      <c r="D427" s="1"/>
      <c r="E427" s="1"/>
      <c r="F427" s="1"/>
      <c r="G427" s="1"/>
    </row>
    <row r="428" spans="2:7" hidden="1">
      <c r="B428" s="7"/>
      <c r="C428" s="1"/>
      <c r="D428" s="1"/>
      <c r="E428" s="1"/>
      <c r="F428" s="1"/>
      <c r="G428" s="1"/>
    </row>
    <row r="429" spans="2:7" hidden="1">
      <c r="B429" s="7"/>
      <c r="C429" s="1"/>
      <c r="D429" s="1"/>
      <c r="E429" s="1"/>
      <c r="F429" s="1"/>
      <c r="G429" s="1"/>
    </row>
    <row r="430" spans="2:7" hidden="1">
      <c r="B430" s="7"/>
      <c r="C430" s="1"/>
      <c r="D430" s="1"/>
      <c r="E430" s="1"/>
      <c r="F430" s="1"/>
      <c r="G430" s="1"/>
    </row>
    <row r="431" spans="2:7" hidden="1">
      <c r="B431" s="7"/>
      <c r="C431" s="1"/>
      <c r="D431" s="1"/>
      <c r="E431" s="1"/>
      <c r="F431" s="1"/>
      <c r="G431" s="1"/>
    </row>
    <row r="432" spans="2:7" hidden="1">
      <c r="B432" s="7"/>
      <c r="C432" s="1"/>
      <c r="D432" s="1"/>
      <c r="E432" s="1"/>
      <c r="F432" s="1"/>
      <c r="G432" s="1"/>
    </row>
    <row r="433" spans="2:7" hidden="1">
      <c r="B433" s="7"/>
      <c r="C433" s="1"/>
      <c r="D433" s="1"/>
      <c r="E433" s="1"/>
      <c r="F433" s="1"/>
      <c r="G433" s="1"/>
    </row>
    <row r="434" spans="2:7" hidden="1">
      <c r="B434" s="7"/>
      <c r="C434" s="1"/>
      <c r="D434" s="1"/>
      <c r="E434" s="1"/>
      <c r="F434" s="1"/>
      <c r="G434" s="1"/>
    </row>
    <row r="435" spans="2:7" hidden="1">
      <c r="B435" s="7"/>
      <c r="C435" s="1"/>
      <c r="D435" s="1"/>
      <c r="E435" s="1"/>
      <c r="F435" s="1"/>
      <c r="G435" s="1"/>
    </row>
    <row r="436" spans="2:7" hidden="1">
      <c r="B436" s="7"/>
      <c r="C436" s="1"/>
      <c r="D436" s="1"/>
      <c r="E436" s="1"/>
      <c r="F436" s="1"/>
      <c r="G436" s="1"/>
    </row>
    <row r="437" spans="2:7" hidden="1">
      <c r="B437" s="7"/>
      <c r="C437" s="1"/>
      <c r="D437" s="1"/>
      <c r="E437" s="1"/>
      <c r="F437" s="1"/>
      <c r="G437" s="1"/>
    </row>
    <row r="438" spans="2:7" hidden="1">
      <c r="B438" s="7"/>
      <c r="C438" s="1"/>
      <c r="D438" s="1"/>
      <c r="E438" s="1"/>
      <c r="F438" s="1"/>
      <c r="G438" s="1"/>
    </row>
    <row r="439" spans="2:7" hidden="1">
      <c r="B439" s="7"/>
      <c r="C439" s="1"/>
      <c r="D439" s="1"/>
      <c r="E439" s="1"/>
      <c r="F439" s="1"/>
      <c r="G439" s="1"/>
    </row>
    <row r="440" spans="2:7" hidden="1">
      <c r="B440" s="7"/>
      <c r="C440" s="1"/>
      <c r="D440" s="1"/>
      <c r="E440" s="1"/>
      <c r="F440" s="1"/>
      <c r="G440" s="1"/>
    </row>
    <row r="441" spans="2:7" hidden="1">
      <c r="B441" s="7"/>
      <c r="C441" s="1"/>
      <c r="D441" s="1"/>
      <c r="E441" s="1"/>
      <c r="F441" s="1"/>
      <c r="G441" s="1"/>
    </row>
    <row r="442" spans="2:7" hidden="1">
      <c r="B442" s="7"/>
      <c r="C442" s="1"/>
      <c r="D442" s="1"/>
      <c r="E442" s="1"/>
      <c r="F442" s="1"/>
      <c r="G442" s="1"/>
    </row>
    <row r="443" spans="2:7" hidden="1">
      <c r="B443" s="7"/>
      <c r="C443" s="1"/>
      <c r="D443" s="1"/>
      <c r="E443" s="1"/>
      <c r="F443" s="1"/>
      <c r="G443" s="1"/>
    </row>
    <row r="444" spans="2:7" hidden="1">
      <c r="B444" s="7"/>
      <c r="C444" s="1"/>
      <c r="D444" s="1"/>
      <c r="E444" s="1"/>
      <c r="F444" s="1"/>
      <c r="G444" s="1"/>
    </row>
    <row r="445" spans="2:7" hidden="1">
      <c r="B445" s="7"/>
      <c r="C445" s="1"/>
      <c r="D445" s="1"/>
      <c r="E445" s="1"/>
      <c r="F445" s="1"/>
      <c r="G445" s="1"/>
    </row>
    <row r="446" spans="2:7" hidden="1">
      <c r="B446" s="7"/>
      <c r="C446" s="1"/>
      <c r="D446" s="1"/>
      <c r="E446" s="1"/>
      <c r="F446" s="1"/>
      <c r="G446" s="1"/>
    </row>
    <row r="447" spans="2:7" hidden="1">
      <c r="B447" s="7"/>
      <c r="C447" s="1"/>
      <c r="D447" s="1"/>
      <c r="E447" s="1"/>
      <c r="F447" s="1"/>
      <c r="G447" s="1"/>
    </row>
    <row r="448" spans="2:7" hidden="1">
      <c r="B448" s="7"/>
      <c r="C448" s="1"/>
      <c r="D448" s="1"/>
      <c r="E448" s="1"/>
      <c r="F448" s="1"/>
      <c r="G448" s="1"/>
    </row>
    <row r="449" spans="2:7" hidden="1">
      <c r="B449" s="7"/>
      <c r="C449" s="1"/>
      <c r="D449" s="1"/>
      <c r="E449" s="1"/>
      <c r="F449" s="1"/>
      <c r="G449" s="1"/>
    </row>
    <row r="450" spans="2:7" hidden="1">
      <c r="B450" s="7"/>
      <c r="C450" s="1"/>
      <c r="D450" s="1"/>
      <c r="E450" s="1"/>
      <c r="F450" s="1"/>
      <c r="G450" s="1"/>
    </row>
    <row r="451" spans="2:7" hidden="1">
      <c r="B451" s="7"/>
      <c r="C451" s="1"/>
      <c r="D451" s="1"/>
      <c r="E451" s="1"/>
      <c r="F451" s="1"/>
      <c r="G451" s="1"/>
    </row>
    <row r="452" spans="2:7" hidden="1">
      <c r="B452" s="7"/>
      <c r="C452" s="1"/>
      <c r="D452" s="1"/>
      <c r="E452" s="1"/>
      <c r="F452" s="1"/>
      <c r="G452" s="1"/>
    </row>
    <row r="453" spans="2:7" hidden="1">
      <c r="B453" s="7"/>
      <c r="C453" s="1"/>
      <c r="D453" s="1"/>
      <c r="E453" s="1"/>
      <c r="F453" s="1"/>
      <c r="G453" s="1"/>
    </row>
    <row r="454" spans="2:7" hidden="1">
      <c r="B454" s="7"/>
      <c r="C454" s="1"/>
      <c r="D454" s="1"/>
      <c r="E454" s="1"/>
      <c r="F454" s="1"/>
      <c r="G454" s="1"/>
    </row>
    <row r="455" spans="2:7" hidden="1">
      <c r="B455" s="7"/>
      <c r="C455" s="1"/>
      <c r="D455" s="1"/>
      <c r="E455" s="1"/>
      <c r="F455" s="1"/>
      <c r="G455" s="1"/>
    </row>
    <row r="456" spans="2:7" hidden="1">
      <c r="B456" s="7"/>
      <c r="C456" s="1"/>
      <c r="D456" s="1"/>
      <c r="E456" s="1"/>
      <c r="F456" s="1"/>
      <c r="G456" s="1"/>
    </row>
    <row r="457" spans="2:7" hidden="1">
      <c r="B457" s="7"/>
      <c r="C457" s="1"/>
      <c r="D457" s="1"/>
      <c r="E457" s="1"/>
      <c r="F457" s="1"/>
      <c r="G457" s="1"/>
    </row>
    <row r="458" spans="2:7" hidden="1">
      <c r="B458" s="7"/>
      <c r="C458" s="1"/>
      <c r="D458" s="1"/>
      <c r="E458" s="1"/>
      <c r="F458" s="1"/>
      <c r="G458" s="1"/>
    </row>
    <row r="459" spans="2:7" hidden="1">
      <c r="B459" s="7"/>
      <c r="C459" s="1"/>
      <c r="D459" s="1"/>
      <c r="E459" s="1"/>
      <c r="F459" s="1"/>
      <c r="G459" s="1"/>
    </row>
    <row r="460" spans="2:7" hidden="1">
      <c r="B460" s="7"/>
      <c r="C460" s="1"/>
      <c r="D460" s="1"/>
      <c r="E460" s="1"/>
      <c r="F460" s="1"/>
      <c r="G460" s="1"/>
    </row>
    <row r="461" spans="2:7" hidden="1">
      <c r="B461" s="7"/>
      <c r="C461" s="1"/>
      <c r="D461" s="1"/>
      <c r="E461" s="1"/>
      <c r="F461" s="1"/>
      <c r="G461" s="1"/>
    </row>
    <row r="462" spans="2:7" hidden="1">
      <c r="B462" s="7"/>
      <c r="C462" s="1"/>
      <c r="D462" s="1"/>
      <c r="E462" s="1"/>
      <c r="F462" s="1"/>
      <c r="G462" s="1"/>
    </row>
    <row r="463" spans="2:7" hidden="1">
      <c r="B463" s="7"/>
      <c r="C463" s="1"/>
      <c r="D463" s="1"/>
      <c r="E463" s="1"/>
      <c r="F463" s="1"/>
      <c r="G463" s="1"/>
    </row>
    <row r="464" spans="2:7" hidden="1">
      <c r="B464" s="7"/>
      <c r="C464" s="1"/>
      <c r="D464" s="1"/>
      <c r="E464" s="1"/>
      <c r="F464" s="1"/>
      <c r="G464" s="1"/>
    </row>
    <row r="465" spans="2:7" hidden="1">
      <c r="B465" s="7"/>
      <c r="C465" s="1"/>
      <c r="D465" s="1"/>
      <c r="E465" s="1"/>
      <c r="F465" s="1"/>
      <c r="G465" s="1"/>
    </row>
    <row r="466" spans="2:7" hidden="1">
      <c r="B466" s="7"/>
      <c r="C466" s="1"/>
      <c r="D466" s="1"/>
      <c r="E466" s="1"/>
      <c r="F466" s="1"/>
      <c r="G466" s="1"/>
    </row>
    <row r="467" spans="2:7" hidden="1">
      <c r="B467" s="7"/>
      <c r="C467" s="1"/>
      <c r="D467" s="1"/>
      <c r="E467" s="1"/>
      <c r="F467" s="1"/>
      <c r="G467" s="1"/>
    </row>
    <row r="468" spans="2:7" hidden="1">
      <c r="B468" s="7"/>
      <c r="C468" s="1"/>
      <c r="D468" s="1"/>
      <c r="E468" s="1"/>
      <c r="F468" s="1"/>
      <c r="G468" s="1"/>
    </row>
    <row r="469" spans="2:7" hidden="1">
      <c r="B469" s="7"/>
      <c r="C469" s="1"/>
      <c r="D469" s="1"/>
      <c r="E469" s="1"/>
      <c r="F469" s="1"/>
      <c r="G469" s="1"/>
    </row>
    <row r="470" spans="2:7" hidden="1">
      <c r="B470" s="7"/>
      <c r="C470" s="1"/>
      <c r="D470" s="1"/>
      <c r="E470" s="1"/>
      <c r="F470" s="1"/>
      <c r="G470" s="1"/>
    </row>
    <row r="471" spans="2:7" hidden="1">
      <c r="B471" s="7"/>
      <c r="C471" s="1"/>
      <c r="D471" s="1"/>
      <c r="E471" s="1"/>
      <c r="F471" s="1"/>
      <c r="G471" s="1"/>
    </row>
    <row r="472" spans="2:7" hidden="1">
      <c r="B472" s="7"/>
      <c r="C472" s="1"/>
      <c r="D472" s="1"/>
      <c r="E472" s="1"/>
      <c r="F472" s="1"/>
      <c r="G472" s="1"/>
    </row>
    <row r="473" spans="2:7" hidden="1">
      <c r="B473" s="7"/>
      <c r="C473" s="1"/>
      <c r="D473" s="1"/>
      <c r="E473" s="1"/>
      <c r="F473" s="1"/>
      <c r="G473" s="1"/>
    </row>
    <row r="474" spans="2:7" hidden="1">
      <c r="B474" s="7"/>
      <c r="C474" s="1"/>
      <c r="D474" s="1"/>
      <c r="E474" s="1"/>
      <c r="F474" s="1"/>
      <c r="G474" s="1"/>
    </row>
    <row r="475" spans="2:7" hidden="1">
      <c r="B475" s="7"/>
      <c r="C475" s="1"/>
      <c r="D475" s="1"/>
      <c r="E475" s="1"/>
      <c r="F475" s="1"/>
      <c r="G475" s="1"/>
    </row>
    <row r="476" spans="2:7" hidden="1">
      <c r="B476" s="7"/>
      <c r="C476" s="1"/>
      <c r="D476" s="1"/>
      <c r="E476" s="1"/>
      <c r="F476" s="1"/>
      <c r="G476" s="1"/>
    </row>
    <row r="477" spans="2:7" hidden="1">
      <c r="B477" s="7"/>
      <c r="C477" s="1"/>
      <c r="D477" s="1"/>
      <c r="E477" s="1"/>
      <c r="F477" s="1"/>
      <c r="G477" s="1"/>
    </row>
    <row r="478" spans="2:7" hidden="1">
      <c r="B478" s="7"/>
      <c r="C478" s="1"/>
      <c r="D478" s="1"/>
      <c r="E478" s="1"/>
      <c r="F478" s="1"/>
      <c r="G478" s="1"/>
    </row>
    <row r="479" spans="2:7" hidden="1">
      <c r="B479" s="7"/>
      <c r="C479" s="1"/>
      <c r="D479" s="1"/>
      <c r="E479" s="1"/>
      <c r="F479" s="1"/>
      <c r="G479" s="1"/>
    </row>
    <row r="480" spans="2:7" hidden="1">
      <c r="B480" s="7"/>
      <c r="C480" s="1"/>
      <c r="D480" s="1"/>
      <c r="E480" s="1"/>
      <c r="F480" s="1"/>
      <c r="G480" s="1"/>
    </row>
    <row r="481" spans="2:7" hidden="1">
      <c r="B481" s="7"/>
      <c r="C481" s="1"/>
      <c r="D481" s="1"/>
      <c r="E481" s="1"/>
      <c r="F481" s="1"/>
      <c r="G481" s="1"/>
    </row>
    <row r="482" spans="2:7" hidden="1">
      <c r="B482" s="7"/>
      <c r="C482" s="1"/>
      <c r="D482" s="1"/>
      <c r="E482" s="1"/>
      <c r="F482" s="1"/>
      <c r="G482" s="1"/>
    </row>
    <row r="483" spans="2:7" hidden="1">
      <c r="B483" s="7"/>
      <c r="C483" s="1"/>
      <c r="D483" s="1"/>
      <c r="E483" s="1"/>
      <c r="F483" s="1"/>
      <c r="G483" s="1"/>
    </row>
    <row r="484" spans="2:7" hidden="1">
      <c r="B484" s="7"/>
      <c r="C484" s="1"/>
      <c r="D484" s="1"/>
      <c r="E484" s="1"/>
      <c r="F484" s="1"/>
      <c r="G484" s="1"/>
    </row>
    <row r="485" spans="2:7" hidden="1">
      <c r="B485" s="7"/>
      <c r="C485" s="1"/>
      <c r="D485" s="1"/>
      <c r="E485" s="1"/>
      <c r="F485" s="1"/>
      <c r="G485" s="1"/>
    </row>
    <row r="486" spans="2:7" hidden="1">
      <c r="B486" s="7"/>
      <c r="C486" s="1"/>
      <c r="D486" s="1"/>
      <c r="E486" s="1"/>
      <c r="F486" s="1"/>
      <c r="G486" s="1"/>
    </row>
    <row r="487" spans="2:7" hidden="1">
      <c r="B487" s="7"/>
      <c r="C487" s="1"/>
      <c r="D487" s="1"/>
      <c r="E487" s="1"/>
      <c r="F487" s="1"/>
      <c r="G487" s="1"/>
    </row>
    <row r="488" spans="2:7" hidden="1">
      <c r="B488" s="7"/>
      <c r="C488" s="1"/>
      <c r="D488" s="1"/>
      <c r="E488" s="1"/>
      <c r="F488" s="1"/>
      <c r="G488" s="1"/>
    </row>
    <row r="489" spans="2:7" hidden="1">
      <c r="B489" s="7"/>
      <c r="C489" s="1"/>
      <c r="D489" s="1"/>
      <c r="E489" s="1"/>
      <c r="F489" s="1"/>
      <c r="G489" s="1"/>
    </row>
    <row r="490" spans="2:7" hidden="1">
      <c r="B490" s="7"/>
      <c r="C490" s="1"/>
      <c r="D490" s="1"/>
      <c r="E490" s="1"/>
      <c r="F490" s="1"/>
      <c r="G490" s="1"/>
    </row>
    <row r="491" spans="2:7" hidden="1">
      <c r="B491" s="7"/>
      <c r="C491" s="1"/>
      <c r="D491" s="1"/>
      <c r="E491" s="1"/>
      <c r="F491" s="1"/>
      <c r="G491" s="1"/>
    </row>
    <row r="492" spans="2:7" hidden="1">
      <c r="B492" s="7"/>
      <c r="C492" s="1"/>
      <c r="D492" s="1"/>
      <c r="E492" s="1"/>
      <c r="F492" s="1"/>
      <c r="G492" s="1"/>
    </row>
    <row r="493" spans="2:7" hidden="1">
      <c r="B493" s="7"/>
      <c r="C493" s="1"/>
      <c r="D493" s="1"/>
      <c r="E493" s="1"/>
      <c r="F493" s="1"/>
      <c r="G493" s="1"/>
    </row>
    <row r="494" spans="2:7" hidden="1">
      <c r="B494" s="7"/>
      <c r="C494" s="1"/>
      <c r="D494" s="1"/>
      <c r="E494" s="1"/>
      <c r="F494" s="1"/>
      <c r="G494" s="1"/>
    </row>
    <row r="495" spans="2:7" hidden="1">
      <c r="B495" s="7"/>
      <c r="C495" s="1"/>
      <c r="D495" s="1"/>
      <c r="E495" s="1"/>
      <c r="F495" s="1"/>
      <c r="G495" s="1"/>
    </row>
    <row r="496" spans="2:7" hidden="1">
      <c r="B496" s="7"/>
      <c r="C496" s="1"/>
      <c r="D496" s="1"/>
      <c r="E496" s="1"/>
      <c r="F496" s="1"/>
      <c r="G496" s="1"/>
    </row>
    <row r="497" spans="2:7" hidden="1">
      <c r="B497" s="7"/>
      <c r="C497" s="1"/>
      <c r="D497" s="1"/>
      <c r="E497" s="1"/>
      <c r="F497" s="1"/>
      <c r="G497" s="1"/>
    </row>
    <row r="498" spans="2:7" hidden="1">
      <c r="B498" s="7"/>
      <c r="C498" s="1"/>
      <c r="D498" s="1"/>
      <c r="E498" s="1"/>
      <c r="F498" s="1"/>
      <c r="G498" s="1"/>
    </row>
    <row r="499" spans="2:7" hidden="1">
      <c r="B499" s="7"/>
      <c r="C499" s="1"/>
      <c r="D499" s="1"/>
      <c r="E499" s="1"/>
      <c r="F499" s="1"/>
      <c r="G499" s="1"/>
    </row>
    <row r="500" spans="2:7" hidden="1">
      <c r="B500" s="7"/>
      <c r="C500" s="1"/>
      <c r="D500" s="1"/>
      <c r="E500" s="1"/>
      <c r="F500" s="1"/>
      <c r="G500" s="1"/>
    </row>
    <row r="501" spans="2:7" hidden="1">
      <c r="B501" s="7"/>
      <c r="C501" s="1"/>
      <c r="D501" s="1"/>
      <c r="E501" s="1"/>
      <c r="F501" s="1"/>
      <c r="G501" s="1"/>
    </row>
    <row r="502" spans="2:7" hidden="1">
      <c r="B502" s="7"/>
      <c r="C502" s="1"/>
      <c r="D502" s="1"/>
      <c r="E502" s="1"/>
      <c r="F502" s="1"/>
      <c r="G502" s="1"/>
    </row>
    <row r="503" spans="2:7" hidden="1">
      <c r="B503" s="7"/>
      <c r="C503" s="1"/>
      <c r="D503" s="1"/>
      <c r="E503" s="1"/>
      <c r="F503" s="1"/>
      <c r="G503" s="1"/>
    </row>
    <row r="504" spans="2:7" hidden="1">
      <c r="B504" s="7"/>
      <c r="C504" s="1"/>
      <c r="D504" s="1"/>
      <c r="E504" s="1"/>
      <c r="F504" s="1"/>
      <c r="G504" s="1"/>
    </row>
    <row r="505" spans="2:7" hidden="1">
      <c r="B505" s="7"/>
      <c r="C505" s="1"/>
      <c r="D505" s="1"/>
      <c r="E505" s="1"/>
      <c r="F505" s="1"/>
      <c r="G505" s="1"/>
    </row>
    <row r="506" spans="2:7" hidden="1">
      <c r="B506" s="7"/>
      <c r="C506" s="1"/>
      <c r="D506" s="1"/>
      <c r="E506" s="1"/>
      <c r="F506" s="1"/>
      <c r="G506" s="1"/>
    </row>
    <row r="507" spans="2:7" hidden="1">
      <c r="B507" s="7"/>
      <c r="C507" s="1"/>
      <c r="D507" s="1"/>
      <c r="E507" s="1"/>
      <c r="F507" s="1"/>
      <c r="G507" s="1"/>
    </row>
    <row r="508" spans="2:7" hidden="1">
      <c r="B508" s="7"/>
      <c r="C508" s="1"/>
      <c r="D508" s="1"/>
      <c r="E508" s="1"/>
      <c r="F508" s="1"/>
      <c r="G508" s="1"/>
    </row>
    <row r="509" spans="2:7" hidden="1">
      <c r="B509" s="7"/>
      <c r="C509" s="1"/>
      <c r="D509" s="1"/>
      <c r="E509" s="1"/>
      <c r="F509" s="1"/>
      <c r="G509" s="1"/>
    </row>
    <row r="510" spans="2:7" hidden="1">
      <c r="B510" s="7"/>
      <c r="C510" s="1"/>
      <c r="D510" s="1"/>
      <c r="E510" s="1"/>
      <c r="F510" s="1"/>
      <c r="G510" s="1"/>
    </row>
    <row r="511" spans="2:7" hidden="1">
      <c r="B511" s="7"/>
      <c r="C511" s="1"/>
      <c r="D511" s="1"/>
      <c r="E511" s="1"/>
      <c r="F511" s="1"/>
      <c r="G511" s="1"/>
    </row>
    <row r="512" spans="2:7" hidden="1">
      <c r="B512" s="7"/>
      <c r="C512" s="1"/>
      <c r="D512" s="1"/>
      <c r="E512" s="1"/>
      <c r="F512" s="1"/>
      <c r="G512" s="1"/>
    </row>
    <row r="513" spans="2:7" hidden="1">
      <c r="B513" s="7"/>
      <c r="C513" s="1"/>
      <c r="D513" s="1"/>
      <c r="E513" s="1"/>
      <c r="F513" s="1"/>
      <c r="G513" s="1"/>
    </row>
    <row r="514" spans="2:7" hidden="1">
      <c r="B514" s="7"/>
      <c r="C514" s="1"/>
      <c r="D514" s="1"/>
      <c r="E514" s="1"/>
      <c r="F514" s="1"/>
      <c r="G514" s="1"/>
    </row>
    <row r="515" spans="2:7" hidden="1">
      <c r="B515" s="7"/>
      <c r="C515" s="1"/>
      <c r="D515" s="1"/>
      <c r="E515" s="1"/>
      <c r="F515" s="1"/>
      <c r="G515" s="1"/>
    </row>
    <row r="516" spans="2:7" hidden="1">
      <c r="B516" s="7"/>
      <c r="C516" s="1"/>
      <c r="D516" s="1"/>
      <c r="E516" s="1"/>
      <c r="F516" s="1"/>
      <c r="G516" s="1"/>
    </row>
    <row r="517" spans="2:7" hidden="1">
      <c r="B517" s="7"/>
      <c r="C517" s="1"/>
      <c r="D517" s="1"/>
      <c r="E517" s="1"/>
      <c r="F517" s="1"/>
      <c r="G517" s="1"/>
    </row>
    <row r="518" spans="2:7" hidden="1">
      <c r="B518" s="7"/>
      <c r="C518" s="1"/>
      <c r="D518" s="1"/>
      <c r="E518" s="1"/>
      <c r="F518" s="1"/>
      <c r="G518" s="1"/>
    </row>
    <row r="519" spans="2:7" hidden="1">
      <c r="B519" s="7"/>
      <c r="C519" s="1"/>
      <c r="D519" s="1"/>
      <c r="E519" s="1"/>
      <c r="F519" s="1"/>
      <c r="G519" s="1"/>
    </row>
    <row r="520" spans="2:7" hidden="1">
      <c r="B520" s="7"/>
      <c r="C520" s="1"/>
      <c r="D520" s="1"/>
      <c r="E520" s="1"/>
      <c r="F520" s="1"/>
      <c r="G520" s="1"/>
    </row>
    <row r="521" spans="2:7" hidden="1">
      <c r="B521" s="7"/>
      <c r="C521" s="1"/>
      <c r="D521" s="1"/>
      <c r="E521" s="1"/>
      <c r="F521" s="1"/>
      <c r="G521" s="1"/>
    </row>
    <row r="522" spans="2:7" hidden="1">
      <c r="B522" s="7"/>
      <c r="C522" s="1"/>
      <c r="D522" s="1"/>
      <c r="E522" s="1"/>
      <c r="F522" s="1"/>
      <c r="G522" s="1"/>
    </row>
    <row r="523" spans="2:7" hidden="1">
      <c r="B523" s="7"/>
      <c r="C523" s="1"/>
      <c r="D523" s="1"/>
      <c r="E523" s="1"/>
      <c r="F523" s="1"/>
      <c r="G523" s="1"/>
    </row>
    <row r="524" spans="2:7" hidden="1">
      <c r="B524" s="7"/>
      <c r="C524" s="1"/>
      <c r="D524" s="1"/>
      <c r="E524" s="1"/>
      <c r="F524" s="1"/>
      <c r="G524" s="1"/>
    </row>
    <row r="525" spans="2:7" hidden="1">
      <c r="B525" s="7"/>
      <c r="C525" s="1"/>
      <c r="D525" s="1"/>
      <c r="E525" s="1"/>
      <c r="F525" s="1"/>
      <c r="G525" s="1"/>
    </row>
    <row r="526" spans="2:7" hidden="1">
      <c r="B526" s="7"/>
      <c r="C526" s="1"/>
      <c r="D526" s="1"/>
      <c r="E526" s="1"/>
      <c r="F526" s="1"/>
      <c r="G526" s="1"/>
    </row>
    <row r="527" spans="2:7" hidden="1">
      <c r="B527" s="7"/>
      <c r="C527" s="1"/>
      <c r="D527" s="1"/>
      <c r="E527" s="1"/>
      <c r="F527" s="1"/>
      <c r="G527" s="1"/>
    </row>
    <row r="528" spans="2:7" hidden="1">
      <c r="B528" s="7"/>
      <c r="C528" s="1"/>
      <c r="D528" s="1"/>
      <c r="E528" s="1"/>
      <c r="F528" s="1"/>
      <c r="G528" s="1"/>
    </row>
    <row r="529" spans="2:7" hidden="1">
      <c r="B529" s="7"/>
      <c r="C529" s="1"/>
      <c r="D529" s="1"/>
      <c r="E529" s="1"/>
      <c r="F529" s="1"/>
      <c r="G529" s="1"/>
    </row>
    <row r="530" spans="2:7" hidden="1">
      <c r="B530" s="7"/>
      <c r="C530" s="1"/>
      <c r="D530" s="1"/>
      <c r="E530" s="1"/>
      <c r="F530" s="1"/>
      <c r="G530" s="1"/>
    </row>
    <row r="531" spans="2:7" hidden="1">
      <c r="B531" s="7"/>
      <c r="C531" s="1"/>
      <c r="D531" s="1"/>
      <c r="E531" s="1"/>
      <c r="F531" s="1"/>
      <c r="G531" s="1"/>
    </row>
    <row r="532" spans="2:7" hidden="1">
      <c r="B532" s="7"/>
      <c r="C532" s="1"/>
      <c r="D532" s="1"/>
      <c r="E532" s="1"/>
      <c r="F532" s="1"/>
      <c r="G532" s="1"/>
    </row>
    <row r="533" spans="2:7" hidden="1">
      <c r="B533" s="7"/>
      <c r="C533" s="1"/>
      <c r="D533" s="1"/>
      <c r="E533" s="1"/>
      <c r="F533" s="1"/>
      <c r="G533" s="1"/>
    </row>
    <row r="534" spans="2:7" hidden="1">
      <c r="B534" s="7"/>
      <c r="C534" s="1"/>
      <c r="D534" s="1"/>
      <c r="E534" s="1"/>
      <c r="F534" s="1"/>
      <c r="G534" s="1"/>
    </row>
    <row r="535" spans="2:7" hidden="1">
      <c r="B535" s="7"/>
      <c r="C535" s="1"/>
      <c r="D535" s="1"/>
      <c r="E535" s="1"/>
      <c r="F535" s="1"/>
      <c r="G535" s="1"/>
    </row>
    <row r="536" spans="2:7" hidden="1">
      <c r="B536" s="7"/>
      <c r="C536" s="1"/>
      <c r="D536" s="1"/>
      <c r="E536" s="1"/>
      <c r="F536" s="1"/>
      <c r="G536" s="1"/>
    </row>
    <row r="537" spans="2:7" hidden="1">
      <c r="B537" s="7"/>
      <c r="C537" s="1"/>
      <c r="D537" s="1"/>
      <c r="E537" s="1"/>
      <c r="F537" s="1"/>
      <c r="G537" s="1"/>
    </row>
    <row r="538" spans="2:7" hidden="1">
      <c r="B538" s="7"/>
      <c r="C538" s="1"/>
      <c r="D538" s="1"/>
      <c r="E538" s="1"/>
      <c r="F538" s="1"/>
      <c r="G538" s="1"/>
    </row>
    <row r="539" spans="2:7" hidden="1">
      <c r="B539" s="7"/>
      <c r="C539" s="1"/>
      <c r="D539" s="1"/>
      <c r="E539" s="1"/>
      <c r="F539" s="1"/>
      <c r="G539" s="1"/>
    </row>
    <row r="540" spans="2:7" hidden="1">
      <c r="B540" s="7"/>
      <c r="C540" s="1"/>
      <c r="D540" s="1"/>
      <c r="E540" s="1"/>
      <c r="F540" s="1"/>
      <c r="G540" s="1"/>
    </row>
    <row r="541" spans="2:7" hidden="1">
      <c r="B541" s="7"/>
      <c r="C541" s="1"/>
      <c r="D541" s="1"/>
      <c r="E541" s="1"/>
      <c r="F541" s="1"/>
      <c r="G541" s="1"/>
    </row>
    <row r="542" spans="2:7" hidden="1">
      <c r="B542" s="7"/>
      <c r="C542" s="1"/>
      <c r="D542" s="1"/>
      <c r="E542" s="1"/>
      <c r="F542" s="1"/>
      <c r="G542" s="1"/>
    </row>
    <row r="543" spans="2:7" hidden="1">
      <c r="B543" s="7"/>
      <c r="C543" s="1"/>
      <c r="D543" s="1"/>
      <c r="E543" s="1"/>
      <c r="F543" s="1"/>
      <c r="G543" s="1"/>
    </row>
    <row r="544" spans="2:7" hidden="1">
      <c r="B544" s="7"/>
      <c r="C544" s="1"/>
      <c r="D544" s="1"/>
      <c r="E544" s="1"/>
      <c r="F544" s="1"/>
      <c r="G544" s="1"/>
    </row>
    <row r="545" spans="2:7" hidden="1">
      <c r="B545" s="7"/>
      <c r="C545" s="1"/>
      <c r="D545" s="1"/>
      <c r="E545" s="1"/>
      <c r="F545" s="1"/>
      <c r="G545" s="1"/>
    </row>
    <row r="546" spans="2:7" hidden="1">
      <c r="B546" s="7"/>
      <c r="C546" s="1"/>
      <c r="D546" s="1"/>
      <c r="E546" s="1"/>
      <c r="F546" s="1"/>
      <c r="G546" s="1"/>
    </row>
    <row r="547" spans="2:7" hidden="1">
      <c r="B547" s="7"/>
      <c r="C547" s="1"/>
      <c r="D547" s="1"/>
      <c r="E547" s="1"/>
      <c r="F547" s="1"/>
      <c r="G547" s="1"/>
    </row>
    <row r="548" spans="2:7" hidden="1">
      <c r="B548" s="7"/>
      <c r="C548" s="1"/>
      <c r="D548" s="1"/>
      <c r="E548" s="1"/>
      <c r="F548" s="1"/>
      <c r="G548" s="1"/>
    </row>
    <row r="549" spans="2:7" hidden="1">
      <c r="B549" s="7"/>
      <c r="C549" s="1"/>
      <c r="D549" s="1"/>
      <c r="E549" s="1"/>
      <c r="F549" s="1"/>
      <c r="G549" s="1"/>
    </row>
    <row r="550" spans="2:7" hidden="1">
      <c r="B550" s="7"/>
      <c r="C550" s="1"/>
      <c r="D550" s="1"/>
      <c r="E550" s="1"/>
      <c r="F550" s="1"/>
      <c r="G550" s="1"/>
    </row>
    <row r="551" spans="2:7" hidden="1">
      <c r="B551" s="7"/>
      <c r="C551" s="1"/>
      <c r="D551" s="1"/>
      <c r="E551" s="1"/>
      <c r="F551" s="1"/>
      <c r="G551" s="1"/>
    </row>
    <row r="552" spans="2:7" hidden="1">
      <c r="B552" s="7"/>
      <c r="C552" s="1"/>
      <c r="D552" s="1"/>
      <c r="E552" s="1"/>
      <c r="F552" s="1"/>
      <c r="G552" s="1"/>
    </row>
    <row r="553" spans="2:7" hidden="1">
      <c r="B553" s="7"/>
      <c r="C553" s="1"/>
      <c r="D553" s="1"/>
      <c r="E553" s="1"/>
      <c r="F553" s="1"/>
      <c r="G553" s="1"/>
    </row>
    <row r="554" spans="2:7" hidden="1">
      <c r="B554" s="7"/>
      <c r="C554" s="1"/>
      <c r="D554" s="1"/>
      <c r="E554" s="1"/>
      <c r="F554" s="1"/>
      <c r="G554" s="1"/>
    </row>
    <row r="555" spans="2:7" hidden="1">
      <c r="B555" s="7"/>
      <c r="C555" s="1"/>
      <c r="D555" s="1"/>
      <c r="E555" s="1"/>
      <c r="F555" s="1"/>
      <c r="G555" s="1"/>
    </row>
    <row r="556" spans="2:7" hidden="1">
      <c r="B556" s="7"/>
      <c r="C556" s="1"/>
      <c r="D556" s="1"/>
      <c r="E556" s="1"/>
      <c r="F556" s="1"/>
      <c r="G556" s="1"/>
    </row>
    <row r="557" spans="2:7" hidden="1">
      <c r="B557" s="7"/>
      <c r="C557" s="1"/>
      <c r="D557" s="1"/>
      <c r="E557" s="1"/>
      <c r="F557" s="1"/>
      <c r="G557" s="1"/>
    </row>
    <row r="558" spans="2:7" hidden="1">
      <c r="B558" s="7"/>
      <c r="C558" s="1"/>
      <c r="D558" s="1"/>
      <c r="E558" s="1"/>
      <c r="F558" s="1"/>
      <c r="G558" s="1"/>
    </row>
    <row r="559" spans="2:7" hidden="1">
      <c r="B559" s="7"/>
      <c r="C559" s="1"/>
      <c r="D559" s="1"/>
      <c r="E559" s="1"/>
      <c r="F559" s="1"/>
      <c r="G559" s="1"/>
    </row>
    <row r="560" spans="2:7" hidden="1">
      <c r="B560" s="7"/>
      <c r="C560" s="1"/>
      <c r="D560" s="1"/>
      <c r="E560" s="1"/>
      <c r="F560" s="1"/>
      <c r="G560" s="1"/>
    </row>
    <row r="561" spans="2:7" hidden="1">
      <c r="B561" s="7"/>
      <c r="C561" s="1"/>
      <c r="D561" s="1"/>
      <c r="E561" s="1"/>
      <c r="F561" s="1"/>
      <c r="G561" s="1"/>
    </row>
    <row r="562" spans="2:7" hidden="1">
      <c r="B562" s="7"/>
      <c r="C562" s="1"/>
      <c r="D562" s="1"/>
      <c r="E562" s="1"/>
      <c r="F562" s="1"/>
      <c r="G562" s="1"/>
    </row>
    <row r="563" spans="2:7" hidden="1">
      <c r="B563" s="7"/>
      <c r="C563" s="1"/>
      <c r="D563" s="1"/>
      <c r="E563" s="1"/>
      <c r="F563" s="1"/>
      <c r="G563" s="1"/>
    </row>
    <row r="564" spans="2:7" hidden="1">
      <c r="B564" s="7"/>
      <c r="C564" s="1"/>
      <c r="D564" s="1"/>
      <c r="E564" s="1"/>
      <c r="F564" s="1"/>
      <c r="G564" s="1"/>
    </row>
    <row r="565" spans="2:7" hidden="1">
      <c r="B565" s="7"/>
      <c r="C565" s="1"/>
      <c r="D565" s="1"/>
      <c r="E565" s="1"/>
      <c r="F565" s="1"/>
      <c r="G565" s="1"/>
    </row>
    <row r="566" spans="2:7" hidden="1">
      <c r="B566" s="7"/>
      <c r="C566" s="1"/>
      <c r="D566" s="1"/>
      <c r="E566" s="1"/>
      <c r="F566" s="1"/>
      <c r="G566" s="1"/>
    </row>
    <row r="567" spans="2:7" hidden="1">
      <c r="B567" s="7"/>
      <c r="C567" s="1"/>
      <c r="D567" s="1"/>
      <c r="E567" s="1"/>
      <c r="F567" s="1"/>
      <c r="G567" s="1"/>
    </row>
    <row r="568" spans="2:7" hidden="1">
      <c r="B568" s="7"/>
      <c r="C568" s="1"/>
      <c r="D568" s="1"/>
      <c r="E568" s="1"/>
      <c r="F568" s="1"/>
      <c r="G568" s="1"/>
    </row>
    <row r="569" spans="2:7" hidden="1">
      <c r="B569" s="7"/>
      <c r="C569" s="1"/>
      <c r="D569" s="1"/>
      <c r="E569" s="1"/>
      <c r="F569" s="1"/>
      <c r="G569" s="1"/>
    </row>
    <row r="570" spans="2:7" hidden="1">
      <c r="B570" s="7"/>
      <c r="C570" s="1"/>
      <c r="D570" s="1"/>
      <c r="E570" s="1"/>
      <c r="F570" s="1"/>
      <c r="G570" s="1"/>
    </row>
    <row r="571" spans="2:7" hidden="1">
      <c r="B571" s="7"/>
      <c r="C571" s="1"/>
      <c r="D571" s="1"/>
      <c r="E571" s="1"/>
      <c r="F571" s="1"/>
      <c r="G571" s="1"/>
    </row>
    <row r="572" spans="2:7" hidden="1">
      <c r="B572" s="7"/>
      <c r="C572" s="1"/>
      <c r="D572" s="1"/>
      <c r="E572" s="1"/>
      <c r="F572" s="1"/>
      <c r="G572" s="1"/>
    </row>
    <row r="573" spans="2:7" hidden="1">
      <c r="B573" s="7"/>
      <c r="C573" s="1"/>
      <c r="D573" s="1"/>
      <c r="E573" s="1"/>
      <c r="F573" s="1"/>
      <c r="G573" s="1"/>
    </row>
    <row r="574" spans="2:7" hidden="1">
      <c r="B574" s="7"/>
      <c r="C574" s="1"/>
      <c r="D574" s="1"/>
      <c r="E574" s="1"/>
      <c r="F574" s="1"/>
      <c r="G574" s="1"/>
    </row>
    <row r="575" spans="2:7" hidden="1">
      <c r="B575" s="7"/>
      <c r="C575" s="1"/>
      <c r="D575" s="1"/>
      <c r="E575" s="1"/>
      <c r="F575" s="1"/>
      <c r="G575" s="1"/>
    </row>
    <row r="576" spans="2:7" hidden="1">
      <c r="B576" s="7"/>
      <c r="C576" s="1"/>
      <c r="D576" s="1"/>
      <c r="E576" s="1"/>
      <c r="F576" s="1"/>
      <c r="G576" s="1"/>
    </row>
    <row r="577" spans="2:7" hidden="1">
      <c r="B577" s="7"/>
      <c r="C577" s="1"/>
      <c r="D577" s="1"/>
      <c r="E577" s="1"/>
      <c r="F577" s="1"/>
      <c r="G577" s="1"/>
    </row>
    <row r="578" spans="2:7" hidden="1">
      <c r="B578" s="7"/>
      <c r="C578" s="1"/>
      <c r="D578" s="1"/>
      <c r="E578" s="1"/>
      <c r="F578" s="1"/>
      <c r="G578" s="1"/>
    </row>
    <row r="579" spans="2:7" hidden="1">
      <c r="B579" s="7"/>
      <c r="C579" s="1"/>
      <c r="D579" s="1"/>
      <c r="E579" s="1"/>
      <c r="F579" s="1"/>
      <c r="G579" s="1"/>
    </row>
    <row r="580" spans="2:7" hidden="1">
      <c r="B580" s="7"/>
      <c r="C580" s="1"/>
      <c r="D580" s="1"/>
      <c r="E580" s="1"/>
      <c r="F580" s="1"/>
      <c r="G580" s="1"/>
    </row>
    <row r="581" spans="2:7" hidden="1">
      <c r="B581" s="7"/>
      <c r="C581" s="1"/>
      <c r="D581" s="1"/>
      <c r="E581" s="1"/>
      <c r="F581" s="1"/>
      <c r="G581" s="1"/>
    </row>
    <row r="582" spans="2:7" hidden="1">
      <c r="B582" s="7"/>
      <c r="C582" s="1"/>
      <c r="D582" s="1"/>
      <c r="E582" s="1"/>
      <c r="F582" s="1"/>
      <c r="G582" s="1"/>
    </row>
    <row r="583" spans="2:7" hidden="1">
      <c r="B583" s="7"/>
      <c r="C583" s="1"/>
      <c r="D583" s="1"/>
      <c r="E583" s="1"/>
      <c r="F583" s="1"/>
      <c r="G583" s="1"/>
    </row>
    <row r="584" spans="2:7" hidden="1">
      <c r="B584" s="7"/>
      <c r="C584" s="1"/>
      <c r="D584" s="1"/>
      <c r="E584" s="1"/>
      <c r="F584" s="1"/>
      <c r="G584" s="1"/>
    </row>
    <row r="585" spans="2:7" hidden="1">
      <c r="B585" s="7"/>
      <c r="C585" s="1"/>
      <c r="D585" s="1"/>
      <c r="E585" s="1"/>
      <c r="F585" s="1"/>
      <c r="G585" s="1"/>
    </row>
    <row r="586" spans="2:7" hidden="1">
      <c r="B586" s="7"/>
      <c r="C586" s="1"/>
      <c r="D586" s="1"/>
      <c r="E586" s="1"/>
      <c r="F586" s="1"/>
      <c r="G586" s="1"/>
    </row>
    <row r="587" spans="2:7" hidden="1">
      <c r="B587" s="7"/>
      <c r="C587" s="1"/>
      <c r="D587" s="1"/>
      <c r="E587" s="1"/>
      <c r="F587" s="1"/>
      <c r="G587" s="1"/>
    </row>
    <row r="588" spans="2:7" hidden="1">
      <c r="B588" s="7"/>
      <c r="C588" s="1"/>
      <c r="D588" s="1"/>
      <c r="E588" s="1"/>
      <c r="F588" s="1"/>
      <c r="G588" s="1"/>
    </row>
    <row r="589" spans="2:7" hidden="1">
      <c r="B589" s="7"/>
      <c r="C589" s="1"/>
      <c r="D589" s="1"/>
      <c r="E589" s="1"/>
      <c r="F589" s="1"/>
      <c r="G589" s="1"/>
    </row>
    <row r="590" spans="2:7" hidden="1">
      <c r="B590" s="7"/>
      <c r="C590" s="1"/>
      <c r="D590" s="1"/>
      <c r="E590" s="1"/>
      <c r="F590" s="1"/>
      <c r="G590" s="1"/>
    </row>
    <row r="591" spans="2:7" hidden="1">
      <c r="B591" s="7"/>
      <c r="C591" s="1"/>
      <c r="D591" s="1"/>
      <c r="E591" s="1"/>
      <c r="F591" s="1"/>
      <c r="G591" s="1"/>
    </row>
    <row r="592" spans="2:7" hidden="1">
      <c r="B592" s="7"/>
      <c r="C592" s="1"/>
      <c r="D592" s="1"/>
      <c r="E592" s="1"/>
      <c r="F592" s="1"/>
      <c r="G592" s="1"/>
    </row>
    <row r="593" spans="2:7" hidden="1">
      <c r="B593" s="7"/>
      <c r="C593" s="1"/>
      <c r="D593" s="1"/>
      <c r="E593" s="1"/>
      <c r="F593" s="1"/>
      <c r="G593" s="1"/>
    </row>
    <row r="594" spans="2:7" hidden="1">
      <c r="B594" s="7"/>
      <c r="C594" s="1"/>
      <c r="D594" s="1"/>
      <c r="E594" s="1"/>
      <c r="F594" s="1"/>
      <c r="G594" s="1"/>
    </row>
    <row r="595" spans="2:7" hidden="1">
      <c r="B595" s="7"/>
      <c r="C595" s="1"/>
      <c r="D595" s="1"/>
      <c r="E595" s="1"/>
      <c r="F595" s="1"/>
      <c r="G595" s="1"/>
    </row>
    <row r="596" spans="2:7" hidden="1">
      <c r="B596" s="7"/>
      <c r="C596" s="1"/>
      <c r="D596" s="1"/>
      <c r="E596" s="1"/>
      <c r="F596" s="1"/>
      <c r="G596" s="1"/>
    </row>
    <row r="597" spans="2:7" hidden="1">
      <c r="B597" s="7"/>
      <c r="C597" s="1"/>
      <c r="D597" s="1"/>
      <c r="E597" s="1"/>
      <c r="F597" s="1"/>
      <c r="G597" s="1"/>
    </row>
    <row r="598" spans="2:7" hidden="1">
      <c r="B598" s="7"/>
      <c r="C598" s="1"/>
      <c r="D598" s="1"/>
      <c r="E598" s="1"/>
      <c r="F598" s="1"/>
      <c r="G598" s="1"/>
    </row>
    <row r="599" spans="2:7" hidden="1">
      <c r="B599" s="7"/>
      <c r="C599" s="1"/>
      <c r="D599" s="1"/>
      <c r="E599" s="1"/>
      <c r="F599" s="1"/>
      <c r="G599" s="1"/>
    </row>
    <row r="600" spans="2:7" hidden="1">
      <c r="B600" s="7"/>
      <c r="C600" s="1"/>
      <c r="D600" s="1"/>
      <c r="E600" s="1"/>
      <c r="F600" s="1"/>
      <c r="G600" s="1"/>
    </row>
    <row r="601" spans="2:7" hidden="1">
      <c r="B601" s="7"/>
      <c r="C601" s="1"/>
      <c r="D601" s="1"/>
      <c r="E601" s="1"/>
      <c r="F601" s="1"/>
      <c r="G601" s="1"/>
    </row>
    <row r="602" spans="2:7" hidden="1">
      <c r="B602" s="7"/>
      <c r="C602" s="1"/>
      <c r="D602" s="1"/>
      <c r="E602" s="1"/>
      <c r="F602" s="1"/>
      <c r="G602" s="1"/>
    </row>
    <row r="603" spans="2:7" hidden="1">
      <c r="B603" s="7"/>
      <c r="C603" s="1"/>
      <c r="D603" s="1"/>
      <c r="E603" s="1"/>
      <c r="F603" s="1"/>
      <c r="G603" s="1"/>
    </row>
    <row r="604" spans="2:7" hidden="1">
      <c r="B604" s="7"/>
      <c r="C604" s="1"/>
      <c r="D604" s="1"/>
      <c r="E604" s="1"/>
      <c r="F604" s="1"/>
      <c r="G604" s="1"/>
    </row>
    <row r="605" spans="2:7" hidden="1">
      <c r="B605" s="7"/>
      <c r="C605" s="1"/>
      <c r="D605" s="1"/>
      <c r="E605" s="1"/>
      <c r="F605" s="1"/>
      <c r="G605" s="1"/>
    </row>
    <row r="606" spans="2:7" hidden="1">
      <c r="B606" s="7"/>
      <c r="C606" s="1"/>
      <c r="D606" s="1"/>
      <c r="E606" s="1"/>
      <c r="F606" s="1"/>
      <c r="G606" s="1"/>
    </row>
    <row r="607" spans="2:7" hidden="1">
      <c r="B607" s="7"/>
      <c r="C607" s="1"/>
      <c r="D607" s="1"/>
      <c r="E607" s="1"/>
      <c r="F607" s="1"/>
      <c r="G607" s="1"/>
    </row>
    <row r="608" spans="2:7" hidden="1">
      <c r="B608" s="7"/>
      <c r="C608" s="1"/>
      <c r="D608" s="1"/>
      <c r="E608" s="1"/>
      <c r="F608" s="1"/>
      <c r="G608" s="1"/>
    </row>
    <row r="609" spans="2:7" hidden="1">
      <c r="B609" s="7"/>
      <c r="C609" s="1"/>
      <c r="D609" s="1"/>
      <c r="E609" s="1"/>
      <c r="F609" s="1"/>
      <c r="G609" s="1"/>
    </row>
    <row r="610" spans="2:7" hidden="1">
      <c r="B610" s="7"/>
      <c r="C610" s="1"/>
      <c r="D610" s="1"/>
      <c r="E610" s="1"/>
      <c r="F610" s="1"/>
      <c r="G610" s="1"/>
    </row>
    <row r="611" spans="2:7" hidden="1">
      <c r="B611" s="7"/>
      <c r="C611" s="1"/>
      <c r="D611" s="1"/>
      <c r="E611" s="1"/>
      <c r="F611" s="1"/>
      <c r="G611" s="1"/>
    </row>
    <row r="612" spans="2:7" hidden="1">
      <c r="B612" s="7"/>
      <c r="C612" s="1"/>
      <c r="D612" s="1"/>
      <c r="E612" s="1"/>
      <c r="F612" s="1"/>
      <c r="G612" s="1"/>
    </row>
    <row r="613" spans="2:7" hidden="1">
      <c r="B613" s="7"/>
      <c r="C613" s="1"/>
      <c r="D613" s="1"/>
      <c r="E613" s="1"/>
      <c r="F613" s="1"/>
      <c r="G613" s="1"/>
    </row>
    <row r="614" spans="2:7" hidden="1">
      <c r="B614" s="7"/>
      <c r="C614" s="1"/>
      <c r="D614" s="1"/>
      <c r="E614" s="1"/>
      <c r="F614" s="1"/>
      <c r="G614" s="1"/>
    </row>
    <row r="615" spans="2:7" hidden="1">
      <c r="B615" s="7"/>
      <c r="C615" s="1"/>
      <c r="D615" s="1"/>
      <c r="E615" s="1"/>
      <c r="F615" s="1"/>
      <c r="G615" s="1"/>
    </row>
    <row r="616" spans="2:7" hidden="1">
      <c r="B616" s="7"/>
      <c r="C616" s="1"/>
      <c r="D616" s="1"/>
      <c r="E616" s="1"/>
      <c r="F616" s="1"/>
      <c r="G616" s="1"/>
    </row>
    <row r="617" spans="2:7" hidden="1">
      <c r="B617" s="7"/>
      <c r="C617" s="1"/>
      <c r="D617" s="1"/>
      <c r="E617" s="1"/>
      <c r="F617" s="1"/>
      <c r="G617" s="1"/>
    </row>
    <row r="618" spans="2:7" hidden="1">
      <c r="B618" s="7"/>
      <c r="C618" s="1"/>
      <c r="D618" s="1"/>
      <c r="E618" s="1"/>
      <c r="F618" s="1"/>
      <c r="G618" s="1"/>
    </row>
    <row r="619" spans="2:7" hidden="1">
      <c r="B619" s="7"/>
      <c r="C619" s="1"/>
      <c r="D619" s="1"/>
      <c r="E619" s="1"/>
      <c r="F619" s="1"/>
      <c r="G619" s="1"/>
    </row>
    <row r="620" spans="2:7" hidden="1">
      <c r="B620" s="7"/>
      <c r="C620" s="1"/>
      <c r="D620" s="1"/>
      <c r="E620" s="1"/>
      <c r="F620" s="1"/>
      <c r="G620" s="1"/>
    </row>
    <row r="621" spans="2:7" hidden="1">
      <c r="B621" s="7"/>
      <c r="C621" s="1"/>
      <c r="D621" s="1"/>
      <c r="E621" s="1"/>
      <c r="F621" s="1"/>
      <c r="G621" s="1"/>
    </row>
    <row r="622" spans="2:7" hidden="1">
      <c r="B622" s="7"/>
      <c r="C622" s="1"/>
      <c r="D622" s="1"/>
      <c r="E622" s="1"/>
      <c r="F622" s="1"/>
      <c r="G622" s="1"/>
    </row>
    <row r="623" spans="2:7" hidden="1">
      <c r="B623" s="7"/>
      <c r="C623" s="1"/>
      <c r="D623" s="1"/>
      <c r="E623" s="1"/>
      <c r="F623" s="1"/>
      <c r="G623" s="1"/>
    </row>
    <row r="624" spans="2:7" hidden="1">
      <c r="B624" s="7"/>
      <c r="C624" s="1"/>
      <c r="D624" s="1"/>
      <c r="E624" s="1"/>
      <c r="F624" s="1"/>
      <c r="G624" s="1"/>
    </row>
    <row r="625" spans="2:7" hidden="1">
      <c r="B625" s="7"/>
      <c r="C625" s="1"/>
      <c r="D625" s="1"/>
      <c r="E625" s="1"/>
      <c r="F625" s="1"/>
      <c r="G625" s="1"/>
    </row>
    <row r="626" spans="2:7" hidden="1">
      <c r="B626" s="7"/>
      <c r="C626" s="1"/>
      <c r="D626" s="1"/>
      <c r="E626" s="1"/>
      <c r="F626" s="1"/>
      <c r="G626" s="1"/>
    </row>
    <row r="627" spans="2:7" hidden="1">
      <c r="B627" s="7"/>
      <c r="C627" s="1"/>
      <c r="D627" s="1"/>
      <c r="E627" s="1"/>
      <c r="F627" s="1"/>
      <c r="G627" s="1"/>
    </row>
    <row r="628" spans="2:7" hidden="1">
      <c r="B628" s="7"/>
      <c r="C628" s="1"/>
      <c r="D628" s="1"/>
      <c r="E628" s="1"/>
      <c r="F628" s="1"/>
      <c r="G628" s="1"/>
    </row>
    <row r="629" spans="2:7" hidden="1">
      <c r="B629" s="7"/>
      <c r="C629" s="1"/>
      <c r="D629" s="1"/>
      <c r="E629" s="1"/>
      <c r="F629" s="1"/>
      <c r="G629" s="1"/>
    </row>
    <row r="630" spans="2:7" hidden="1">
      <c r="B630" s="7"/>
      <c r="C630" s="1"/>
      <c r="D630" s="1"/>
      <c r="E630" s="1"/>
      <c r="F630" s="1"/>
      <c r="G630" s="1"/>
    </row>
    <row r="631" spans="2:7" hidden="1">
      <c r="B631" s="7"/>
      <c r="C631" s="1"/>
      <c r="D631" s="1"/>
      <c r="E631" s="1"/>
      <c r="F631" s="1"/>
      <c r="G631" s="1"/>
    </row>
    <row r="632" spans="2:7" hidden="1">
      <c r="B632" s="7"/>
      <c r="C632" s="1"/>
      <c r="D632" s="1"/>
      <c r="E632" s="1"/>
      <c r="F632" s="1"/>
      <c r="G632" s="1"/>
    </row>
    <row r="633" spans="2:7" hidden="1">
      <c r="B633" s="7"/>
      <c r="C633" s="1"/>
      <c r="D633" s="1"/>
      <c r="E633" s="1"/>
      <c r="F633" s="1"/>
      <c r="G633" s="1"/>
    </row>
    <row r="634" spans="2:7" hidden="1">
      <c r="B634" s="7"/>
      <c r="C634" s="1"/>
      <c r="D634" s="1"/>
      <c r="E634" s="1"/>
      <c r="F634" s="1"/>
      <c r="G634" s="1"/>
    </row>
    <row r="635" spans="2:7" hidden="1">
      <c r="B635" s="7"/>
      <c r="C635" s="1"/>
      <c r="D635" s="1"/>
      <c r="E635" s="1"/>
      <c r="F635" s="1"/>
      <c r="G635" s="1"/>
    </row>
    <row r="636" spans="2:7" hidden="1">
      <c r="B636" s="7"/>
      <c r="C636" s="1"/>
      <c r="D636" s="1"/>
      <c r="E636" s="1"/>
      <c r="F636" s="1"/>
      <c r="G636" s="1"/>
    </row>
    <row r="637" spans="2:7" hidden="1">
      <c r="B637" s="7"/>
      <c r="C637" s="1"/>
      <c r="D637" s="1"/>
      <c r="E637" s="1"/>
      <c r="F637" s="1"/>
      <c r="G637" s="1"/>
    </row>
    <row r="638" spans="2:7" hidden="1">
      <c r="B638" s="7"/>
      <c r="C638" s="1"/>
      <c r="D638" s="1"/>
      <c r="E638" s="1"/>
      <c r="F638" s="1"/>
      <c r="G638" s="1"/>
    </row>
    <row r="639" spans="2:7" hidden="1">
      <c r="B639" s="7"/>
      <c r="C639" s="1"/>
      <c r="D639" s="1"/>
      <c r="E639" s="1"/>
      <c r="F639" s="1"/>
      <c r="G639" s="1"/>
    </row>
    <row r="640" spans="2:7" hidden="1">
      <c r="B640" s="7"/>
      <c r="C640" s="1"/>
      <c r="D640" s="1"/>
      <c r="E640" s="1"/>
      <c r="F640" s="1"/>
      <c r="G640" s="1"/>
    </row>
    <row r="641" spans="2:7" hidden="1">
      <c r="B641" s="7"/>
      <c r="C641" s="1"/>
      <c r="D641" s="1"/>
      <c r="E641" s="1"/>
      <c r="F641" s="1"/>
      <c r="G641" s="1"/>
    </row>
    <row r="642" spans="2:7" hidden="1">
      <c r="B642" s="7"/>
      <c r="C642" s="1"/>
      <c r="D642" s="1"/>
      <c r="E642" s="1"/>
      <c r="F642" s="1"/>
      <c r="G642" s="1"/>
    </row>
    <row r="643" spans="2:7" hidden="1">
      <c r="B643" s="7"/>
      <c r="C643" s="1"/>
      <c r="D643" s="1"/>
      <c r="E643" s="1"/>
      <c r="F643" s="1"/>
      <c r="G643" s="1"/>
    </row>
    <row r="644" spans="2:7" hidden="1">
      <c r="B644" s="7"/>
      <c r="C644" s="1"/>
      <c r="D644" s="1"/>
      <c r="E644" s="1"/>
      <c r="F644" s="1"/>
      <c r="G644" s="1"/>
    </row>
    <row r="645" spans="2:7" hidden="1">
      <c r="B645" s="7"/>
      <c r="C645" s="1"/>
      <c r="D645" s="1"/>
      <c r="E645" s="1"/>
      <c r="F645" s="1"/>
      <c r="G645" s="1"/>
    </row>
    <row r="646" spans="2:7" hidden="1">
      <c r="B646" s="7"/>
      <c r="C646" s="1"/>
      <c r="D646" s="1"/>
      <c r="E646" s="1"/>
      <c r="F646" s="1"/>
      <c r="G646" s="1"/>
    </row>
    <row r="647" spans="2:7" hidden="1">
      <c r="B647" s="7"/>
      <c r="C647" s="1"/>
      <c r="D647" s="1"/>
      <c r="E647" s="1"/>
      <c r="F647" s="1"/>
      <c r="G647" s="1"/>
    </row>
    <row r="648" spans="2:7" hidden="1">
      <c r="B648" s="7"/>
      <c r="C648" s="1"/>
      <c r="D648" s="1"/>
      <c r="E648" s="1"/>
      <c r="F648" s="1"/>
      <c r="G648" s="1"/>
    </row>
    <row r="649" spans="2:7" hidden="1">
      <c r="B649" s="7"/>
      <c r="C649" s="1"/>
      <c r="D649" s="1"/>
      <c r="E649" s="1"/>
      <c r="F649" s="1"/>
      <c r="G649" s="1"/>
    </row>
    <row r="650" spans="2:7" hidden="1">
      <c r="B650" s="7"/>
      <c r="C650" s="1"/>
      <c r="D650" s="1"/>
      <c r="E650" s="1"/>
      <c r="F650" s="1"/>
      <c r="G650" s="1"/>
    </row>
    <row r="651" spans="2:7" hidden="1">
      <c r="B651" s="7"/>
      <c r="C651" s="1"/>
      <c r="D651" s="1"/>
      <c r="E651" s="1"/>
      <c r="F651" s="1"/>
      <c r="G651" s="1"/>
    </row>
    <row r="652" spans="2:7" hidden="1">
      <c r="B652" s="7"/>
      <c r="C652" s="1"/>
      <c r="D652" s="1"/>
      <c r="E652" s="1"/>
      <c r="F652" s="1"/>
      <c r="G652" s="1"/>
    </row>
    <row r="653" spans="2:7" hidden="1">
      <c r="B653" s="7"/>
      <c r="C653" s="1"/>
      <c r="D653" s="1"/>
      <c r="E653" s="1"/>
      <c r="F653" s="1"/>
      <c r="G653" s="1"/>
    </row>
    <row r="654" spans="2:7" hidden="1">
      <c r="B654" s="7"/>
      <c r="C654" s="1"/>
      <c r="D654" s="1"/>
      <c r="E654" s="1"/>
      <c r="F654" s="1"/>
      <c r="G654" s="1"/>
    </row>
    <row r="655" spans="2:7" hidden="1">
      <c r="B655" s="7"/>
      <c r="C655" s="1"/>
      <c r="D655" s="1"/>
      <c r="E655" s="1"/>
      <c r="F655" s="1"/>
      <c r="G655" s="1"/>
    </row>
    <row r="656" spans="2:7" hidden="1">
      <c r="B656" s="7"/>
      <c r="C656" s="1"/>
      <c r="D656" s="1"/>
      <c r="E656" s="1"/>
      <c r="F656" s="1"/>
      <c r="G656" s="1"/>
    </row>
    <row r="657" spans="2:7" hidden="1">
      <c r="B657" s="7"/>
      <c r="C657" s="1"/>
      <c r="D657" s="1"/>
      <c r="E657" s="1"/>
      <c r="F657" s="1"/>
      <c r="G657" s="1"/>
    </row>
    <row r="658" spans="2:7" hidden="1">
      <c r="B658" s="7"/>
      <c r="C658" s="1"/>
      <c r="D658" s="1"/>
      <c r="E658" s="1"/>
      <c r="F658" s="1"/>
      <c r="G658" s="1"/>
    </row>
    <row r="659" spans="2:7" hidden="1">
      <c r="B659" s="7"/>
      <c r="C659" s="1"/>
      <c r="D659" s="1"/>
      <c r="E659" s="1"/>
      <c r="F659" s="1"/>
      <c r="G659" s="1"/>
    </row>
    <row r="660" spans="2:7" hidden="1">
      <c r="B660" s="7"/>
      <c r="C660" s="1"/>
      <c r="D660" s="1"/>
      <c r="E660" s="1"/>
      <c r="F660" s="1"/>
      <c r="G660" s="1"/>
    </row>
    <row r="661" spans="2:7" hidden="1">
      <c r="B661" s="7"/>
      <c r="C661" s="1"/>
      <c r="D661" s="1"/>
      <c r="E661" s="1"/>
      <c r="F661" s="1"/>
      <c r="G661" s="1"/>
    </row>
    <row r="662" spans="2:7" hidden="1">
      <c r="B662" s="7"/>
      <c r="C662" s="1"/>
      <c r="D662" s="1"/>
      <c r="E662" s="1"/>
      <c r="F662" s="1"/>
      <c r="G662" s="1"/>
    </row>
    <row r="663" spans="2:7" hidden="1">
      <c r="B663" s="7"/>
      <c r="C663" s="1"/>
      <c r="D663" s="1"/>
      <c r="E663" s="1"/>
      <c r="F663" s="1"/>
      <c r="G663" s="1"/>
    </row>
    <row r="664" spans="2:7" hidden="1">
      <c r="B664" s="7"/>
      <c r="C664" s="1"/>
      <c r="D664" s="1"/>
      <c r="E664" s="1"/>
      <c r="F664" s="1"/>
      <c r="G664" s="1"/>
    </row>
    <row r="665" spans="2:7" hidden="1">
      <c r="B665" s="7"/>
      <c r="C665" s="1"/>
      <c r="D665" s="1"/>
      <c r="E665" s="1"/>
      <c r="F665" s="1"/>
      <c r="G665" s="1"/>
    </row>
    <row r="666" spans="2:7" hidden="1">
      <c r="B666" s="7"/>
      <c r="C666" s="1"/>
      <c r="D666" s="1"/>
      <c r="E666" s="1"/>
      <c r="F666" s="1"/>
      <c r="G666" s="1"/>
    </row>
    <row r="667" spans="2:7" hidden="1">
      <c r="B667" s="7"/>
      <c r="C667" s="1"/>
      <c r="D667" s="1"/>
      <c r="E667" s="1"/>
      <c r="F667" s="1"/>
      <c r="G667" s="1"/>
    </row>
    <row r="668" spans="2:7" hidden="1">
      <c r="B668" s="7"/>
      <c r="C668" s="1"/>
      <c r="D668" s="1"/>
      <c r="E668" s="1"/>
      <c r="F668" s="1"/>
      <c r="G668" s="1"/>
    </row>
    <row r="669" spans="2:7" hidden="1">
      <c r="B669" s="7"/>
      <c r="C669" s="1"/>
      <c r="D669" s="1"/>
      <c r="E669" s="1"/>
      <c r="F669" s="1"/>
      <c r="G669" s="1"/>
    </row>
    <row r="670" spans="2:7" hidden="1">
      <c r="B670" s="7"/>
      <c r="C670" s="1"/>
      <c r="D670" s="1"/>
      <c r="E670" s="1"/>
      <c r="F670" s="1"/>
      <c r="G670" s="1"/>
    </row>
    <row r="671" spans="2:7" hidden="1">
      <c r="B671" s="7"/>
      <c r="C671" s="1"/>
      <c r="D671" s="1"/>
      <c r="E671" s="1"/>
      <c r="F671" s="1"/>
      <c r="G671" s="1"/>
    </row>
    <row r="672" spans="2:7" hidden="1">
      <c r="B672" s="7"/>
      <c r="C672" s="1"/>
      <c r="D672" s="1"/>
      <c r="E672" s="1"/>
      <c r="F672" s="1"/>
      <c r="G672" s="1"/>
    </row>
    <row r="673" spans="2:7" hidden="1">
      <c r="B673" s="7"/>
      <c r="C673" s="1"/>
      <c r="D673" s="1"/>
      <c r="E673" s="1"/>
      <c r="F673" s="1"/>
      <c r="G673" s="1"/>
    </row>
    <row r="674" spans="2:7" hidden="1">
      <c r="B674" s="7"/>
      <c r="C674" s="1"/>
      <c r="D674" s="1"/>
      <c r="E674" s="1"/>
      <c r="F674" s="1"/>
      <c r="G674" s="1"/>
    </row>
    <row r="675" spans="2:7" hidden="1">
      <c r="B675" s="7"/>
      <c r="C675" s="1"/>
      <c r="D675" s="1"/>
      <c r="E675" s="1"/>
      <c r="F675" s="1"/>
      <c r="G675" s="1"/>
    </row>
    <row r="676" spans="2:7" hidden="1">
      <c r="B676" s="7"/>
      <c r="C676" s="1"/>
      <c r="D676" s="1"/>
      <c r="E676" s="1"/>
      <c r="F676" s="1"/>
      <c r="G676" s="1"/>
    </row>
    <row r="677" spans="2:7" hidden="1">
      <c r="B677" s="7"/>
      <c r="C677" s="1"/>
      <c r="D677" s="1"/>
      <c r="E677" s="1"/>
      <c r="F677" s="1"/>
      <c r="G677" s="1"/>
    </row>
    <row r="678" spans="2:7" hidden="1">
      <c r="B678" s="7"/>
      <c r="C678" s="1"/>
      <c r="D678" s="1"/>
      <c r="E678" s="1"/>
      <c r="F678" s="1"/>
      <c r="G678" s="1"/>
    </row>
    <row r="679" spans="2:7" hidden="1">
      <c r="B679" s="7"/>
      <c r="C679" s="1"/>
      <c r="D679" s="1"/>
      <c r="E679" s="1"/>
      <c r="F679" s="1"/>
      <c r="G679" s="1"/>
    </row>
    <row r="680" spans="2:7" hidden="1">
      <c r="B680" s="7"/>
      <c r="C680" s="1"/>
      <c r="D680" s="1"/>
      <c r="E680" s="1"/>
      <c r="F680" s="1"/>
      <c r="G680" s="1"/>
    </row>
    <row r="681" spans="2:7" hidden="1">
      <c r="B681" s="7"/>
      <c r="C681" s="1"/>
      <c r="D681" s="1"/>
      <c r="E681" s="1"/>
      <c r="F681" s="1"/>
      <c r="G681" s="1"/>
    </row>
    <row r="682" spans="2:7" hidden="1">
      <c r="B682" s="7"/>
      <c r="C682" s="1"/>
      <c r="D682" s="1"/>
      <c r="E682" s="1"/>
      <c r="F682" s="1"/>
      <c r="G682" s="1"/>
    </row>
    <row r="683" spans="2:7" hidden="1">
      <c r="B683" s="7"/>
      <c r="C683" s="1"/>
      <c r="D683" s="1"/>
      <c r="E683" s="1"/>
      <c r="F683" s="1"/>
      <c r="G683" s="1"/>
    </row>
    <row r="684" spans="2:7" hidden="1">
      <c r="B684" s="7"/>
      <c r="C684" s="1"/>
      <c r="D684" s="1"/>
      <c r="E684" s="1"/>
      <c r="F684" s="1"/>
      <c r="G684" s="1"/>
    </row>
    <row r="685" spans="2:7" hidden="1">
      <c r="B685" s="7"/>
      <c r="C685" s="1"/>
      <c r="D685" s="1"/>
      <c r="E685" s="1"/>
      <c r="F685" s="1"/>
      <c r="G685" s="1"/>
    </row>
    <row r="686" spans="2:7" hidden="1">
      <c r="B686" s="7"/>
      <c r="C686" s="1"/>
      <c r="D686" s="1"/>
      <c r="E686" s="1"/>
      <c r="F686" s="1"/>
      <c r="G686" s="1"/>
    </row>
    <row r="687" spans="2:7" hidden="1">
      <c r="B687" s="7"/>
      <c r="C687" s="1"/>
      <c r="D687" s="1"/>
      <c r="E687" s="1"/>
      <c r="F687" s="1"/>
      <c r="G687" s="1"/>
    </row>
    <row r="688" spans="2:7" hidden="1">
      <c r="B688" s="7"/>
      <c r="C688" s="1"/>
      <c r="D688" s="1"/>
      <c r="E688" s="1"/>
      <c r="F688" s="1"/>
      <c r="G688" s="1"/>
    </row>
    <row r="689" spans="2:7" hidden="1">
      <c r="B689" s="7"/>
      <c r="C689" s="1"/>
      <c r="D689" s="1"/>
      <c r="E689" s="1"/>
      <c r="F689" s="1"/>
      <c r="G689" s="1"/>
    </row>
    <row r="690" spans="2:7" hidden="1">
      <c r="B690" s="7"/>
      <c r="C690" s="1"/>
      <c r="D690" s="1"/>
      <c r="E690" s="1"/>
      <c r="F690" s="1"/>
      <c r="G690" s="1"/>
    </row>
    <row r="691" spans="2:7" hidden="1">
      <c r="B691" s="7"/>
      <c r="C691" s="1"/>
      <c r="D691" s="1"/>
      <c r="E691" s="1"/>
      <c r="F691" s="1"/>
      <c r="G691" s="1"/>
    </row>
    <row r="692" spans="2:7" hidden="1">
      <c r="B692" s="7"/>
      <c r="C692" s="1"/>
      <c r="D692" s="1"/>
      <c r="E692" s="1"/>
      <c r="F692" s="1"/>
      <c r="G692" s="1"/>
    </row>
    <row r="693" spans="2:7" hidden="1">
      <c r="B693" s="7"/>
      <c r="C693" s="1"/>
      <c r="D693" s="1"/>
      <c r="E693" s="1"/>
      <c r="F693" s="1"/>
      <c r="G693" s="1"/>
    </row>
    <row r="694" spans="2:7" hidden="1">
      <c r="B694" s="7"/>
      <c r="C694" s="1"/>
      <c r="D694" s="1"/>
      <c r="E694" s="1"/>
      <c r="F694" s="1"/>
      <c r="G694" s="1"/>
    </row>
    <row r="695" spans="2:7" hidden="1">
      <c r="B695" s="7"/>
      <c r="C695" s="1"/>
      <c r="D695" s="1"/>
      <c r="E695" s="1"/>
      <c r="F695" s="1"/>
      <c r="G695" s="1"/>
    </row>
    <row r="696" spans="2:7" hidden="1">
      <c r="B696" s="7"/>
      <c r="C696" s="1"/>
      <c r="D696" s="1"/>
      <c r="E696" s="1"/>
      <c r="F696" s="1"/>
      <c r="G696" s="1"/>
    </row>
    <row r="697" spans="2:7" hidden="1">
      <c r="B697" s="7"/>
      <c r="C697" s="1"/>
      <c r="D697" s="1"/>
      <c r="E697" s="1"/>
      <c r="F697" s="1"/>
      <c r="G697" s="1"/>
    </row>
    <row r="698" spans="2:7" hidden="1">
      <c r="B698" s="7"/>
      <c r="C698" s="1"/>
      <c r="D698" s="1"/>
      <c r="E698" s="1"/>
      <c r="F698" s="1"/>
      <c r="G698" s="1"/>
    </row>
    <row r="699" spans="2:7" hidden="1">
      <c r="B699" s="7"/>
      <c r="C699" s="1"/>
      <c r="D699" s="1"/>
      <c r="E699" s="1"/>
      <c r="F699" s="1"/>
      <c r="G699" s="1"/>
    </row>
    <row r="700" spans="2:7" hidden="1">
      <c r="B700" s="7"/>
      <c r="C700" s="1"/>
      <c r="D700" s="1"/>
      <c r="E700" s="1"/>
      <c r="F700" s="1"/>
      <c r="G700" s="1"/>
    </row>
    <row r="701" spans="2:7" hidden="1">
      <c r="B701" s="7"/>
      <c r="C701" s="1"/>
      <c r="D701" s="1"/>
      <c r="E701" s="1"/>
      <c r="F701" s="1"/>
      <c r="G701" s="1"/>
    </row>
    <row r="702" spans="2:7" hidden="1">
      <c r="B702" s="7"/>
      <c r="C702" s="1"/>
      <c r="D702" s="1"/>
      <c r="E702" s="1"/>
      <c r="F702" s="1"/>
      <c r="G702" s="1"/>
    </row>
    <row r="703" spans="2:7" hidden="1">
      <c r="B703" s="7"/>
      <c r="C703" s="1"/>
      <c r="D703" s="1"/>
      <c r="E703" s="1"/>
      <c r="F703" s="1"/>
      <c r="G703" s="1"/>
    </row>
    <row r="704" spans="2:7" hidden="1">
      <c r="B704" s="7"/>
      <c r="C704" s="1"/>
      <c r="D704" s="1"/>
      <c r="E704" s="1"/>
      <c r="F704" s="1"/>
      <c r="G704" s="1"/>
    </row>
    <row r="705" spans="2:7" hidden="1">
      <c r="B705" s="7"/>
      <c r="C705" s="1"/>
      <c r="D705" s="1"/>
      <c r="E705" s="1"/>
      <c r="F705" s="1"/>
      <c r="G705" s="1"/>
    </row>
    <row r="706" spans="2:7" hidden="1">
      <c r="B706" s="7"/>
      <c r="C706" s="1"/>
      <c r="D706" s="1"/>
      <c r="E706" s="1"/>
      <c r="F706" s="1"/>
      <c r="G706" s="1"/>
    </row>
    <row r="707" spans="2:7" hidden="1">
      <c r="B707" s="7"/>
      <c r="C707" s="1"/>
      <c r="D707" s="1"/>
      <c r="E707" s="1"/>
      <c r="F707" s="1"/>
      <c r="G707" s="1"/>
    </row>
    <row r="708" spans="2:7" hidden="1">
      <c r="B708" s="7"/>
      <c r="C708" s="1"/>
      <c r="D708" s="1"/>
      <c r="E708" s="1"/>
      <c r="F708" s="1"/>
      <c r="G708" s="1"/>
    </row>
    <row r="709" spans="2:7" hidden="1">
      <c r="B709" s="7"/>
      <c r="C709" s="1"/>
      <c r="D709" s="1"/>
      <c r="E709" s="1"/>
      <c r="F709" s="1"/>
      <c r="G709" s="1"/>
    </row>
    <row r="710" spans="2:7" hidden="1">
      <c r="B710" s="7"/>
      <c r="C710" s="1"/>
      <c r="D710" s="1"/>
      <c r="E710" s="1"/>
      <c r="F710" s="1"/>
      <c r="G710" s="1"/>
    </row>
    <row r="711" spans="2:7" hidden="1">
      <c r="B711" s="7"/>
      <c r="C711" s="1"/>
      <c r="D711" s="1"/>
      <c r="E711" s="1"/>
      <c r="F711" s="1"/>
      <c r="G711" s="1"/>
    </row>
    <row r="712" spans="2:7" hidden="1">
      <c r="B712" s="7"/>
      <c r="C712" s="1"/>
      <c r="D712" s="1"/>
      <c r="E712" s="1"/>
      <c r="F712" s="1"/>
      <c r="G712" s="1"/>
    </row>
    <row r="713" spans="2:7" hidden="1">
      <c r="B713" s="7"/>
      <c r="C713" s="1"/>
      <c r="D713" s="1"/>
      <c r="E713" s="1"/>
      <c r="F713" s="1"/>
      <c r="G713" s="1"/>
    </row>
    <row r="714" spans="2:7" hidden="1">
      <c r="B714" s="7"/>
      <c r="C714" s="1"/>
      <c r="D714" s="1"/>
      <c r="E714" s="1"/>
      <c r="F714" s="1"/>
      <c r="G714" s="1"/>
    </row>
    <row r="715" spans="2:7" hidden="1">
      <c r="B715" s="7"/>
      <c r="C715" s="1"/>
      <c r="D715" s="1"/>
      <c r="E715" s="1"/>
      <c r="F715" s="1"/>
      <c r="G715" s="1"/>
    </row>
    <row r="716" spans="2:7" hidden="1">
      <c r="B716" s="7"/>
      <c r="C716" s="1"/>
      <c r="D716" s="1"/>
      <c r="E716" s="1"/>
      <c r="F716" s="1"/>
      <c r="G716" s="1"/>
    </row>
    <row r="717" spans="2:7" hidden="1">
      <c r="B717" s="7"/>
      <c r="C717" s="1"/>
      <c r="D717" s="1"/>
      <c r="E717" s="1"/>
      <c r="F717" s="1"/>
      <c r="G717" s="1"/>
    </row>
    <row r="718" spans="2:7" hidden="1">
      <c r="B718" s="7"/>
      <c r="C718" s="1"/>
      <c r="D718" s="1"/>
      <c r="E718" s="1"/>
      <c r="F718" s="1"/>
      <c r="G718" s="1"/>
    </row>
    <row r="719" spans="2:7" hidden="1">
      <c r="B719" s="7"/>
      <c r="C719" s="1"/>
      <c r="D719" s="1"/>
      <c r="E719" s="1"/>
      <c r="F719" s="1"/>
      <c r="G719" s="1"/>
    </row>
    <row r="720" spans="2:7" hidden="1">
      <c r="B720" s="7"/>
      <c r="C720" s="1"/>
      <c r="D720" s="1"/>
      <c r="E720" s="1"/>
      <c r="F720" s="1"/>
      <c r="G720" s="1"/>
    </row>
    <row r="721" spans="2:7" hidden="1">
      <c r="B721" s="7"/>
      <c r="C721" s="1"/>
      <c r="D721" s="1"/>
      <c r="E721" s="1"/>
      <c r="F721" s="1"/>
      <c r="G721" s="1"/>
    </row>
    <row r="722" spans="2:7" hidden="1">
      <c r="B722" s="7"/>
      <c r="C722" s="1"/>
      <c r="D722" s="1"/>
      <c r="E722" s="1"/>
      <c r="F722" s="1"/>
      <c r="G722" s="1"/>
    </row>
    <row r="723" spans="2:7" hidden="1">
      <c r="B723" s="7"/>
      <c r="C723" s="1"/>
      <c r="D723" s="1"/>
      <c r="E723" s="1"/>
      <c r="F723" s="1"/>
      <c r="G723" s="1"/>
    </row>
    <row r="724" spans="2:7" hidden="1">
      <c r="B724" s="7"/>
      <c r="C724" s="1"/>
      <c r="D724" s="1"/>
      <c r="E724" s="1"/>
      <c r="F724" s="1"/>
      <c r="G724" s="1"/>
    </row>
    <row r="725" spans="2:7" hidden="1">
      <c r="B725" s="7"/>
      <c r="C725" s="1"/>
      <c r="D725" s="1"/>
      <c r="E725" s="1"/>
      <c r="F725" s="1"/>
      <c r="G725" s="1"/>
    </row>
    <row r="726" spans="2:7" hidden="1">
      <c r="B726" s="7"/>
      <c r="C726" s="1"/>
      <c r="D726" s="1"/>
      <c r="E726" s="1"/>
      <c r="F726" s="1"/>
      <c r="G726" s="1"/>
    </row>
    <row r="727" spans="2:7" hidden="1">
      <c r="B727" s="7"/>
      <c r="C727" s="1"/>
      <c r="D727" s="1"/>
      <c r="E727" s="1"/>
      <c r="F727" s="1"/>
      <c r="G727" s="1"/>
    </row>
    <row r="728" spans="2:7" hidden="1">
      <c r="B728" s="7"/>
      <c r="C728" s="1"/>
      <c r="D728" s="1"/>
      <c r="E728" s="1"/>
      <c r="F728" s="1"/>
      <c r="G728" s="1"/>
    </row>
    <row r="729" spans="2:7" hidden="1">
      <c r="B729" s="7"/>
      <c r="C729" s="1"/>
      <c r="D729" s="1"/>
      <c r="E729" s="1"/>
      <c r="F729" s="1"/>
      <c r="G729" s="1"/>
    </row>
    <row r="730" spans="2:7" hidden="1">
      <c r="B730" s="7"/>
      <c r="C730" s="1"/>
      <c r="D730" s="1"/>
      <c r="E730" s="1"/>
      <c r="F730" s="1"/>
      <c r="G730" s="1"/>
    </row>
    <row r="731" spans="2:7" hidden="1">
      <c r="B731" s="7"/>
      <c r="C731" s="1"/>
      <c r="D731" s="1"/>
      <c r="E731" s="1"/>
      <c r="F731" s="1"/>
      <c r="G731" s="1"/>
    </row>
    <row r="732" spans="2:7" hidden="1">
      <c r="B732" s="7"/>
      <c r="C732" s="1"/>
      <c r="D732" s="1"/>
      <c r="E732" s="1"/>
      <c r="F732" s="1"/>
      <c r="G732" s="1"/>
    </row>
    <row r="733" spans="2:7" hidden="1">
      <c r="B733" s="7"/>
      <c r="C733" s="1"/>
      <c r="D733" s="1"/>
      <c r="E733" s="1"/>
      <c r="F733" s="1"/>
      <c r="G733" s="1"/>
    </row>
    <row r="734" spans="2:7" hidden="1">
      <c r="B734" s="7"/>
      <c r="C734" s="1"/>
      <c r="D734" s="1"/>
      <c r="E734" s="1"/>
      <c r="F734" s="1"/>
      <c r="G734" s="1"/>
    </row>
    <row r="735" spans="2:7" hidden="1">
      <c r="B735" s="7"/>
      <c r="C735" s="1"/>
      <c r="D735" s="1"/>
      <c r="E735" s="1"/>
      <c r="F735" s="1"/>
      <c r="G735" s="1"/>
    </row>
    <row r="736" spans="2:7" hidden="1">
      <c r="B736" s="7"/>
      <c r="C736" s="1"/>
      <c r="D736" s="1"/>
      <c r="E736" s="1"/>
      <c r="F736" s="1"/>
      <c r="G736" s="1"/>
    </row>
    <row r="737" spans="2:7" hidden="1">
      <c r="B737" s="7"/>
      <c r="C737" s="1"/>
      <c r="D737" s="1"/>
      <c r="E737" s="1"/>
      <c r="F737" s="1"/>
      <c r="G737" s="1"/>
    </row>
    <row r="738" spans="2:7" hidden="1">
      <c r="B738" s="7"/>
      <c r="C738" s="1"/>
      <c r="D738" s="1"/>
      <c r="E738" s="1"/>
      <c r="F738" s="1"/>
      <c r="G738" s="1"/>
    </row>
    <row r="739" spans="2:7" hidden="1">
      <c r="B739" s="7"/>
      <c r="C739" s="1"/>
      <c r="D739" s="1"/>
      <c r="E739" s="1"/>
      <c r="F739" s="1"/>
      <c r="G739" s="1"/>
    </row>
    <row r="740" spans="2:7" hidden="1">
      <c r="B740" s="7"/>
      <c r="C740" s="1"/>
      <c r="D740" s="1"/>
      <c r="E740" s="1"/>
      <c r="F740" s="1"/>
      <c r="G740" s="1"/>
    </row>
    <row r="741" spans="2:7" hidden="1">
      <c r="B741" s="7"/>
      <c r="C741" s="1"/>
      <c r="D741" s="1"/>
      <c r="E741" s="1"/>
      <c r="F741" s="1"/>
      <c r="G741" s="1"/>
    </row>
    <row r="742" spans="2:7" hidden="1">
      <c r="B742" s="7"/>
      <c r="C742" s="1"/>
      <c r="D742" s="1"/>
      <c r="E742" s="1"/>
      <c r="F742" s="1"/>
      <c r="G742" s="1"/>
    </row>
    <row r="743" spans="2:7" hidden="1">
      <c r="B743" s="7"/>
      <c r="C743" s="1"/>
      <c r="D743" s="1"/>
      <c r="E743" s="1"/>
      <c r="F743" s="1"/>
      <c r="G743" s="1"/>
    </row>
    <row r="744" spans="2:7" hidden="1">
      <c r="B744" s="7"/>
      <c r="C744" s="1"/>
      <c r="D744" s="1"/>
      <c r="E744" s="1"/>
      <c r="F744" s="1"/>
      <c r="G744" s="1"/>
    </row>
    <row r="745" spans="2:7" hidden="1">
      <c r="B745" s="7"/>
      <c r="C745" s="1"/>
      <c r="D745" s="1"/>
      <c r="E745" s="1"/>
      <c r="F745" s="1"/>
      <c r="G745" s="1"/>
    </row>
    <row r="746" spans="2:7" hidden="1">
      <c r="B746" s="7"/>
      <c r="C746" s="1"/>
      <c r="D746" s="1"/>
      <c r="E746" s="1"/>
      <c r="F746" s="1"/>
      <c r="G746" s="1"/>
    </row>
    <row r="747" spans="2:7" hidden="1">
      <c r="B747" s="7"/>
      <c r="C747" s="1"/>
      <c r="D747" s="1"/>
      <c r="E747" s="1"/>
      <c r="F747" s="1"/>
      <c r="G747" s="1"/>
    </row>
    <row r="748" spans="2:7" hidden="1">
      <c r="B748" s="7"/>
      <c r="C748" s="1"/>
      <c r="D748" s="1"/>
      <c r="E748" s="1"/>
      <c r="F748" s="1"/>
      <c r="G748" s="1"/>
    </row>
    <row r="749" spans="2:7" hidden="1">
      <c r="B749" s="7"/>
      <c r="C749" s="1"/>
      <c r="D749" s="1"/>
      <c r="E749" s="1"/>
      <c r="F749" s="1"/>
      <c r="G749" s="1"/>
    </row>
    <row r="750" spans="2:7" hidden="1">
      <c r="B750" s="7"/>
      <c r="C750" s="1"/>
      <c r="D750" s="1"/>
      <c r="E750" s="1"/>
      <c r="F750" s="1"/>
      <c r="G750" s="1"/>
    </row>
    <row r="751" spans="2:7" hidden="1">
      <c r="B751" s="7"/>
      <c r="C751" s="1"/>
      <c r="D751" s="1"/>
      <c r="E751" s="1"/>
      <c r="F751" s="1"/>
      <c r="G751" s="1"/>
    </row>
    <row r="752" spans="2:7" hidden="1">
      <c r="B752" s="7"/>
      <c r="C752" s="1"/>
      <c r="D752" s="1"/>
      <c r="E752" s="1"/>
      <c r="F752" s="1"/>
      <c r="G752" s="1"/>
    </row>
    <row r="753" spans="2:7" hidden="1">
      <c r="B753" s="7"/>
      <c r="C753" s="1"/>
      <c r="D753" s="1"/>
      <c r="E753" s="1"/>
      <c r="F753" s="1"/>
      <c r="G753" s="1"/>
    </row>
    <row r="754" spans="2:7" hidden="1">
      <c r="B754" s="7"/>
      <c r="C754" s="1"/>
      <c r="D754" s="1"/>
      <c r="E754" s="1"/>
      <c r="F754" s="1"/>
      <c r="G754" s="1"/>
    </row>
    <row r="755" spans="2:7" hidden="1">
      <c r="B755" s="7"/>
      <c r="C755" s="1"/>
      <c r="D755" s="1"/>
      <c r="E755" s="1"/>
      <c r="F755" s="1"/>
      <c r="G755" s="1"/>
    </row>
    <row r="756" spans="2:7" hidden="1">
      <c r="B756" s="7"/>
      <c r="C756" s="1"/>
      <c r="D756" s="1"/>
      <c r="E756" s="1"/>
      <c r="F756" s="1"/>
      <c r="G756" s="1"/>
    </row>
    <row r="757" spans="2:7" hidden="1">
      <c r="B757" s="7"/>
      <c r="C757" s="1"/>
      <c r="D757" s="1"/>
      <c r="E757" s="1"/>
      <c r="F757" s="1"/>
      <c r="G757" s="1"/>
    </row>
    <row r="758" spans="2:7" hidden="1">
      <c r="B758" s="7"/>
      <c r="C758" s="1"/>
      <c r="D758" s="1"/>
      <c r="E758" s="1"/>
      <c r="F758" s="1"/>
      <c r="G758" s="1"/>
    </row>
    <row r="759" spans="2:7" hidden="1">
      <c r="B759" s="7"/>
      <c r="C759" s="1"/>
      <c r="D759" s="1"/>
      <c r="E759" s="1"/>
      <c r="F759" s="1"/>
      <c r="G759" s="1"/>
    </row>
    <row r="760" spans="2:7" hidden="1">
      <c r="B760" s="7"/>
      <c r="C760" s="1"/>
      <c r="D760" s="1"/>
      <c r="E760" s="1"/>
      <c r="F760" s="1"/>
      <c r="G760" s="1"/>
    </row>
    <row r="761" spans="2:7" hidden="1">
      <c r="B761" s="7"/>
      <c r="C761" s="1"/>
      <c r="D761" s="1"/>
      <c r="E761" s="1"/>
      <c r="F761" s="1"/>
      <c r="G761" s="1"/>
    </row>
    <row r="762" spans="2:7" hidden="1">
      <c r="B762" s="7"/>
      <c r="C762" s="1"/>
      <c r="D762" s="1"/>
      <c r="E762" s="1"/>
      <c r="F762" s="1"/>
      <c r="G762" s="1"/>
    </row>
    <row r="763" spans="2:7" hidden="1">
      <c r="B763" s="7"/>
      <c r="C763" s="1"/>
      <c r="D763" s="1"/>
      <c r="E763" s="1"/>
      <c r="F763" s="1"/>
      <c r="G763" s="1"/>
    </row>
    <row r="764" spans="2:7" hidden="1">
      <c r="B764" s="7"/>
      <c r="C764" s="1"/>
      <c r="D764" s="1"/>
      <c r="E764" s="1"/>
      <c r="F764" s="1"/>
      <c r="G764" s="1"/>
    </row>
    <row r="765" spans="2:7" hidden="1">
      <c r="B765" s="7"/>
      <c r="C765" s="1"/>
      <c r="D765" s="1"/>
      <c r="E765" s="1"/>
      <c r="F765" s="1"/>
      <c r="G765" s="1"/>
    </row>
    <row r="766" spans="2:7" hidden="1">
      <c r="B766" s="7"/>
      <c r="C766" s="1"/>
      <c r="D766" s="1"/>
      <c r="E766" s="1"/>
      <c r="F766" s="1"/>
      <c r="G766" s="1"/>
    </row>
    <row r="767" spans="2:7" hidden="1">
      <c r="B767" s="7"/>
      <c r="C767" s="1"/>
      <c r="D767" s="1"/>
      <c r="E767" s="1"/>
      <c r="F767" s="1"/>
      <c r="G767" s="1"/>
    </row>
    <row r="768" spans="2:7" hidden="1">
      <c r="B768" s="7"/>
      <c r="C768" s="1"/>
      <c r="D768" s="1"/>
      <c r="E768" s="1"/>
      <c r="F768" s="1"/>
      <c r="G768" s="1"/>
    </row>
    <row r="769" spans="2:7" hidden="1">
      <c r="B769" s="7"/>
      <c r="C769" s="1"/>
      <c r="D769" s="1"/>
      <c r="E769" s="1"/>
      <c r="F769" s="1"/>
      <c r="G769" s="1"/>
    </row>
    <row r="770" spans="2:7" hidden="1">
      <c r="B770" s="7"/>
      <c r="C770" s="1"/>
      <c r="D770" s="1"/>
      <c r="E770" s="1"/>
      <c r="F770" s="1"/>
      <c r="G770" s="1"/>
    </row>
    <row r="771" spans="2:7" hidden="1">
      <c r="B771" s="7"/>
      <c r="C771" s="1"/>
      <c r="D771" s="1"/>
      <c r="E771" s="1"/>
      <c r="F771" s="1"/>
      <c r="G771" s="1"/>
    </row>
    <row r="772" spans="2:7" hidden="1">
      <c r="B772" s="7"/>
      <c r="C772" s="1"/>
      <c r="D772" s="1"/>
      <c r="E772" s="1"/>
      <c r="F772" s="1"/>
      <c r="G772" s="1"/>
    </row>
    <row r="773" spans="2:7" hidden="1">
      <c r="B773" s="7"/>
      <c r="C773" s="1"/>
      <c r="D773" s="1"/>
      <c r="E773" s="1"/>
      <c r="F773" s="1"/>
      <c r="G773" s="1"/>
    </row>
    <row r="774" spans="2:7" hidden="1">
      <c r="B774" s="7"/>
      <c r="C774" s="1"/>
      <c r="D774" s="1"/>
      <c r="E774" s="1"/>
      <c r="F774" s="1"/>
      <c r="G774" s="1"/>
    </row>
    <row r="775" spans="2:7" hidden="1">
      <c r="B775" s="7"/>
      <c r="C775" s="1"/>
      <c r="D775" s="1"/>
      <c r="E775" s="1"/>
      <c r="F775" s="1"/>
      <c r="G775" s="1"/>
    </row>
    <row r="776" spans="2:7" hidden="1">
      <c r="B776" s="7"/>
      <c r="C776" s="1"/>
      <c r="D776" s="1"/>
      <c r="E776" s="1"/>
      <c r="F776" s="1"/>
      <c r="G776" s="1"/>
    </row>
    <row r="777" spans="2:7" hidden="1">
      <c r="B777" s="7"/>
      <c r="C777" s="1"/>
      <c r="D777" s="1"/>
      <c r="E777" s="1"/>
      <c r="F777" s="1"/>
      <c r="G777" s="1"/>
    </row>
    <row r="778" spans="2:7" hidden="1">
      <c r="B778" s="7"/>
      <c r="C778" s="1"/>
      <c r="D778" s="1"/>
      <c r="E778" s="1"/>
      <c r="F778" s="1"/>
      <c r="G778" s="1"/>
    </row>
    <row r="779" spans="2:7" hidden="1">
      <c r="B779" s="7"/>
      <c r="C779" s="1"/>
      <c r="D779" s="1"/>
      <c r="E779" s="1"/>
      <c r="F779" s="1"/>
      <c r="G779" s="1"/>
    </row>
    <row r="780" spans="2:7" hidden="1">
      <c r="B780" s="7"/>
      <c r="C780" s="1"/>
      <c r="D780" s="1"/>
      <c r="E780" s="1"/>
      <c r="F780" s="1"/>
      <c r="G780" s="1"/>
    </row>
    <row r="781" spans="2:7" hidden="1">
      <c r="B781" s="7"/>
      <c r="C781" s="1"/>
      <c r="D781" s="1"/>
      <c r="E781" s="1"/>
      <c r="F781" s="1"/>
      <c r="G781" s="1"/>
    </row>
    <row r="782" spans="2:7" hidden="1">
      <c r="B782" s="7"/>
      <c r="C782" s="1"/>
      <c r="D782" s="1"/>
      <c r="E782" s="1"/>
      <c r="F782" s="1"/>
      <c r="G782" s="1"/>
    </row>
    <row r="783" spans="2:7" hidden="1">
      <c r="B783" s="7"/>
      <c r="C783" s="1"/>
      <c r="D783" s="1"/>
      <c r="E783" s="1"/>
      <c r="F783" s="1"/>
      <c r="G783" s="1"/>
    </row>
    <row r="784" spans="2:7" hidden="1">
      <c r="B784" s="7"/>
      <c r="C784" s="1"/>
      <c r="D784" s="1"/>
      <c r="E784" s="1"/>
      <c r="F784" s="1"/>
      <c r="G784" s="1"/>
    </row>
    <row r="785" spans="2:7" hidden="1">
      <c r="B785" s="7"/>
      <c r="C785" s="1"/>
      <c r="D785" s="1"/>
      <c r="E785" s="1"/>
      <c r="F785" s="1"/>
      <c r="G785" s="1"/>
    </row>
    <row r="786" spans="2:7" hidden="1">
      <c r="B786" s="7"/>
      <c r="C786" s="1"/>
      <c r="D786" s="1"/>
      <c r="E786" s="1"/>
      <c r="F786" s="1"/>
      <c r="G786" s="1"/>
    </row>
    <row r="787" spans="2:7" hidden="1">
      <c r="B787" s="7"/>
      <c r="C787" s="1"/>
      <c r="D787" s="1"/>
      <c r="E787" s="1"/>
      <c r="F787" s="1"/>
      <c r="G787" s="1"/>
    </row>
    <row r="788" spans="2:7" hidden="1">
      <c r="B788" s="7"/>
      <c r="C788" s="1"/>
      <c r="D788" s="1"/>
      <c r="E788" s="1"/>
      <c r="F788" s="1"/>
      <c r="G788" s="1"/>
    </row>
    <row r="789" spans="2:7" hidden="1">
      <c r="B789" s="7"/>
      <c r="C789" s="1"/>
      <c r="D789" s="1"/>
      <c r="E789" s="1"/>
      <c r="F789" s="1"/>
      <c r="G789" s="1"/>
    </row>
    <row r="790" spans="2:7" hidden="1">
      <c r="B790" s="7"/>
      <c r="C790" s="1"/>
      <c r="D790" s="1"/>
      <c r="E790" s="1"/>
      <c r="F790" s="1"/>
      <c r="G790" s="1"/>
    </row>
    <row r="791" spans="2:7" hidden="1">
      <c r="B791" s="7"/>
      <c r="C791" s="1"/>
      <c r="D791" s="1"/>
      <c r="E791" s="1"/>
      <c r="F791" s="1"/>
      <c r="G791" s="1"/>
    </row>
    <row r="792" spans="2:7" hidden="1">
      <c r="B792" s="7"/>
      <c r="C792" s="1"/>
      <c r="D792" s="1"/>
      <c r="E792" s="1"/>
      <c r="F792" s="1"/>
      <c r="G792" s="1"/>
    </row>
    <row r="793" spans="2:7" hidden="1">
      <c r="B793" s="7"/>
      <c r="C793" s="1"/>
      <c r="D793" s="1"/>
      <c r="E793" s="1"/>
      <c r="F793" s="1"/>
      <c r="G793" s="1"/>
    </row>
    <row r="794" spans="2:7" hidden="1">
      <c r="B794" s="7"/>
      <c r="C794" s="1"/>
      <c r="D794" s="1"/>
      <c r="E794" s="1"/>
      <c r="F794" s="1"/>
      <c r="G794" s="1"/>
    </row>
    <row r="795" spans="2:7" hidden="1">
      <c r="B795" s="7"/>
      <c r="C795" s="1"/>
      <c r="D795" s="1"/>
      <c r="E795" s="1"/>
      <c r="F795" s="1"/>
      <c r="G795" s="1"/>
    </row>
    <row r="796" spans="2:7" hidden="1">
      <c r="B796" s="7"/>
      <c r="C796" s="1"/>
      <c r="D796" s="1"/>
      <c r="E796" s="1"/>
      <c r="F796" s="1"/>
      <c r="G796" s="1"/>
    </row>
    <row r="797" spans="2:7" hidden="1">
      <c r="B797" s="7"/>
      <c r="C797" s="1"/>
      <c r="D797" s="1"/>
      <c r="E797" s="1"/>
      <c r="F797" s="1"/>
      <c r="G797" s="1"/>
    </row>
    <row r="798" spans="2:7" hidden="1">
      <c r="B798" s="7"/>
      <c r="C798" s="1"/>
      <c r="D798" s="1"/>
      <c r="E798" s="1"/>
      <c r="F798" s="1"/>
      <c r="G798" s="1"/>
    </row>
    <row r="799" spans="2:7" hidden="1">
      <c r="B799" s="7"/>
      <c r="C799" s="1"/>
      <c r="D799" s="1"/>
      <c r="E799" s="1"/>
      <c r="F799" s="1"/>
      <c r="G799" s="1"/>
    </row>
    <row r="800" spans="2:7" hidden="1">
      <c r="B800" s="7"/>
      <c r="C800" s="1"/>
      <c r="D800" s="1"/>
      <c r="E800" s="1"/>
      <c r="F800" s="1"/>
      <c r="G800" s="1"/>
    </row>
    <row r="801" spans="2:7" hidden="1">
      <c r="B801" s="7"/>
      <c r="C801" s="1"/>
      <c r="D801" s="1"/>
      <c r="E801" s="1"/>
      <c r="F801" s="1"/>
      <c r="G801" s="1"/>
    </row>
    <row r="802" spans="2:7" hidden="1">
      <c r="B802" s="7"/>
      <c r="C802" s="1"/>
      <c r="D802" s="1"/>
      <c r="E802" s="1"/>
      <c r="F802" s="1"/>
      <c r="G802" s="1"/>
    </row>
    <row r="803" spans="2:7" hidden="1">
      <c r="B803" s="7"/>
      <c r="C803" s="1"/>
      <c r="D803" s="1"/>
      <c r="E803" s="1"/>
      <c r="F803" s="1"/>
      <c r="G803" s="1"/>
    </row>
    <row r="804" spans="2:7" hidden="1">
      <c r="B804" s="7"/>
      <c r="C804" s="1"/>
      <c r="D804" s="1"/>
      <c r="E804" s="1"/>
      <c r="F804" s="1"/>
      <c r="G804" s="1"/>
    </row>
    <row r="805" spans="2:7" hidden="1">
      <c r="B805" s="7"/>
      <c r="C805" s="1"/>
      <c r="D805" s="1"/>
      <c r="E805" s="1"/>
      <c r="F805" s="1"/>
      <c r="G805" s="1"/>
    </row>
    <row r="806" spans="2:7" hidden="1">
      <c r="B806" s="7"/>
      <c r="C806" s="1"/>
      <c r="D806" s="1"/>
      <c r="E806" s="1"/>
      <c r="F806" s="1"/>
      <c r="G806" s="1"/>
    </row>
    <row r="807" spans="2:7" hidden="1">
      <c r="B807" s="7"/>
      <c r="C807" s="1"/>
      <c r="D807" s="1"/>
      <c r="E807" s="1"/>
      <c r="F807" s="1"/>
      <c r="G807" s="1"/>
    </row>
    <row r="808" spans="2:7" hidden="1">
      <c r="B808" s="7"/>
      <c r="C808" s="1"/>
      <c r="D808" s="1"/>
      <c r="E808" s="1"/>
      <c r="F808" s="1"/>
      <c r="G808" s="1"/>
    </row>
    <row r="809" spans="2:7" hidden="1">
      <c r="B809" s="7"/>
      <c r="C809" s="1"/>
      <c r="D809" s="1"/>
      <c r="E809" s="1"/>
      <c r="F809" s="1"/>
      <c r="G809" s="1"/>
    </row>
    <row r="810" spans="2:7" hidden="1">
      <c r="B810" s="7"/>
      <c r="C810" s="1"/>
      <c r="D810" s="1"/>
      <c r="E810" s="1"/>
      <c r="F810" s="1"/>
      <c r="G810" s="1"/>
    </row>
    <row r="811" spans="2:7" hidden="1">
      <c r="B811" s="7"/>
      <c r="C811" s="1"/>
      <c r="D811" s="1"/>
      <c r="E811" s="1"/>
      <c r="F811" s="1"/>
      <c r="G811" s="1"/>
    </row>
    <row r="812" spans="2:7" hidden="1">
      <c r="B812" s="7"/>
      <c r="C812" s="1"/>
      <c r="D812" s="1"/>
      <c r="E812" s="1"/>
      <c r="F812" s="1"/>
      <c r="G812" s="1"/>
    </row>
    <row r="813" spans="2:7" hidden="1">
      <c r="B813" s="7"/>
      <c r="C813" s="1"/>
      <c r="D813" s="1"/>
      <c r="E813" s="1"/>
      <c r="F813" s="1"/>
      <c r="G813" s="1"/>
    </row>
    <row r="814" spans="2:7" hidden="1">
      <c r="B814" s="7"/>
      <c r="C814" s="1"/>
      <c r="D814" s="1"/>
      <c r="E814" s="1"/>
      <c r="F814" s="1"/>
      <c r="G814" s="1"/>
    </row>
    <row r="815" spans="2:7" hidden="1">
      <c r="B815" s="7"/>
      <c r="C815" s="1"/>
      <c r="D815" s="1"/>
      <c r="E815" s="1"/>
      <c r="F815" s="1"/>
      <c r="G815" s="1"/>
    </row>
    <row r="816" spans="2:7" hidden="1">
      <c r="B816" s="7"/>
      <c r="C816" s="1"/>
      <c r="D816" s="1"/>
      <c r="E816" s="1"/>
      <c r="F816" s="1"/>
      <c r="G816" s="1"/>
    </row>
    <row r="817" spans="2:7" hidden="1">
      <c r="B817" s="7"/>
      <c r="C817" s="1"/>
      <c r="D817" s="1"/>
      <c r="E817" s="1"/>
      <c r="F817" s="1"/>
      <c r="G817" s="1"/>
    </row>
    <row r="818" spans="2:7" hidden="1">
      <c r="B818" s="7"/>
      <c r="C818" s="1"/>
      <c r="D818" s="1"/>
      <c r="E818" s="1"/>
      <c r="F818" s="1"/>
      <c r="G818" s="1"/>
    </row>
    <row r="819" spans="2:7" hidden="1">
      <c r="B819" s="7"/>
      <c r="C819" s="1"/>
      <c r="D819" s="1"/>
      <c r="E819" s="1"/>
      <c r="F819" s="1"/>
      <c r="G819" s="1"/>
    </row>
    <row r="820" spans="2:7" hidden="1">
      <c r="B820" s="7"/>
      <c r="C820" s="1"/>
      <c r="D820" s="1"/>
      <c r="E820" s="1"/>
      <c r="F820" s="1"/>
      <c r="G820" s="1"/>
    </row>
    <row r="821" spans="2:7" hidden="1">
      <c r="B821" s="7"/>
      <c r="C821" s="1"/>
      <c r="D821" s="1"/>
      <c r="E821" s="1"/>
      <c r="F821" s="1"/>
      <c r="G821" s="1"/>
    </row>
    <row r="822" spans="2:7" hidden="1">
      <c r="B822" s="7"/>
      <c r="C822" s="1"/>
      <c r="D822" s="1"/>
      <c r="E822" s="1"/>
      <c r="F822" s="1"/>
      <c r="G822" s="1"/>
    </row>
    <row r="823" spans="2:7" hidden="1">
      <c r="B823" s="7"/>
      <c r="C823" s="1"/>
      <c r="D823" s="1"/>
      <c r="E823" s="1"/>
      <c r="F823" s="1"/>
      <c r="G823" s="1"/>
    </row>
    <row r="824" spans="2:7" hidden="1">
      <c r="B824" s="7"/>
      <c r="C824" s="1"/>
      <c r="D824" s="1"/>
      <c r="E824" s="1"/>
      <c r="F824" s="1"/>
      <c r="G824" s="1"/>
    </row>
    <row r="825" spans="2:7" hidden="1">
      <c r="B825" s="7"/>
      <c r="C825" s="1"/>
      <c r="D825" s="1"/>
      <c r="E825" s="1"/>
      <c r="F825" s="1"/>
      <c r="G825" s="1"/>
    </row>
    <row r="826" spans="2:7" hidden="1">
      <c r="B826" s="7"/>
      <c r="C826" s="1"/>
      <c r="D826" s="1"/>
      <c r="E826" s="1"/>
      <c r="F826" s="1"/>
      <c r="G826" s="1"/>
    </row>
    <row r="827" spans="2:7" hidden="1">
      <c r="B827" s="7"/>
      <c r="C827" s="1"/>
      <c r="D827" s="1"/>
      <c r="E827" s="1"/>
      <c r="F827" s="1"/>
      <c r="G827" s="1"/>
    </row>
    <row r="828" spans="2:7" hidden="1">
      <c r="B828" s="7"/>
      <c r="C828" s="1"/>
      <c r="D828" s="1"/>
      <c r="E828" s="1"/>
      <c r="F828" s="1"/>
      <c r="G828" s="1"/>
    </row>
    <row r="829" spans="2:7" hidden="1">
      <c r="B829" s="7"/>
      <c r="C829" s="1"/>
      <c r="D829" s="1"/>
      <c r="E829" s="1"/>
      <c r="F829" s="1"/>
      <c r="G829" s="1"/>
    </row>
    <row r="830" spans="2:7" hidden="1">
      <c r="B830" s="7"/>
      <c r="C830" s="1"/>
      <c r="D830" s="1"/>
      <c r="E830" s="1"/>
      <c r="F830" s="1"/>
      <c r="G830" s="1"/>
    </row>
    <row r="831" spans="2:7" hidden="1">
      <c r="B831" s="7"/>
      <c r="C831" s="1"/>
      <c r="D831" s="1"/>
      <c r="E831" s="1"/>
      <c r="F831" s="1"/>
      <c r="G831" s="1"/>
    </row>
    <row r="832" spans="2:7" hidden="1">
      <c r="B832" s="7"/>
      <c r="C832" s="1"/>
      <c r="D832" s="1"/>
      <c r="E832" s="1"/>
      <c r="F832" s="1"/>
      <c r="G832" s="1"/>
    </row>
    <row r="833" spans="2:7" hidden="1">
      <c r="B833" s="7"/>
      <c r="C833" s="1"/>
      <c r="D833" s="1"/>
      <c r="E833" s="1"/>
      <c r="F833" s="1"/>
      <c r="G833" s="1"/>
    </row>
    <row r="834" spans="2:7" hidden="1">
      <c r="B834" s="7"/>
      <c r="C834" s="1"/>
      <c r="D834" s="1"/>
      <c r="E834" s="1"/>
      <c r="F834" s="1"/>
      <c r="G834" s="1"/>
    </row>
    <row r="835" spans="2:7" hidden="1">
      <c r="B835" s="7"/>
      <c r="C835" s="1"/>
      <c r="D835" s="1"/>
      <c r="E835" s="1"/>
      <c r="F835" s="1"/>
      <c r="G835" s="1"/>
    </row>
    <row r="836" spans="2:7" hidden="1">
      <c r="B836" s="7"/>
      <c r="C836" s="1"/>
      <c r="D836" s="1"/>
      <c r="E836" s="1"/>
      <c r="F836" s="1"/>
      <c r="G836" s="1"/>
    </row>
    <row r="837" spans="2:7" hidden="1">
      <c r="B837" s="7"/>
      <c r="C837" s="1"/>
      <c r="D837" s="1"/>
      <c r="E837" s="1"/>
      <c r="F837" s="1"/>
      <c r="G837" s="1"/>
    </row>
    <row r="838" spans="2:7" hidden="1">
      <c r="B838" s="7"/>
      <c r="C838" s="1"/>
      <c r="D838" s="1"/>
      <c r="E838" s="1"/>
      <c r="F838" s="1"/>
      <c r="G838" s="1"/>
    </row>
    <row r="839" spans="2:7" hidden="1">
      <c r="B839" s="7"/>
      <c r="C839" s="1"/>
      <c r="D839" s="1"/>
      <c r="E839" s="1"/>
      <c r="F839" s="1"/>
      <c r="G839" s="1"/>
    </row>
    <row r="840" spans="2:7" hidden="1">
      <c r="B840" s="7"/>
      <c r="C840" s="1"/>
      <c r="D840" s="1"/>
      <c r="E840" s="1"/>
      <c r="F840" s="1"/>
      <c r="G840" s="1"/>
    </row>
    <row r="841" spans="2:7" hidden="1">
      <c r="B841" s="7"/>
      <c r="C841" s="1"/>
      <c r="D841" s="1"/>
      <c r="E841" s="1"/>
      <c r="F841" s="1"/>
      <c r="G841" s="1"/>
    </row>
    <row r="842" spans="2:7" hidden="1">
      <c r="B842" s="7"/>
      <c r="C842" s="1"/>
      <c r="D842" s="1"/>
      <c r="E842" s="1"/>
      <c r="F842" s="1"/>
      <c r="G842" s="1"/>
    </row>
    <row r="843" spans="2:7" hidden="1">
      <c r="B843" s="7"/>
      <c r="C843" s="1"/>
      <c r="D843" s="1"/>
      <c r="E843" s="1"/>
      <c r="F843" s="1"/>
      <c r="G843" s="1"/>
    </row>
    <row r="844" spans="2:7" hidden="1">
      <c r="B844" s="7"/>
      <c r="C844" s="1"/>
      <c r="D844" s="1"/>
      <c r="E844" s="1"/>
      <c r="F844" s="1"/>
      <c r="G844" s="1"/>
    </row>
    <row r="845" spans="2:7" hidden="1">
      <c r="B845" s="7"/>
      <c r="C845" s="1"/>
      <c r="D845" s="1"/>
      <c r="E845" s="1"/>
      <c r="F845" s="1"/>
      <c r="G845" s="1"/>
    </row>
    <row r="846" spans="2:7" hidden="1">
      <c r="B846" s="7"/>
      <c r="C846" s="1"/>
      <c r="D846" s="1"/>
      <c r="E846" s="1"/>
      <c r="F846" s="1"/>
      <c r="G846" s="1"/>
    </row>
    <row r="847" spans="2:7" hidden="1">
      <c r="B847" s="7"/>
      <c r="C847" s="1"/>
      <c r="D847" s="1"/>
      <c r="E847" s="1"/>
      <c r="F847" s="1"/>
      <c r="G847" s="1"/>
    </row>
    <row r="848" spans="2:7" hidden="1">
      <c r="B848" s="7"/>
      <c r="C848" s="1"/>
      <c r="D848" s="1"/>
      <c r="E848" s="1"/>
      <c r="F848" s="1"/>
      <c r="G848" s="1"/>
    </row>
    <row r="849" spans="2:7" hidden="1">
      <c r="B849" s="7"/>
      <c r="C849" s="1"/>
      <c r="D849" s="1"/>
      <c r="E849" s="1"/>
      <c r="F849" s="1"/>
      <c r="G849" s="1"/>
    </row>
    <row r="850" spans="2:7" hidden="1">
      <c r="B850" s="7"/>
      <c r="C850" s="1"/>
      <c r="D850" s="1"/>
      <c r="E850" s="1"/>
      <c r="F850" s="1"/>
      <c r="G850" s="1"/>
    </row>
    <row r="851" spans="2:7" hidden="1">
      <c r="B851" s="7"/>
      <c r="C851" s="1"/>
      <c r="D851" s="1"/>
      <c r="E851" s="1"/>
      <c r="F851" s="1"/>
      <c r="G851" s="1"/>
    </row>
    <row r="852" spans="2:7" hidden="1">
      <c r="B852" s="7"/>
      <c r="C852" s="1"/>
      <c r="D852" s="1"/>
      <c r="E852" s="1"/>
      <c r="F852" s="1"/>
      <c r="G852" s="1"/>
    </row>
    <row r="853" spans="2:7" hidden="1">
      <c r="B853" s="7"/>
      <c r="C853" s="1"/>
      <c r="D853" s="1"/>
      <c r="E853" s="1"/>
      <c r="F853" s="1"/>
      <c r="G853" s="1"/>
    </row>
    <row r="854" spans="2:7" hidden="1">
      <c r="B854" s="7"/>
      <c r="C854" s="1"/>
      <c r="D854" s="1"/>
      <c r="E854" s="1"/>
      <c r="F854" s="1"/>
      <c r="G854" s="1"/>
    </row>
    <row r="855" spans="2:7" hidden="1">
      <c r="B855" s="7"/>
      <c r="C855" s="1"/>
      <c r="D855" s="1"/>
      <c r="E855" s="1"/>
      <c r="F855" s="1"/>
      <c r="G855" s="1"/>
    </row>
    <row r="856" spans="2:7" hidden="1">
      <c r="B856" s="7"/>
      <c r="C856" s="1"/>
      <c r="D856" s="1"/>
      <c r="E856" s="1"/>
      <c r="F856" s="1"/>
      <c r="G856" s="1"/>
    </row>
    <row r="857" spans="2:7" hidden="1">
      <c r="B857" s="7"/>
      <c r="C857" s="1"/>
      <c r="D857" s="1"/>
      <c r="E857" s="1"/>
      <c r="F857" s="1"/>
      <c r="G857" s="1"/>
    </row>
    <row r="858" spans="2:7" hidden="1">
      <c r="B858" s="7"/>
      <c r="C858" s="1"/>
      <c r="D858" s="1"/>
      <c r="E858" s="1"/>
      <c r="F858" s="1"/>
      <c r="G858" s="1"/>
    </row>
    <row r="859" spans="2:7" hidden="1">
      <c r="B859" s="7"/>
      <c r="C859" s="1"/>
      <c r="D859" s="1"/>
      <c r="E859" s="1"/>
      <c r="F859" s="1"/>
      <c r="G859" s="1"/>
    </row>
    <row r="860" spans="2:7" hidden="1">
      <c r="B860" s="7"/>
      <c r="C860" s="1"/>
      <c r="D860" s="1"/>
      <c r="E860" s="1"/>
      <c r="F860" s="1"/>
      <c r="G860" s="1"/>
    </row>
    <row r="861" spans="2:7" hidden="1">
      <c r="B861" s="7"/>
      <c r="C861" s="1"/>
      <c r="D861" s="1"/>
      <c r="E861" s="1"/>
      <c r="F861" s="1"/>
      <c r="G861" s="1"/>
    </row>
    <row r="862" spans="2:7" hidden="1">
      <c r="B862" s="7"/>
      <c r="C862" s="1"/>
      <c r="D862" s="1"/>
      <c r="E862" s="1"/>
      <c r="F862" s="1"/>
      <c r="G862" s="1"/>
    </row>
    <row r="863" spans="2:7" hidden="1">
      <c r="B863" s="7"/>
      <c r="C863" s="1"/>
      <c r="D863" s="1"/>
      <c r="E863" s="1"/>
      <c r="F863" s="1"/>
      <c r="G863" s="1"/>
    </row>
    <row r="864" spans="2:7" hidden="1">
      <c r="B864" s="7"/>
      <c r="C864" s="1"/>
      <c r="D864" s="1"/>
      <c r="E864" s="1"/>
      <c r="F864" s="1"/>
      <c r="G864" s="1"/>
    </row>
    <row r="865" spans="2:7" hidden="1">
      <c r="B865" s="7"/>
      <c r="C865" s="1"/>
      <c r="D865" s="1"/>
      <c r="E865" s="1"/>
      <c r="F865" s="1"/>
      <c r="G865" s="1"/>
    </row>
    <row r="866" spans="2:7" hidden="1">
      <c r="B866" s="7"/>
      <c r="C866" s="1"/>
      <c r="D866" s="1"/>
      <c r="E866" s="1"/>
      <c r="F866" s="1"/>
      <c r="G866" s="1"/>
    </row>
    <row r="867" spans="2:7" hidden="1">
      <c r="B867" s="7"/>
      <c r="C867" s="1"/>
      <c r="D867" s="1"/>
      <c r="E867" s="1"/>
      <c r="F867" s="1"/>
      <c r="G867" s="1"/>
    </row>
    <row r="868" spans="2:7" hidden="1">
      <c r="B868" s="7"/>
      <c r="C868" s="1"/>
      <c r="D868" s="1"/>
      <c r="E868" s="1"/>
      <c r="F868" s="1"/>
      <c r="G868" s="1"/>
    </row>
    <row r="869" spans="2:7" hidden="1">
      <c r="B869" s="7"/>
      <c r="C869" s="1"/>
      <c r="D869" s="1"/>
      <c r="E869" s="1"/>
      <c r="F869" s="1"/>
      <c r="G869" s="1"/>
    </row>
    <row r="870" spans="2:7" hidden="1">
      <c r="B870" s="7"/>
      <c r="C870" s="1"/>
      <c r="D870" s="1"/>
      <c r="E870" s="1"/>
      <c r="F870" s="1"/>
      <c r="G870" s="1"/>
    </row>
    <row r="871" spans="2:7" hidden="1">
      <c r="B871" s="7"/>
      <c r="C871" s="1"/>
      <c r="D871" s="1"/>
      <c r="E871" s="1"/>
      <c r="F871" s="1"/>
      <c r="G871" s="1"/>
    </row>
    <row r="872" spans="2:7" hidden="1">
      <c r="B872" s="7"/>
      <c r="C872" s="1"/>
      <c r="D872" s="1"/>
      <c r="E872" s="1"/>
      <c r="F872" s="1"/>
      <c r="G872" s="1"/>
    </row>
    <row r="873" spans="2:7" hidden="1">
      <c r="B873" s="7"/>
      <c r="C873" s="1"/>
      <c r="D873" s="1"/>
      <c r="E873" s="1"/>
      <c r="F873" s="1"/>
      <c r="G873" s="1"/>
    </row>
    <row r="874" spans="2:7" hidden="1">
      <c r="B874" s="7"/>
      <c r="C874" s="1"/>
      <c r="D874" s="1"/>
      <c r="E874" s="1"/>
      <c r="F874" s="1"/>
      <c r="G874" s="1"/>
    </row>
    <row r="875" spans="2:7" hidden="1">
      <c r="B875" s="7"/>
      <c r="C875" s="1"/>
      <c r="D875" s="1"/>
      <c r="E875" s="1"/>
      <c r="F875" s="1"/>
      <c r="G875" s="1"/>
    </row>
    <row r="876" spans="2:7" hidden="1">
      <c r="B876" s="7"/>
      <c r="C876" s="1"/>
      <c r="D876" s="1"/>
      <c r="E876" s="1"/>
      <c r="F876" s="1"/>
      <c r="G876" s="1"/>
    </row>
    <row r="877" spans="2:7" hidden="1">
      <c r="B877" s="7"/>
      <c r="C877" s="1"/>
      <c r="D877" s="1"/>
      <c r="E877" s="1"/>
      <c r="F877" s="1"/>
      <c r="G877" s="1"/>
    </row>
    <row r="878" spans="2:7" hidden="1">
      <c r="B878" s="7"/>
      <c r="C878" s="1"/>
      <c r="D878" s="1"/>
      <c r="E878" s="1"/>
      <c r="F878" s="1"/>
      <c r="G878" s="1"/>
    </row>
    <row r="879" spans="2:7" hidden="1">
      <c r="B879" s="7"/>
      <c r="C879" s="1"/>
      <c r="D879" s="1"/>
      <c r="E879" s="1"/>
      <c r="F879" s="1"/>
      <c r="G879" s="1"/>
    </row>
    <row r="880" spans="2:7" hidden="1">
      <c r="B880" s="7"/>
      <c r="C880" s="1"/>
      <c r="D880" s="1"/>
      <c r="E880" s="1"/>
      <c r="F880" s="1"/>
      <c r="G880" s="1"/>
    </row>
    <row r="881" spans="2:7" hidden="1">
      <c r="B881" s="7"/>
      <c r="C881" s="1"/>
      <c r="D881" s="1"/>
      <c r="E881" s="1"/>
      <c r="F881" s="1"/>
      <c r="G881" s="1"/>
    </row>
    <row r="882" spans="2:7" hidden="1">
      <c r="B882" s="7"/>
      <c r="C882" s="1"/>
      <c r="D882" s="1"/>
      <c r="E882" s="1"/>
      <c r="F882" s="1"/>
      <c r="G882" s="1"/>
    </row>
    <row r="883" spans="2:7" hidden="1">
      <c r="B883" s="7"/>
      <c r="C883" s="1"/>
      <c r="D883" s="1"/>
      <c r="E883" s="1"/>
      <c r="F883" s="1"/>
      <c r="G883" s="1"/>
    </row>
    <row r="884" spans="2:7" hidden="1">
      <c r="B884" s="7"/>
      <c r="C884" s="1"/>
      <c r="D884" s="1"/>
      <c r="E884" s="1"/>
      <c r="F884" s="1"/>
      <c r="G884" s="1"/>
    </row>
    <row r="885" spans="2:7" hidden="1">
      <c r="B885" s="7"/>
      <c r="C885" s="1"/>
      <c r="D885" s="1"/>
      <c r="E885" s="1"/>
      <c r="F885" s="1"/>
      <c r="G885" s="1"/>
    </row>
    <row r="886" spans="2:7" hidden="1">
      <c r="B886" s="7"/>
      <c r="C886" s="1"/>
      <c r="D886" s="1"/>
      <c r="E886" s="1"/>
      <c r="F886" s="1"/>
      <c r="G886" s="1"/>
    </row>
    <row r="887" spans="2:7" hidden="1">
      <c r="B887" s="7"/>
      <c r="C887" s="1"/>
      <c r="D887" s="1"/>
      <c r="E887" s="1"/>
      <c r="F887" s="1"/>
      <c r="G887" s="1"/>
    </row>
    <row r="888" spans="2:7" hidden="1">
      <c r="B888" s="7"/>
      <c r="C888" s="1"/>
      <c r="D888" s="1"/>
      <c r="E888" s="1"/>
      <c r="F888" s="1"/>
      <c r="G888" s="1"/>
    </row>
    <row r="889" spans="2:7" hidden="1">
      <c r="B889" s="7"/>
      <c r="C889" s="1"/>
      <c r="D889" s="1"/>
      <c r="E889" s="1"/>
      <c r="F889" s="1"/>
      <c r="G889" s="1"/>
    </row>
    <row r="890" spans="2:7" hidden="1">
      <c r="B890" s="7"/>
      <c r="C890" s="1"/>
      <c r="D890" s="1"/>
      <c r="E890" s="1"/>
      <c r="F890" s="1"/>
      <c r="G890" s="1"/>
    </row>
    <row r="891" spans="2:7" hidden="1">
      <c r="B891" s="7"/>
      <c r="C891" s="1"/>
      <c r="D891" s="1"/>
      <c r="E891" s="1"/>
      <c r="F891" s="1"/>
      <c r="G891" s="1"/>
    </row>
    <row r="892" spans="2:7" hidden="1">
      <c r="B892" s="7"/>
      <c r="C892" s="1"/>
      <c r="D892" s="1"/>
      <c r="E892" s="1"/>
      <c r="F892" s="1"/>
      <c r="G892" s="1"/>
    </row>
    <row r="893" spans="2:7" hidden="1">
      <c r="B893" s="7"/>
      <c r="C893" s="1"/>
      <c r="D893" s="1"/>
      <c r="E893" s="1"/>
      <c r="F893" s="1"/>
      <c r="G893" s="1"/>
    </row>
    <row r="894" spans="2:7" hidden="1">
      <c r="B894" s="7"/>
      <c r="C894" s="1"/>
      <c r="D894" s="1"/>
      <c r="E894" s="1"/>
      <c r="F894" s="1"/>
      <c r="G894" s="1"/>
    </row>
    <row r="895" spans="2:7" hidden="1">
      <c r="B895" s="7"/>
      <c r="C895" s="1"/>
      <c r="D895" s="1"/>
      <c r="E895" s="1"/>
      <c r="F895" s="1"/>
      <c r="G895" s="1"/>
    </row>
    <row r="896" spans="2:7" hidden="1">
      <c r="B896" s="7"/>
      <c r="C896" s="1"/>
      <c r="D896" s="1"/>
      <c r="E896" s="1"/>
      <c r="F896" s="1"/>
      <c r="G896" s="1"/>
    </row>
    <row r="897" spans="2:7" hidden="1">
      <c r="B897" s="7"/>
      <c r="C897" s="1"/>
      <c r="D897" s="1"/>
      <c r="E897" s="1"/>
      <c r="F897" s="1"/>
      <c r="G897" s="1"/>
    </row>
    <row r="898" spans="2:7" hidden="1">
      <c r="B898" s="7"/>
      <c r="C898" s="1"/>
      <c r="D898" s="1"/>
      <c r="E898" s="1"/>
      <c r="F898" s="1"/>
      <c r="G898" s="1"/>
    </row>
    <row r="899" spans="2:7" hidden="1">
      <c r="B899" s="7"/>
      <c r="C899" s="1"/>
      <c r="D899" s="1"/>
      <c r="E899" s="1"/>
      <c r="F899" s="1"/>
      <c r="G899" s="1"/>
    </row>
    <row r="900" spans="2:7" hidden="1">
      <c r="B900" s="7"/>
      <c r="C900" s="1"/>
      <c r="D900" s="1"/>
      <c r="E900" s="1"/>
      <c r="F900" s="1"/>
      <c r="G900" s="1"/>
    </row>
    <row r="901" spans="2:7" hidden="1">
      <c r="B901" s="7"/>
      <c r="C901" s="1"/>
      <c r="D901" s="1"/>
      <c r="E901" s="1"/>
      <c r="F901" s="1"/>
      <c r="G901" s="1"/>
    </row>
    <row r="902" spans="2:7" hidden="1">
      <c r="B902" s="7"/>
      <c r="C902" s="1"/>
      <c r="D902" s="1"/>
      <c r="E902" s="1"/>
      <c r="F902" s="1"/>
      <c r="G902" s="1"/>
    </row>
    <row r="903" spans="2:7" hidden="1">
      <c r="B903" s="7"/>
      <c r="C903" s="1"/>
      <c r="D903" s="1"/>
      <c r="E903" s="1"/>
      <c r="F903" s="1"/>
      <c r="G903" s="1"/>
    </row>
    <row r="904" spans="2:7" hidden="1">
      <c r="B904" s="7"/>
      <c r="C904" s="1"/>
      <c r="D904" s="1"/>
      <c r="E904" s="1"/>
      <c r="F904" s="1"/>
      <c r="G904" s="1"/>
    </row>
    <row r="905" spans="2:7" hidden="1">
      <c r="B905" s="7"/>
      <c r="C905" s="1"/>
      <c r="D905" s="1"/>
      <c r="E905" s="1"/>
      <c r="F905" s="1"/>
      <c r="G905" s="1"/>
    </row>
    <row r="906" spans="2:7" hidden="1">
      <c r="B906" s="7"/>
      <c r="C906" s="1"/>
      <c r="D906" s="1"/>
      <c r="E906" s="1"/>
      <c r="F906" s="1"/>
      <c r="G906" s="1"/>
    </row>
    <row r="907" spans="2:7" hidden="1">
      <c r="B907" s="7"/>
      <c r="C907" s="1"/>
      <c r="D907" s="1"/>
      <c r="E907" s="1"/>
      <c r="F907" s="1"/>
      <c r="G907" s="1"/>
    </row>
    <row r="908" spans="2:7" hidden="1">
      <c r="B908" s="7"/>
      <c r="C908" s="1"/>
      <c r="D908" s="1"/>
      <c r="E908" s="1"/>
      <c r="F908" s="1"/>
      <c r="G908" s="1"/>
    </row>
    <row r="909" spans="2:7" hidden="1">
      <c r="B909" s="7"/>
      <c r="C909" s="1"/>
      <c r="D909" s="1"/>
      <c r="E909" s="1"/>
      <c r="F909" s="1"/>
      <c r="G909" s="1"/>
    </row>
    <row r="910" spans="2:7" hidden="1">
      <c r="B910" s="7"/>
      <c r="C910" s="1"/>
      <c r="D910" s="1"/>
      <c r="E910" s="1"/>
      <c r="F910" s="1"/>
      <c r="G910" s="1"/>
    </row>
    <row r="911" spans="2:7" hidden="1">
      <c r="B911" s="7"/>
      <c r="C911" s="1"/>
      <c r="D911" s="1"/>
      <c r="E911" s="1"/>
      <c r="F911" s="1"/>
      <c r="G911" s="1"/>
    </row>
    <row r="912" spans="2:7" hidden="1">
      <c r="B912" s="7"/>
      <c r="C912" s="1"/>
      <c r="D912" s="1"/>
      <c r="E912" s="1"/>
      <c r="F912" s="1"/>
      <c r="G912" s="1"/>
    </row>
    <row r="913" spans="2:7" hidden="1">
      <c r="B913" s="7"/>
      <c r="C913" s="1"/>
      <c r="D913" s="1"/>
      <c r="E913" s="1"/>
      <c r="F913" s="1"/>
      <c r="G913" s="1"/>
    </row>
    <row r="914" spans="2:7" hidden="1">
      <c r="B914" s="7"/>
      <c r="C914" s="1"/>
      <c r="D914" s="1"/>
      <c r="E914" s="1"/>
      <c r="F914" s="1"/>
      <c r="G914" s="1"/>
    </row>
    <row r="915" spans="2:7" hidden="1">
      <c r="B915" s="7"/>
      <c r="C915" s="1"/>
      <c r="D915" s="1"/>
      <c r="E915" s="1"/>
      <c r="F915" s="1"/>
      <c r="G915" s="1"/>
    </row>
    <row r="916" spans="2:7" hidden="1">
      <c r="B916" s="7"/>
      <c r="C916" s="1"/>
      <c r="D916" s="1"/>
      <c r="E916" s="1"/>
      <c r="F916" s="1"/>
      <c r="G916" s="1"/>
    </row>
    <row r="917" spans="2:7" hidden="1">
      <c r="B917" s="7"/>
      <c r="C917" s="1"/>
      <c r="D917" s="1"/>
      <c r="E917" s="1"/>
      <c r="F917" s="1"/>
      <c r="G917" s="1"/>
    </row>
    <row r="918" spans="2:7" hidden="1">
      <c r="B918" s="7"/>
      <c r="C918" s="1"/>
      <c r="D918" s="1"/>
      <c r="E918" s="1"/>
      <c r="F918" s="1"/>
      <c r="G918" s="1"/>
    </row>
    <row r="919" spans="2:7" hidden="1">
      <c r="B919" s="7"/>
      <c r="C919" s="1"/>
      <c r="D919" s="1"/>
      <c r="E919" s="1"/>
      <c r="F919" s="1"/>
      <c r="G919" s="1"/>
    </row>
    <row r="920" spans="2:7" hidden="1">
      <c r="B920" s="7"/>
      <c r="C920" s="1"/>
      <c r="D920" s="1"/>
      <c r="E920" s="1"/>
      <c r="F920" s="1"/>
      <c r="G920" s="1"/>
    </row>
    <row r="921" spans="2:7" hidden="1">
      <c r="B921" s="7"/>
      <c r="C921" s="1"/>
      <c r="D921" s="1"/>
      <c r="E921" s="1"/>
      <c r="F921" s="1"/>
      <c r="G921" s="1"/>
    </row>
    <row r="922" spans="2:7" hidden="1">
      <c r="B922" s="7"/>
      <c r="C922" s="1"/>
      <c r="D922" s="1"/>
      <c r="E922" s="1"/>
      <c r="F922" s="1"/>
      <c r="G922" s="1"/>
    </row>
    <row r="923" spans="2:7" hidden="1">
      <c r="B923" s="7"/>
      <c r="C923" s="1"/>
      <c r="D923" s="1"/>
      <c r="E923" s="1"/>
      <c r="F923" s="1"/>
      <c r="G923" s="1"/>
    </row>
    <row r="924" spans="2:7" hidden="1">
      <c r="B924" s="7"/>
      <c r="C924" s="1"/>
      <c r="D924" s="1"/>
      <c r="E924" s="1"/>
      <c r="F924" s="1"/>
      <c r="G924" s="1"/>
    </row>
    <row r="925" spans="2:7" hidden="1">
      <c r="B925" s="7"/>
      <c r="C925" s="1"/>
      <c r="D925" s="1"/>
      <c r="E925" s="1"/>
      <c r="F925" s="1"/>
      <c r="G925" s="1"/>
    </row>
    <row r="926" spans="2:7" hidden="1">
      <c r="B926" s="7"/>
      <c r="C926" s="1"/>
      <c r="D926" s="1"/>
      <c r="E926" s="1"/>
      <c r="F926" s="1"/>
      <c r="G926" s="1"/>
    </row>
    <row r="927" spans="2:7" hidden="1">
      <c r="B927" s="7"/>
      <c r="C927" s="1"/>
      <c r="D927" s="1"/>
      <c r="E927" s="1"/>
      <c r="F927" s="1"/>
      <c r="G927" s="1"/>
    </row>
    <row r="928" spans="2:7" hidden="1">
      <c r="B928" s="7"/>
      <c r="C928" s="1"/>
      <c r="D928" s="1"/>
      <c r="E928" s="1"/>
      <c r="F928" s="1"/>
      <c r="G928" s="1"/>
    </row>
    <row r="929" spans="2:7" hidden="1">
      <c r="B929" s="7"/>
      <c r="C929" s="1"/>
      <c r="D929" s="1"/>
      <c r="E929" s="1"/>
      <c r="F929" s="1"/>
      <c r="G929" s="1"/>
    </row>
    <row r="930" spans="2:7" hidden="1">
      <c r="B930" s="7"/>
      <c r="C930" s="1"/>
      <c r="D930" s="1"/>
      <c r="E930" s="1"/>
      <c r="F930" s="1"/>
      <c r="G930" s="1"/>
    </row>
    <row r="931" spans="2:7" hidden="1">
      <c r="B931" s="7"/>
      <c r="C931" s="1"/>
      <c r="D931" s="1"/>
      <c r="E931" s="1"/>
      <c r="F931" s="1"/>
      <c r="G931" s="1"/>
    </row>
    <row r="932" spans="2:7" hidden="1">
      <c r="B932" s="7"/>
      <c r="C932" s="1"/>
      <c r="D932" s="1"/>
      <c r="E932" s="1"/>
      <c r="F932" s="1"/>
      <c r="G932" s="1"/>
    </row>
    <row r="933" spans="2:7" hidden="1">
      <c r="B933" s="7"/>
      <c r="C933" s="1"/>
      <c r="D933" s="1"/>
      <c r="E933" s="1"/>
      <c r="F933" s="1"/>
      <c r="G933" s="1"/>
    </row>
    <row r="934" spans="2:7" hidden="1">
      <c r="B934" s="7"/>
      <c r="C934" s="1"/>
      <c r="D934" s="1"/>
      <c r="E934" s="1"/>
      <c r="F934" s="1"/>
      <c r="G934" s="1"/>
    </row>
    <row r="935" spans="2:7" hidden="1">
      <c r="B935" s="7"/>
      <c r="C935" s="1"/>
      <c r="D935" s="1"/>
      <c r="E935" s="1"/>
      <c r="F935" s="1"/>
      <c r="G935" s="1"/>
    </row>
    <row r="936" spans="2:7" hidden="1">
      <c r="B936" s="7"/>
      <c r="C936" s="1"/>
      <c r="D936" s="1"/>
      <c r="E936" s="1"/>
      <c r="F936" s="1"/>
      <c r="G936" s="1"/>
    </row>
    <row r="937" spans="2:7" hidden="1">
      <c r="B937" s="7"/>
      <c r="C937" s="1"/>
      <c r="D937" s="1"/>
      <c r="E937" s="1"/>
      <c r="F937" s="1"/>
      <c r="G937" s="1"/>
    </row>
    <row r="938" spans="2:7" hidden="1">
      <c r="B938" s="7"/>
      <c r="C938" s="1"/>
      <c r="D938" s="1"/>
      <c r="E938" s="1"/>
      <c r="F938" s="1"/>
      <c r="G938" s="1"/>
    </row>
    <row r="939" spans="2:7" hidden="1">
      <c r="B939" s="7"/>
      <c r="C939" s="1"/>
      <c r="D939" s="1"/>
      <c r="E939" s="1"/>
      <c r="F939" s="1"/>
      <c r="G939" s="1"/>
    </row>
    <row r="940" spans="2:7" hidden="1">
      <c r="B940" s="7"/>
      <c r="C940" s="1"/>
      <c r="D940" s="1"/>
      <c r="E940" s="1"/>
      <c r="F940" s="1"/>
      <c r="G940" s="1"/>
    </row>
    <row r="941" spans="2:7" hidden="1">
      <c r="B941" s="7"/>
      <c r="C941" s="1"/>
      <c r="D941" s="1"/>
      <c r="E941" s="1"/>
      <c r="F941" s="1"/>
      <c r="G941" s="1"/>
    </row>
    <row r="942" spans="2:7" hidden="1">
      <c r="B942" s="7"/>
      <c r="C942" s="1"/>
      <c r="D942" s="1"/>
      <c r="E942" s="1"/>
      <c r="F942" s="1"/>
      <c r="G942" s="1"/>
    </row>
    <row r="943" spans="2:7" hidden="1">
      <c r="B943" s="7"/>
      <c r="C943" s="1"/>
      <c r="D943" s="1"/>
      <c r="E943" s="1"/>
      <c r="F943" s="1"/>
      <c r="G943" s="1"/>
    </row>
    <row r="944" spans="2:7" hidden="1">
      <c r="B944" s="7"/>
      <c r="C944" s="1"/>
      <c r="D944" s="1"/>
      <c r="E944" s="1"/>
      <c r="F944" s="1"/>
      <c r="G944" s="1"/>
    </row>
    <row r="945" spans="2:7" hidden="1">
      <c r="B945" s="7"/>
      <c r="C945" s="1"/>
      <c r="D945" s="1"/>
      <c r="E945" s="1"/>
      <c r="F945" s="1"/>
      <c r="G945" s="1"/>
    </row>
    <row r="946" spans="2:7" hidden="1">
      <c r="B946" s="7"/>
      <c r="C946" s="1"/>
      <c r="D946" s="1"/>
      <c r="E946" s="1"/>
      <c r="F946" s="1"/>
      <c r="G946" s="1"/>
    </row>
    <row r="947" spans="2:7" hidden="1">
      <c r="B947" s="7"/>
      <c r="C947" s="1"/>
      <c r="D947" s="1"/>
      <c r="E947" s="1"/>
      <c r="F947" s="1"/>
      <c r="G947" s="1"/>
    </row>
    <row r="948" spans="2:7" hidden="1">
      <c r="B948" s="7"/>
      <c r="C948" s="1"/>
      <c r="D948" s="1"/>
      <c r="E948" s="1"/>
      <c r="F948" s="1"/>
      <c r="G948" s="1"/>
    </row>
    <row r="949" spans="2:7" hidden="1">
      <c r="B949" s="7"/>
      <c r="C949" s="1"/>
      <c r="D949" s="1"/>
      <c r="E949" s="1"/>
      <c r="F949" s="1"/>
      <c r="G949" s="1"/>
    </row>
    <row r="950" spans="2:7" hidden="1">
      <c r="B950" s="7"/>
      <c r="C950" s="1"/>
      <c r="D950" s="1"/>
      <c r="E950" s="1"/>
      <c r="F950" s="1"/>
      <c r="G950" s="1"/>
    </row>
    <row r="951" spans="2:7" hidden="1">
      <c r="B951" s="7"/>
      <c r="C951" s="1"/>
      <c r="D951" s="1"/>
      <c r="E951" s="1"/>
      <c r="F951" s="1"/>
      <c r="G951" s="1"/>
    </row>
    <row r="952" spans="2:7" hidden="1">
      <c r="B952" s="7"/>
      <c r="C952" s="1"/>
      <c r="D952" s="1"/>
      <c r="E952" s="1"/>
      <c r="F952" s="1"/>
      <c r="G952" s="1"/>
    </row>
    <row r="953" spans="2:7" hidden="1">
      <c r="B953" s="7"/>
      <c r="C953" s="1"/>
      <c r="D953" s="1"/>
      <c r="E953" s="1"/>
      <c r="F953" s="1"/>
      <c r="G953" s="1"/>
    </row>
    <row r="954" spans="2:7" hidden="1">
      <c r="B954" s="7"/>
      <c r="C954" s="1"/>
      <c r="D954" s="1"/>
      <c r="E954" s="1"/>
      <c r="F954" s="1"/>
      <c r="G954" s="1"/>
    </row>
    <row r="955" spans="2:7" hidden="1">
      <c r="B955" s="7"/>
      <c r="C955" s="1"/>
      <c r="D955" s="1"/>
      <c r="E955" s="1"/>
      <c r="F955" s="1"/>
      <c r="G955" s="1"/>
    </row>
    <row r="956" spans="2:7" hidden="1">
      <c r="B956" s="7"/>
      <c r="C956" s="1"/>
      <c r="D956" s="1"/>
      <c r="E956" s="1"/>
      <c r="F956" s="1"/>
      <c r="G956" s="1"/>
    </row>
    <row r="957" spans="2:7" hidden="1">
      <c r="B957" s="7"/>
      <c r="C957" s="1"/>
      <c r="D957" s="1"/>
      <c r="E957" s="1"/>
      <c r="F957" s="1"/>
      <c r="G957" s="1"/>
    </row>
    <row r="958" spans="2:7" hidden="1">
      <c r="B958" s="7"/>
      <c r="C958" s="1"/>
      <c r="D958" s="1"/>
      <c r="E958" s="1"/>
      <c r="F958" s="1"/>
      <c r="G958" s="1"/>
    </row>
    <row r="959" spans="2:7" hidden="1">
      <c r="B959" s="7"/>
      <c r="C959" s="1"/>
      <c r="D959" s="1"/>
      <c r="E959" s="1"/>
      <c r="F959" s="1"/>
      <c r="G959" s="1"/>
    </row>
    <row r="960" spans="2:7" hidden="1">
      <c r="B960" s="7"/>
      <c r="C960" s="1"/>
      <c r="D960" s="1"/>
      <c r="E960" s="1"/>
      <c r="F960" s="1"/>
      <c r="G960" s="1"/>
    </row>
    <row r="961" spans="2:7" hidden="1">
      <c r="B961" s="7"/>
      <c r="C961" s="1"/>
      <c r="D961" s="1"/>
      <c r="E961" s="1"/>
      <c r="F961" s="1"/>
      <c r="G961" s="1"/>
    </row>
    <row r="962" spans="2:7" hidden="1">
      <c r="B962" s="7"/>
      <c r="C962" s="1"/>
      <c r="D962" s="1"/>
      <c r="E962" s="1"/>
      <c r="F962" s="1"/>
      <c r="G962" s="1"/>
    </row>
    <row r="963" spans="2:7" hidden="1">
      <c r="B963" s="7"/>
      <c r="C963" s="1"/>
      <c r="D963" s="1"/>
      <c r="E963" s="1"/>
      <c r="F963" s="1"/>
      <c r="G963" s="1"/>
    </row>
    <row r="964" spans="2:7" hidden="1">
      <c r="B964" s="7"/>
      <c r="C964" s="1"/>
      <c r="D964" s="1"/>
      <c r="E964" s="1"/>
      <c r="F964" s="1"/>
      <c r="G964" s="1"/>
    </row>
    <row r="965" spans="2:7" hidden="1">
      <c r="B965" s="7"/>
      <c r="C965" s="1"/>
      <c r="D965" s="1"/>
      <c r="E965" s="1"/>
      <c r="F965" s="1"/>
      <c r="G965" s="1"/>
    </row>
    <row r="966" spans="2:7" hidden="1">
      <c r="B966" s="7"/>
      <c r="C966" s="1"/>
      <c r="D966" s="1"/>
      <c r="E966" s="1"/>
      <c r="F966" s="1"/>
      <c r="G966" s="1"/>
    </row>
    <row r="967" spans="2:7" hidden="1">
      <c r="B967" s="7"/>
      <c r="C967" s="1"/>
      <c r="D967" s="1"/>
      <c r="E967" s="1"/>
      <c r="F967" s="1"/>
      <c r="G967" s="1"/>
    </row>
    <row r="968" spans="2:7" hidden="1">
      <c r="B968" s="7"/>
      <c r="C968" s="1"/>
      <c r="D968" s="1"/>
      <c r="E968" s="1"/>
      <c r="F968" s="1"/>
      <c r="G968" s="1"/>
    </row>
    <row r="969" spans="2:7" hidden="1">
      <c r="B969" s="7"/>
      <c r="C969" s="1"/>
      <c r="D969" s="1"/>
      <c r="E969" s="1"/>
      <c r="F969" s="1"/>
      <c r="G969" s="1"/>
    </row>
    <row r="970" spans="2:7" hidden="1">
      <c r="B970" s="7"/>
      <c r="C970" s="1"/>
      <c r="D970" s="1"/>
      <c r="E970" s="1"/>
      <c r="F970" s="1"/>
      <c r="G970" s="1"/>
    </row>
    <row r="971" spans="2:7" hidden="1">
      <c r="B971" s="7"/>
      <c r="C971" s="1"/>
      <c r="D971" s="1"/>
      <c r="E971" s="1"/>
      <c r="F971" s="1"/>
      <c r="G971" s="1"/>
    </row>
    <row r="972" spans="2:7" hidden="1">
      <c r="B972" s="7"/>
      <c r="C972" s="1"/>
      <c r="D972" s="1"/>
      <c r="E972" s="1"/>
      <c r="F972" s="1"/>
      <c r="G972" s="1"/>
    </row>
    <row r="973" spans="2:7" hidden="1">
      <c r="B973" s="7"/>
      <c r="C973" s="1"/>
      <c r="D973" s="1"/>
      <c r="E973" s="1"/>
      <c r="F973" s="1"/>
      <c r="G973" s="1"/>
    </row>
    <row r="974" spans="2:7" hidden="1">
      <c r="B974" s="7"/>
      <c r="C974" s="1"/>
      <c r="D974" s="1"/>
      <c r="E974" s="1"/>
      <c r="F974" s="1"/>
      <c r="G974" s="1"/>
    </row>
    <row r="975" spans="2:7" hidden="1">
      <c r="B975" s="7"/>
      <c r="C975" s="1"/>
      <c r="D975" s="1"/>
      <c r="E975" s="1"/>
      <c r="F975" s="1"/>
      <c r="G975" s="1"/>
    </row>
    <row r="976" spans="2:7" hidden="1">
      <c r="B976" s="7"/>
      <c r="C976" s="1"/>
      <c r="D976" s="1"/>
      <c r="E976" s="1"/>
      <c r="F976" s="1"/>
      <c r="G976" s="1"/>
    </row>
    <row r="977" spans="2:7" hidden="1">
      <c r="B977" s="7"/>
      <c r="C977" s="1"/>
      <c r="D977" s="1"/>
      <c r="E977" s="1"/>
      <c r="F977" s="1"/>
      <c r="G977" s="1"/>
    </row>
    <row r="978" spans="2:7" hidden="1">
      <c r="B978" s="7"/>
      <c r="C978" s="1"/>
      <c r="D978" s="1"/>
      <c r="E978" s="1"/>
      <c r="F978" s="1"/>
      <c r="G978" s="1"/>
    </row>
    <row r="979" spans="2:7" hidden="1">
      <c r="B979" s="7"/>
      <c r="C979" s="1"/>
      <c r="D979" s="1"/>
      <c r="E979" s="1"/>
      <c r="F979" s="1"/>
      <c r="G979" s="1"/>
    </row>
    <row r="980" spans="2:7" hidden="1">
      <c r="B980" s="7"/>
      <c r="C980" s="1"/>
      <c r="D980" s="1"/>
      <c r="E980" s="1"/>
      <c r="F980" s="1"/>
      <c r="G980" s="1"/>
    </row>
    <row r="981" spans="2:7" hidden="1">
      <c r="B981" s="7"/>
      <c r="C981" s="1"/>
      <c r="D981" s="1"/>
      <c r="E981" s="1"/>
      <c r="F981" s="1"/>
      <c r="G981" s="1"/>
    </row>
    <row r="982" spans="2:7" hidden="1">
      <c r="B982" s="7"/>
      <c r="C982" s="1"/>
      <c r="D982" s="1"/>
      <c r="E982" s="1"/>
      <c r="F982" s="1"/>
      <c r="G982" s="1"/>
    </row>
    <row r="983" spans="2:7" hidden="1">
      <c r="B983" s="7"/>
      <c r="C983" s="1"/>
      <c r="D983" s="1"/>
      <c r="E983" s="1"/>
      <c r="F983" s="1"/>
      <c r="G983" s="1"/>
    </row>
    <row r="984" spans="2:7" hidden="1">
      <c r="B984" s="7"/>
      <c r="C984" s="1"/>
      <c r="D984" s="1"/>
      <c r="E984" s="1"/>
      <c r="F984" s="1"/>
      <c r="G984" s="1"/>
    </row>
    <row r="985" spans="2:7" hidden="1">
      <c r="B985" s="7"/>
      <c r="C985" s="1"/>
      <c r="D985" s="1"/>
      <c r="E985" s="1"/>
      <c r="F985" s="1"/>
      <c r="G985" s="1"/>
    </row>
    <row r="986" spans="2:7" hidden="1">
      <c r="B986" s="7"/>
      <c r="C986" s="1"/>
      <c r="D986" s="1"/>
      <c r="E986" s="1"/>
      <c r="F986" s="1"/>
      <c r="G986" s="1"/>
    </row>
    <row r="987" spans="2:7" hidden="1">
      <c r="B987" s="7"/>
      <c r="C987" s="1"/>
      <c r="D987" s="1"/>
      <c r="E987" s="1"/>
      <c r="F987" s="1"/>
      <c r="G987" s="1"/>
    </row>
    <row r="988" spans="2:7" hidden="1">
      <c r="B988" s="7"/>
      <c r="C988" s="1"/>
      <c r="D988" s="1"/>
      <c r="E988" s="1"/>
      <c r="F988" s="1"/>
      <c r="G988" s="1"/>
    </row>
    <row r="989" spans="2:7" hidden="1">
      <c r="B989" s="7"/>
      <c r="C989" s="1"/>
      <c r="D989" s="1"/>
      <c r="E989" s="1"/>
      <c r="F989" s="1"/>
      <c r="G989" s="1"/>
    </row>
    <row r="990" spans="2:7" hidden="1">
      <c r="B990" s="7"/>
      <c r="C990" s="1"/>
      <c r="D990" s="1"/>
      <c r="E990" s="1"/>
      <c r="F990" s="1"/>
      <c r="G990" s="1"/>
    </row>
    <row r="991" spans="2:7" hidden="1">
      <c r="B991" s="7"/>
      <c r="C991" s="1"/>
      <c r="D991" s="1"/>
      <c r="E991" s="1"/>
      <c r="F991" s="1"/>
      <c r="G991" s="1"/>
    </row>
    <row r="992" spans="2:7" hidden="1">
      <c r="B992" s="7"/>
      <c r="C992" s="1"/>
      <c r="D992" s="1"/>
      <c r="E992" s="1"/>
      <c r="F992" s="1"/>
      <c r="G992" s="1"/>
    </row>
    <row r="993" spans="2:7" hidden="1">
      <c r="B993" s="7"/>
      <c r="C993" s="1"/>
      <c r="D993" s="1"/>
      <c r="E993" s="1"/>
      <c r="F993" s="1"/>
      <c r="G993" s="1"/>
    </row>
    <row r="994" spans="2:7" hidden="1">
      <c r="B994" s="7"/>
      <c r="C994" s="1"/>
      <c r="D994" s="1"/>
      <c r="E994" s="1"/>
      <c r="F994" s="1"/>
      <c r="G994" s="1"/>
    </row>
    <row r="995" spans="2:7" hidden="1">
      <c r="B995" s="7"/>
      <c r="C995" s="1"/>
      <c r="D995" s="1"/>
      <c r="E995" s="1"/>
      <c r="F995" s="1"/>
      <c r="G995" s="1"/>
    </row>
    <row r="996" spans="2:7"/>
    <row r="997" spans="2:7"/>
    <row r="998" spans="2:7"/>
    <row r="999" spans="2:7"/>
  </sheetData>
  <sheetProtection insertRows="0" sort="0" autoFilter="0"/>
  <mergeCells count="183">
    <mergeCell ref="B17:C17"/>
    <mergeCell ref="B18:C18"/>
    <mergeCell ref="D20:H20"/>
    <mergeCell ref="D21:H21"/>
    <mergeCell ref="D22:H22"/>
    <mergeCell ref="B44:H49"/>
    <mergeCell ref="B51:C51"/>
    <mergeCell ref="B114:C114"/>
    <mergeCell ref="B12:C12"/>
    <mergeCell ref="B28:C28"/>
    <mergeCell ref="B30:H40"/>
    <mergeCell ref="B42:C42"/>
    <mergeCell ref="B19:C19"/>
    <mergeCell ref="D23:H23"/>
    <mergeCell ref="D24:H24"/>
    <mergeCell ref="B25:C25"/>
    <mergeCell ref="D25:H25"/>
    <mergeCell ref="B13:C13"/>
    <mergeCell ref="B20:C20"/>
    <mergeCell ref="B22:C22"/>
    <mergeCell ref="B21:C21"/>
    <mergeCell ref="B23:C23"/>
    <mergeCell ref="B24:C24"/>
    <mergeCell ref="B53:H63"/>
    <mergeCell ref="B65:C65"/>
    <mergeCell ref="B67:H77"/>
    <mergeCell ref="D17:H17"/>
    <mergeCell ref="D18:H18"/>
    <mergeCell ref="D19:H19"/>
    <mergeCell ref="B89:C89"/>
    <mergeCell ref="B90:C90"/>
    <mergeCell ref="B91:C91"/>
    <mergeCell ref="B108:C108"/>
    <mergeCell ref="B79:C79"/>
    <mergeCell ref="B80:C80"/>
    <mergeCell ref="D79:H79"/>
    <mergeCell ref="D80:H80"/>
    <mergeCell ref="B85:C85"/>
    <mergeCell ref="B84:C84"/>
    <mergeCell ref="B86:C86"/>
    <mergeCell ref="B87:C87"/>
    <mergeCell ref="B88:C88"/>
    <mergeCell ref="G89:H89"/>
    <mergeCell ref="G90:H90"/>
    <mergeCell ref="G91:H91"/>
    <mergeCell ref="G92:H92"/>
    <mergeCell ref="G93:H93"/>
    <mergeCell ref="G84:H84"/>
    <mergeCell ref="B109:C109"/>
    <mergeCell ref="B110:C110"/>
    <mergeCell ref="B111:C111"/>
    <mergeCell ref="B112:C112"/>
    <mergeCell ref="B113:C113"/>
    <mergeCell ref="B92:C92"/>
    <mergeCell ref="B93:C93"/>
    <mergeCell ref="B94:C94"/>
    <mergeCell ref="B95:C95"/>
    <mergeCell ref="B96:C96"/>
    <mergeCell ref="B97:C97"/>
    <mergeCell ref="B98:C98"/>
    <mergeCell ref="B99:C99"/>
    <mergeCell ref="B105:C105"/>
    <mergeCell ref="B106:C106"/>
    <mergeCell ref="B107:C107"/>
    <mergeCell ref="G85:H85"/>
    <mergeCell ref="G86:H86"/>
    <mergeCell ref="G87:H87"/>
    <mergeCell ref="G88:H88"/>
    <mergeCell ref="G104:H104"/>
    <mergeCell ref="G105:H105"/>
    <mergeCell ref="G106:H106"/>
    <mergeCell ref="G107:H107"/>
    <mergeCell ref="G94:H94"/>
    <mergeCell ref="G95:H95"/>
    <mergeCell ref="G96:H96"/>
    <mergeCell ref="G97:H97"/>
    <mergeCell ref="G98:H98"/>
    <mergeCell ref="G118:H118"/>
    <mergeCell ref="E124:H124"/>
    <mergeCell ref="B82:C82"/>
    <mergeCell ref="B102:C102"/>
    <mergeCell ref="B122:C122"/>
    <mergeCell ref="E126:H126"/>
    <mergeCell ref="C124:D124"/>
    <mergeCell ref="C126:D126"/>
    <mergeCell ref="G113:H113"/>
    <mergeCell ref="G114:H114"/>
    <mergeCell ref="G115:H115"/>
    <mergeCell ref="G116:H116"/>
    <mergeCell ref="G117:H117"/>
    <mergeCell ref="G108:H108"/>
    <mergeCell ref="G109:H109"/>
    <mergeCell ref="G110:H110"/>
    <mergeCell ref="G111:H111"/>
    <mergeCell ref="G112:H112"/>
    <mergeCell ref="B115:C115"/>
    <mergeCell ref="B116:C116"/>
    <mergeCell ref="B117:C117"/>
    <mergeCell ref="B118:C118"/>
    <mergeCell ref="G99:H99"/>
    <mergeCell ref="B104:C104"/>
    <mergeCell ref="E130:H130"/>
    <mergeCell ref="E131:H131"/>
    <mergeCell ref="E132:H132"/>
    <mergeCell ref="C130:D130"/>
    <mergeCell ref="C131:D131"/>
    <mergeCell ref="C132:D132"/>
    <mergeCell ref="E127:H127"/>
    <mergeCell ref="E128:H128"/>
    <mergeCell ref="E129:H129"/>
    <mergeCell ref="C127:D127"/>
    <mergeCell ref="C128:D128"/>
    <mergeCell ref="C129:D129"/>
    <mergeCell ref="E136:H136"/>
    <mergeCell ref="E137:H137"/>
    <mergeCell ref="E138:H138"/>
    <mergeCell ref="C136:D136"/>
    <mergeCell ref="C137:D137"/>
    <mergeCell ref="C138:D138"/>
    <mergeCell ref="E133:H133"/>
    <mergeCell ref="E134:H134"/>
    <mergeCell ref="E135:H135"/>
    <mergeCell ref="C133:D133"/>
    <mergeCell ref="C134:D134"/>
    <mergeCell ref="C135:D135"/>
    <mergeCell ref="E142:H142"/>
    <mergeCell ref="E143:H143"/>
    <mergeCell ref="E144:H144"/>
    <mergeCell ref="C142:D142"/>
    <mergeCell ref="C143:D143"/>
    <mergeCell ref="C144:D144"/>
    <mergeCell ref="E139:H139"/>
    <mergeCell ref="E140:H140"/>
    <mergeCell ref="E141:H141"/>
    <mergeCell ref="C139:D139"/>
    <mergeCell ref="C140:D140"/>
    <mergeCell ref="C141:D141"/>
    <mergeCell ref="E148:H148"/>
    <mergeCell ref="E149:H149"/>
    <mergeCell ref="E150:H150"/>
    <mergeCell ref="C148:D148"/>
    <mergeCell ref="C149:D149"/>
    <mergeCell ref="C150:D150"/>
    <mergeCell ref="E145:H145"/>
    <mergeCell ref="E146:H146"/>
    <mergeCell ref="E147:H147"/>
    <mergeCell ref="C145:D145"/>
    <mergeCell ref="C146:D146"/>
    <mergeCell ref="C147:D147"/>
    <mergeCell ref="E156:H156"/>
    <mergeCell ref="C154:D154"/>
    <mergeCell ref="C155:D155"/>
    <mergeCell ref="C156:D156"/>
    <mergeCell ref="E151:H151"/>
    <mergeCell ref="E152:H152"/>
    <mergeCell ref="E153:H153"/>
    <mergeCell ref="C151:D151"/>
    <mergeCell ref="C152:D152"/>
    <mergeCell ref="C153:D153"/>
    <mergeCell ref="B15:C15"/>
    <mergeCell ref="B16:C16"/>
    <mergeCell ref="D15:H15"/>
    <mergeCell ref="D16:H16"/>
    <mergeCell ref="E165:H165"/>
    <mergeCell ref="E161:H161"/>
    <mergeCell ref="C162:D162"/>
    <mergeCell ref="C163:D163"/>
    <mergeCell ref="C164:D164"/>
    <mergeCell ref="C165:D165"/>
    <mergeCell ref="E162:H162"/>
    <mergeCell ref="E163:H163"/>
    <mergeCell ref="E164:H164"/>
    <mergeCell ref="E160:H160"/>
    <mergeCell ref="C160:D160"/>
    <mergeCell ref="E157:H157"/>
    <mergeCell ref="E158:H158"/>
    <mergeCell ref="E159:H159"/>
    <mergeCell ref="C157:D157"/>
    <mergeCell ref="C158:D158"/>
    <mergeCell ref="C159:D159"/>
    <mergeCell ref="C161:D161"/>
    <mergeCell ref="E154:H154"/>
    <mergeCell ref="E155:H155"/>
  </mergeCells>
  <phoneticPr fontId="74" type="noConversion"/>
  <dataValidations count="4">
    <dataValidation type="whole" allowBlank="1" showInputMessage="1" showErrorMessage="1" errorTitle="Error" error="Solo se permite el ingreso de los siguientes valores: 1 - 2 - 3._x000a_3 representa la probabilildad mayor- 1 representa la probabilildad menor" sqref="E94:E99 E89 E85:E87 E105:E118" xr:uid="{00000000-0002-0000-0000-000000000000}">
      <formula1>1</formula1>
      <formula2>3</formula2>
    </dataValidation>
    <dataValidation type="whole" allowBlank="1" showInputMessage="1" showErrorMessage="1" errorTitle="Error" error="Solo se permite el ingreso de los siguientes valores: 1 - 2 - 3._x000a_3 representa el impacto mayor- 1 representa el impacto menor" sqref="D94:D100 D89 D85:D87 D105:D118" xr:uid="{00000000-0002-0000-0000-000001000000}">
      <formula1>1</formula1>
      <formula2>3</formula2>
    </dataValidation>
    <dataValidation allowBlank="1" showInputMessage="1" showErrorMessage="1" errorTitle="Error" error="Solo se permite el ingreso de los siguientes valores: 1 - 2 - 3._x000a_3 representa el impacto mayor- 1 representa el impacto menor" sqref="E100 E119" xr:uid="{00000000-0002-0000-0000-000002000000}"/>
    <dataValidation type="list" allowBlank="1" showInputMessage="1" showErrorMessage="1" sqref="D15:H15" xr:uid="{00000000-0002-0000-0000-000005000000}">
      <formula1>Gerencia</formula1>
    </dataValidation>
  </dataValidations>
  <pageMargins left="0.7" right="0.7" top="0.75" bottom="0.75" header="0.3" footer="0.3"/>
  <pageSetup paperSize="2833" orientation="portrait" horizontalDpi="203" verticalDpi="203" r:id="rId1"/>
  <drawing r:id="rId2"/>
  <legacyDrawing r:id="rId3"/>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000-000003000000}">
          <x14:formula1>
            <xm:f>Listas!$P$3:$P$44</xm:f>
          </x14:formula1>
          <xm:sqref>D24:H24</xm:sqref>
        </x14:dataValidation>
        <x14:dataValidation type="list" allowBlank="1" showInputMessage="1" showErrorMessage="1" xr:uid="{00000000-0002-0000-0000-000004000000}">
          <x14:formula1>
            <xm:f>Listas!$C$13:$C$42</xm:f>
          </x14:formula1>
          <xm:sqref>D23:H23</xm:sqref>
        </x14:dataValidation>
        <x14:dataValidation type="list" allowBlank="1" showInputMessage="1" showErrorMessage="1" xr:uid="{00000000-0002-0000-0000-000006000000}">
          <x14:formula1>
            <xm:f>Listas!$R$3:$R$15</xm:f>
          </x14:formula1>
          <xm:sqref>D16:H16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3">
    <tabColor rgb="FF875EBC"/>
  </sheetPr>
  <dimension ref="A1:K60"/>
  <sheetViews>
    <sheetView showGridLines="0" zoomScale="110" zoomScaleNormal="110" workbookViewId="0">
      <selection activeCell="F36" sqref="F36"/>
    </sheetView>
  </sheetViews>
  <sheetFormatPr defaultColWidth="0" defaultRowHeight="15" customHeight="1" zeroHeight="1"/>
  <cols>
    <col min="1" max="1" width="4.7109375" customWidth="1"/>
    <col min="2" max="2" width="11.42578125" customWidth="1"/>
    <col min="3" max="3" width="26" customWidth="1"/>
    <col min="4" max="4" width="19.5703125" customWidth="1"/>
    <col min="5" max="5" width="21.5703125" customWidth="1"/>
    <col min="6" max="6" width="18" customWidth="1"/>
    <col min="7" max="7" width="17" customWidth="1"/>
    <col min="8" max="8" width="16.5703125" customWidth="1"/>
    <col min="9" max="9" width="15.28515625" customWidth="1"/>
    <col min="10" max="10" width="11.42578125" customWidth="1"/>
    <col min="11" max="11" width="0" hidden="1" customWidth="1"/>
    <col min="12" max="16384" width="11.42578125" hidden="1"/>
  </cols>
  <sheetData>
    <row r="1" spans="2:9"/>
    <row r="2" spans="2:9"/>
    <row r="3" spans="2:9"/>
    <row r="4" spans="2:9"/>
    <row r="5" spans="2:9"/>
    <row r="6" spans="2:9"/>
    <row r="7" spans="2:9" ht="15.75" customHeight="1"/>
    <row r="8" spans="2:9" ht="15.75" customHeight="1"/>
    <row r="9" spans="2:9" ht="15.75" customHeight="1"/>
    <row r="10" spans="2:9" ht="15.75" customHeight="1"/>
    <row r="11" spans="2:9" ht="37.5" customHeight="1">
      <c r="B11" s="431" t="s">
        <v>68</v>
      </c>
      <c r="C11" s="431"/>
      <c r="D11" s="248">
        <v>9</v>
      </c>
      <c r="E11" s="249"/>
      <c r="F11" s="249"/>
      <c r="G11" s="249"/>
      <c r="H11" s="249"/>
      <c r="I11" s="249"/>
    </row>
    <row r="12" spans="2:9" ht="28.5" customHeight="1">
      <c r="B12" s="431" t="s">
        <v>69</v>
      </c>
      <c r="C12" s="431"/>
      <c r="D12" s="250">
        <f>FactorAjuste!D12</f>
        <v>0.32</v>
      </c>
      <c r="E12" s="249"/>
      <c r="F12" s="249"/>
      <c r="G12" s="249"/>
      <c r="H12" s="249"/>
      <c r="I12" s="249"/>
    </row>
    <row r="13" spans="2:9">
      <c r="B13" s="249"/>
      <c r="C13" s="249"/>
      <c r="D13" s="249"/>
      <c r="E13" s="249"/>
      <c r="F13" s="249"/>
      <c r="G13" s="249"/>
      <c r="H13" s="249"/>
      <c r="I13" s="249"/>
    </row>
    <row r="14" spans="2:9" ht="33" customHeight="1">
      <c r="B14" s="251" t="s">
        <v>70</v>
      </c>
      <c r="C14" s="432" t="s">
        <v>71</v>
      </c>
      <c r="D14" s="432"/>
      <c r="E14" s="432"/>
      <c r="F14" s="432"/>
      <c r="G14" s="432"/>
      <c r="H14" s="432"/>
      <c r="I14" s="432"/>
    </row>
    <row r="15" spans="2:9">
      <c r="B15" s="252"/>
      <c r="C15" s="253"/>
      <c r="D15" s="253"/>
      <c r="E15" s="253"/>
      <c r="F15" s="253"/>
      <c r="G15" s="253"/>
      <c r="H15" s="253"/>
      <c r="I15" s="253"/>
    </row>
    <row r="16" spans="2:9" ht="62.25" customHeight="1">
      <c r="B16" s="433" t="s">
        <v>72</v>
      </c>
      <c r="C16" s="433"/>
      <c r="D16" s="433"/>
      <c r="E16" s="433"/>
      <c r="F16" s="254" t="s">
        <v>73</v>
      </c>
      <c r="G16" s="254" t="s">
        <v>74</v>
      </c>
      <c r="H16" s="254" t="s">
        <v>75</v>
      </c>
      <c r="I16" s="254" t="s">
        <v>76</v>
      </c>
    </row>
    <row r="17" spans="2:9">
      <c r="B17" s="427" t="s">
        <v>77</v>
      </c>
      <c r="C17" s="427"/>
      <c r="D17" s="427"/>
      <c r="E17" s="427"/>
      <c r="F17" s="265">
        <f>IF(SUM(F18:F23)=0," ",SUM(F18:F23))</f>
        <v>15</v>
      </c>
      <c r="G17" s="265">
        <f>IF(SUM(G18:G23)=0," ",SUM(G18:G23))</f>
        <v>17.840000000000003</v>
      </c>
      <c r="H17" s="266">
        <f>MAX(H18:H23)</f>
        <v>1</v>
      </c>
      <c r="I17" s="255">
        <f>IF(SUM(I18:I23)=0," ",SUM(I18:I23))</f>
        <v>1.9822222222222223</v>
      </c>
    </row>
    <row r="18" spans="2:9" ht="14.25">
      <c r="B18" s="421" t="s">
        <v>78</v>
      </c>
      <c r="C18" s="421"/>
      <c r="D18" s="421"/>
      <c r="E18" s="421"/>
      <c r="F18" s="256">
        <v>3</v>
      </c>
      <c r="G18" s="257">
        <v>2</v>
      </c>
      <c r="H18" s="258">
        <v>1</v>
      </c>
      <c r="I18" s="259">
        <f>IF(G18=" "," ",(G18/$D$11/H18))</f>
        <v>0.22222222222222221</v>
      </c>
    </row>
    <row r="19" spans="2:9" ht="14.25">
      <c r="B19" s="421" t="s">
        <v>79</v>
      </c>
      <c r="C19" s="421"/>
      <c r="D19" s="421"/>
      <c r="E19" s="421"/>
      <c r="F19" s="256">
        <v>2</v>
      </c>
      <c r="G19" s="257">
        <f>IF((F19+F19*$D$12)=0," ",(F19+F19*$D$12))</f>
        <v>2.64</v>
      </c>
      <c r="H19" s="258">
        <v>1</v>
      </c>
      <c r="I19" s="259">
        <f t="shared" ref="I19:I23" si="0">IF(G19=" "," ",(G19/$D$11/H19))</f>
        <v>0.29333333333333333</v>
      </c>
    </row>
    <row r="20" spans="2:9" ht="14.25">
      <c r="B20" s="421" t="s">
        <v>80</v>
      </c>
      <c r="C20" s="421"/>
      <c r="D20" s="421"/>
      <c r="E20" s="421"/>
      <c r="F20" s="256">
        <v>2</v>
      </c>
      <c r="G20" s="257">
        <f t="shared" ref="G19:G23" si="1">IF((F20+F20*$D$12)=0," ",(F20+F20*$D$12))</f>
        <v>2.64</v>
      </c>
      <c r="H20" s="258">
        <v>1</v>
      </c>
      <c r="I20" s="259">
        <f t="shared" si="0"/>
        <v>0.29333333333333333</v>
      </c>
    </row>
    <row r="21" spans="2:9" ht="14.25">
      <c r="B21" s="421" t="s">
        <v>81</v>
      </c>
      <c r="C21" s="421"/>
      <c r="D21" s="421"/>
      <c r="E21" s="421"/>
      <c r="F21" s="256">
        <v>4</v>
      </c>
      <c r="G21" s="257">
        <f t="shared" si="1"/>
        <v>5.28</v>
      </c>
      <c r="H21" s="258">
        <v>1</v>
      </c>
      <c r="I21" s="259">
        <f t="shared" si="0"/>
        <v>0.58666666666666667</v>
      </c>
    </row>
    <row r="22" spans="2:9" ht="14.25">
      <c r="B22" s="421" t="s">
        <v>82</v>
      </c>
      <c r="C22" s="421"/>
      <c r="D22" s="421"/>
      <c r="E22" s="421"/>
      <c r="F22" s="256">
        <v>4</v>
      </c>
      <c r="G22" s="257">
        <f t="shared" si="1"/>
        <v>5.28</v>
      </c>
      <c r="H22" s="258">
        <v>1</v>
      </c>
      <c r="I22" s="259">
        <f t="shared" si="0"/>
        <v>0.58666666666666667</v>
      </c>
    </row>
    <row r="23" spans="2:9">
      <c r="F23" s="256"/>
      <c r="G23" s="257" t="str">
        <f t="shared" si="1"/>
        <v xml:space="preserve"> </v>
      </c>
      <c r="H23" s="258">
        <v>1</v>
      </c>
      <c r="I23" s="259" t="str">
        <f t="shared" si="0"/>
        <v xml:space="preserve"> </v>
      </c>
    </row>
    <row r="24" spans="2:9">
      <c r="B24" s="427" t="s">
        <v>83</v>
      </c>
      <c r="C24" s="427"/>
      <c r="D24" s="427"/>
      <c r="E24" s="427"/>
      <c r="F24" s="265">
        <f>IF(SUM(F25:F33)=0," ",SUM(F25:F33))</f>
        <v>29</v>
      </c>
      <c r="G24" s="265">
        <f>IF(SUM(G25:G33)=0," ",SUM(G25:G33))</f>
        <v>38.28</v>
      </c>
      <c r="H24" s="266">
        <f>MAX(H25:H33)</f>
        <v>1</v>
      </c>
      <c r="I24" s="255">
        <f>IF(SUM(I25:I33)=0," ",SUM(I25:I33))</f>
        <v>4.253333333333333</v>
      </c>
    </row>
    <row r="25" spans="2:9" ht="14.25">
      <c r="B25" s="421" t="s">
        <v>80</v>
      </c>
      <c r="C25" s="421"/>
      <c r="D25" s="421"/>
      <c r="E25" s="421"/>
      <c r="F25" s="256">
        <v>2</v>
      </c>
      <c r="G25" s="257">
        <f>IF((F25+F25*$D$12)=0," ",(F25+F25*$D$12))</f>
        <v>2.64</v>
      </c>
      <c r="H25" s="258">
        <v>1</v>
      </c>
      <c r="I25" s="259">
        <f>IF(G25=" "," ",(G25/$D$11/H25))</f>
        <v>0.29333333333333333</v>
      </c>
    </row>
    <row r="26" spans="2:9" ht="14.25">
      <c r="B26" s="421" t="s">
        <v>81</v>
      </c>
      <c r="C26" s="421"/>
      <c r="D26" s="421"/>
      <c r="E26" s="421"/>
      <c r="F26" s="256">
        <v>4</v>
      </c>
      <c r="G26" s="257">
        <f t="shared" ref="G26:G33" si="2">IF((F26+F26*$D$12)=0," ",(F26+F26*$D$12))</f>
        <v>5.28</v>
      </c>
      <c r="H26" s="258">
        <v>1</v>
      </c>
      <c r="I26" s="259">
        <f t="shared" ref="I26:I33" si="3">IF(G26=" "," ",(G26/$D$11/H26))</f>
        <v>0.58666666666666667</v>
      </c>
    </row>
    <row r="27" spans="2:9" ht="14.25">
      <c r="B27" s="421" t="s">
        <v>84</v>
      </c>
      <c r="C27" s="421"/>
      <c r="D27" s="421"/>
      <c r="E27" s="421"/>
      <c r="F27" s="256">
        <v>4</v>
      </c>
      <c r="G27" s="257">
        <f t="shared" si="2"/>
        <v>5.28</v>
      </c>
      <c r="H27" s="258">
        <v>1</v>
      </c>
      <c r="I27" s="259">
        <f t="shared" si="3"/>
        <v>0.58666666666666667</v>
      </c>
    </row>
    <row r="28" spans="2:9" ht="14.25">
      <c r="B28" s="421" t="s">
        <v>85</v>
      </c>
      <c r="C28" s="421"/>
      <c r="D28" s="421"/>
      <c r="E28" s="421"/>
      <c r="F28" s="256">
        <v>3</v>
      </c>
      <c r="G28" s="257">
        <f t="shared" si="2"/>
        <v>3.96</v>
      </c>
      <c r="H28" s="258">
        <v>1</v>
      </c>
      <c r="I28" s="259">
        <f t="shared" si="3"/>
        <v>0.44</v>
      </c>
    </row>
    <row r="29" spans="2:9" ht="14.25">
      <c r="B29" s="421" t="s">
        <v>86</v>
      </c>
      <c r="C29" s="421"/>
      <c r="D29" s="421"/>
      <c r="E29" s="421"/>
      <c r="F29" s="256">
        <v>10</v>
      </c>
      <c r="G29" s="257">
        <f t="shared" si="2"/>
        <v>13.2</v>
      </c>
      <c r="H29" s="258">
        <v>1</v>
      </c>
      <c r="I29" s="259">
        <f t="shared" si="3"/>
        <v>1.4666666666666666</v>
      </c>
    </row>
    <row r="30" spans="2:9" ht="14.25">
      <c r="B30" s="421" t="s">
        <v>38</v>
      </c>
      <c r="C30" s="421"/>
      <c r="D30" s="421"/>
      <c r="E30" s="421"/>
      <c r="F30" s="256">
        <v>3</v>
      </c>
      <c r="G30" s="257">
        <f t="shared" si="2"/>
        <v>3.96</v>
      </c>
      <c r="H30" s="258">
        <v>1</v>
      </c>
      <c r="I30" s="259">
        <f t="shared" si="3"/>
        <v>0.44</v>
      </c>
    </row>
    <row r="31" spans="2:9" ht="14.25">
      <c r="B31" s="421" t="s">
        <v>87</v>
      </c>
      <c r="C31" s="421"/>
      <c r="D31" s="421"/>
      <c r="E31" s="421"/>
      <c r="F31" s="256">
        <v>3</v>
      </c>
      <c r="G31" s="257">
        <f t="shared" si="2"/>
        <v>3.96</v>
      </c>
      <c r="H31" s="258">
        <v>1</v>
      </c>
      <c r="I31" s="259">
        <f t="shared" si="3"/>
        <v>0.44</v>
      </c>
    </row>
    <row r="32" spans="2:9">
      <c r="B32" s="421"/>
      <c r="C32" s="421"/>
      <c r="D32" s="421"/>
      <c r="E32" s="421"/>
      <c r="F32" s="256"/>
      <c r="G32" s="257" t="str">
        <f t="shared" si="2"/>
        <v xml:space="preserve"> </v>
      </c>
      <c r="H32" s="258">
        <v>1</v>
      </c>
      <c r="I32" s="259" t="str">
        <f t="shared" si="3"/>
        <v xml:space="preserve"> </v>
      </c>
    </row>
    <row r="33" spans="2:9">
      <c r="B33" s="421"/>
      <c r="C33" s="421"/>
      <c r="D33" s="421"/>
      <c r="E33" s="421"/>
      <c r="F33" s="256"/>
      <c r="G33" s="257" t="str">
        <f t="shared" si="2"/>
        <v xml:space="preserve"> </v>
      </c>
      <c r="H33" s="258">
        <v>1</v>
      </c>
      <c r="I33" s="259" t="str">
        <f t="shared" si="3"/>
        <v xml:space="preserve"> </v>
      </c>
    </row>
    <row r="34" spans="2:9">
      <c r="B34" s="427" t="s">
        <v>88</v>
      </c>
      <c r="C34" s="427"/>
      <c r="D34" s="427"/>
      <c r="E34" s="427"/>
      <c r="F34" s="265">
        <f>IF(SUM(F35:F42)=0," ",SUM(F35:F42))</f>
        <v>23</v>
      </c>
      <c r="G34" s="265">
        <f>IF(SUM(G35:G42)=0," ",SUM(G35:G42))</f>
        <v>30.36</v>
      </c>
      <c r="H34" s="266">
        <f>MAX(H35:H42)</f>
        <v>1</v>
      </c>
      <c r="I34" s="255">
        <f>IF(SUM(I35:I42)=0," ",SUM(I35:I42))</f>
        <v>3.3733333333333331</v>
      </c>
    </row>
    <row r="35" spans="2:9" ht="14.25">
      <c r="B35" s="421" t="s">
        <v>89</v>
      </c>
      <c r="C35" s="421"/>
      <c r="D35" s="421"/>
      <c r="E35" s="421"/>
      <c r="F35" s="256">
        <v>2</v>
      </c>
      <c r="G35" s="257">
        <f>IF((F35+F35*$D$12)=0," ",(F35+F35*$D$12))</f>
        <v>2.64</v>
      </c>
      <c r="H35" s="258">
        <v>1</v>
      </c>
      <c r="I35" s="259">
        <f>IF(G35=" "," ",(G35/$D$11/H35))</f>
        <v>0.29333333333333333</v>
      </c>
    </row>
    <row r="36" spans="2:9" ht="15" customHeight="1">
      <c r="B36" s="421" t="s">
        <v>90</v>
      </c>
      <c r="C36" s="421"/>
      <c r="D36" s="421"/>
      <c r="E36" s="421"/>
      <c r="F36" s="256">
        <v>10</v>
      </c>
      <c r="G36" s="257">
        <f t="shared" ref="G36:G42" si="4">IF((F36+F36*$D$12)=0," ",(F36+F36*$D$12))</f>
        <v>13.2</v>
      </c>
      <c r="H36" s="258">
        <v>1</v>
      </c>
      <c r="I36" s="259">
        <f t="shared" ref="I36:I42" si="5">IF(G36=" "," ",(G36/$D$11/H36))</f>
        <v>1.4666666666666666</v>
      </c>
    </row>
    <row r="37" spans="2:9" ht="15" customHeight="1">
      <c r="B37" s="421" t="s">
        <v>87</v>
      </c>
      <c r="C37" s="421"/>
      <c r="D37" s="421"/>
      <c r="E37" s="421"/>
      <c r="F37" s="256">
        <v>5</v>
      </c>
      <c r="G37" s="257">
        <f t="shared" si="4"/>
        <v>6.6</v>
      </c>
      <c r="H37" s="258">
        <v>1</v>
      </c>
      <c r="I37" s="259">
        <f t="shared" si="5"/>
        <v>0.73333333333333328</v>
      </c>
    </row>
    <row r="38" spans="2:9" ht="15" customHeight="1">
      <c r="B38" s="421" t="s">
        <v>91</v>
      </c>
      <c r="C38" s="421"/>
      <c r="D38" s="421"/>
      <c r="E38" s="421"/>
      <c r="F38" s="256">
        <v>1</v>
      </c>
      <c r="G38" s="257">
        <f t="shared" si="4"/>
        <v>1.32</v>
      </c>
      <c r="H38" s="258">
        <v>1</v>
      </c>
      <c r="I38" s="259">
        <f t="shared" si="5"/>
        <v>0.14666666666666667</v>
      </c>
    </row>
    <row r="39" spans="2:9" ht="15" customHeight="1">
      <c r="B39" s="421" t="s">
        <v>92</v>
      </c>
      <c r="C39" s="421"/>
      <c r="D39" s="421"/>
      <c r="E39" s="421"/>
      <c r="F39" s="256">
        <v>3</v>
      </c>
      <c r="G39" s="257">
        <f t="shared" si="4"/>
        <v>3.96</v>
      </c>
      <c r="H39" s="258">
        <v>1</v>
      </c>
      <c r="I39" s="259">
        <f t="shared" si="5"/>
        <v>0.44</v>
      </c>
    </row>
    <row r="40" spans="2:9" ht="15" customHeight="1">
      <c r="B40" s="428" t="s">
        <v>38</v>
      </c>
      <c r="C40" s="429"/>
      <c r="D40" s="429"/>
      <c r="E40" s="430"/>
      <c r="F40" s="256">
        <v>2</v>
      </c>
      <c r="G40" s="257">
        <f t="shared" si="4"/>
        <v>2.64</v>
      </c>
      <c r="H40" s="258">
        <v>1</v>
      </c>
      <c r="I40" s="259">
        <f t="shared" si="5"/>
        <v>0.29333333333333333</v>
      </c>
    </row>
    <row r="41" spans="2:9" ht="14.25">
      <c r="B41" s="421"/>
      <c r="C41" s="421"/>
      <c r="D41" s="421"/>
      <c r="E41" s="421"/>
      <c r="F41" s="256"/>
      <c r="G41" s="257" t="str">
        <f t="shared" si="4"/>
        <v xml:space="preserve"> </v>
      </c>
      <c r="H41" s="258">
        <v>1</v>
      </c>
      <c r="I41" s="259" t="str">
        <f t="shared" si="5"/>
        <v xml:space="preserve"> </v>
      </c>
    </row>
    <row r="42" spans="2:9">
      <c r="B42" s="421"/>
      <c r="C42" s="421"/>
      <c r="D42" s="421"/>
      <c r="E42" s="421"/>
      <c r="F42" s="256"/>
      <c r="G42" s="257" t="str">
        <f t="shared" si="4"/>
        <v xml:space="preserve"> </v>
      </c>
      <c r="H42" s="258">
        <v>1</v>
      </c>
      <c r="I42" s="259" t="str">
        <f t="shared" si="5"/>
        <v xml:space="preserve"> </v>
      </c>
    </row>
    <row r="43" spans="2:9">
      <c r="B43" s="427" t="s">
        <v>93</v>
      </c>
      <c r="C43" s="427"/>
      <c r="D43" s="427"/>
      <c r="E43" s="427"/>
      <c r="F43" s="265">
        <f>IF(SUM(F44:F54)=0," ",SUM(F44:F54))</f>
        <v>9</v>
      </c>
      <c r="G43" s="265">
        <f>IF(SUM(G44:G54)=0," ",SUM(G44:G54))</f>
        <v>11.88</v>
      </c>
      <c r="H43" s="266">
        <f>MAX(H44:H54)</f>
        <v>1</v>
      </c>
      <c r="I43" s="255">
        <f>IF(SUM(I44:I54)=0," ",SUM(I44:I54))</f>
        <v>1.3199999999999998</v>
      </c>
    </row>
    <row r="44" spans="2:9" ht="14.25">
      <c r="B44" s="421" t="s">
        <v>94</v>
      </c>
      <c r="C44" s="421"/>
      <c r="D44" s="421"/>
      <c r="E44" s="421"/>
      <c r="F44" s="256">
        <v>4</v>
      </c>
      <c r="G44" s="257">
        <f>IF((F44+F44*$D$12)=0," ",(F44+F44*$D$12))</f>
        <v>5.28</v>
      </c>
      <c r="H44" s="258">
        <v>1</v>
      </c>
      <c r="I44" s="259">
        <f>IF(G44=" "," ",(G44/$D$11/H44))</f>
        <v>0.58666666666666667</v>
      </c>
    </row>
    <row r="45" spans="2:9" ht="14.45" customHeight="1">
      <c r="B45" s="428" t="s">
        <v>95</v>
      </c>
      <c r="C45" s="429"/>
      <c r="D45" s="429"/>
      <c r="E45" s="430"/>
      <c r="F45" s="256">
        <v>3</v>
      </c>
      <c r="G45" s="257">
        <f t="shared" ref="G45:G54" si="6">IF((F45+F45*$D$12)=0," ",(F45+F45*$D$12))</f>
        <v>3.96</v>
      </c>
      <c r="H45" s="258">
        <v>1</v>
      </c>
      <c r="I45" s="259">
        <f t="shared" ref="I45:I54" si="7">IF(G45=" "," ",(G45/$D$11/H45))</f>
        <v>0.44</v>
      </c>
    </row>
    <row r="46" spans="2:9" ht="14.45" customHeight="1">
      <c r="B46" s="428" t="s">
        <v>96</v>
      </c>
      <c r="C46" s="429"/>
      <c r="D46" s="429"/>
      <c r="E46" s="430"/>
      <c r="F46" s="256">
        <v>2</v>
      </c>
      <c r="G46" s="257">
        <f t="shared" si="6"/>
        <v>2.64</v>
      </c>
      <c r="H46" s="258">
        <v>1</v>
      </c>
      <c r="I46" s="259">
        <f t="shared" si="7"/>
        <v>0.29333333333333333</v>
      </c>
    </row>
    <row r="47" spans="2:9" ht="14.45" customHeight="1">
      <c r="B47" s="428"/>
      <c r="C47" s="429"/>
      <c r="D47" s="429"/>
      <c r="E47" s="430"/>
      <c r="F47" s="256"/>
      <c r="G47" s="257" t="str">
        <f t="shared" si="6"/>
        <v xml:space="preserve"> </v>
      </c>
      <c r="H47" s="258">
        <v>1</v>
      </c>
      <c r="I47" s="259" t="str">
        <f t="shared" si="7"/>
        <v xml:space="preserve"> </v>
      </c>
    </row>
    <row r="48" spans="2:9" ht="14.45" customHeight="1">
      <c r="B48" s="354"/>
      <c r="C48" s="355"/>
      <c r="D48" s="355"/>
      <c r="E48" s="356"/>
      <c r="F48" s="256"/>
      <c r="G48" s="257" t="str">
        <f t="shared" si="6"/>
        <v xml:space="preserve"> </v>
      </c>
      <c r="H48" s="258">
        <v>1</v>
      </c>
      <c r="I48" s="259"/>
    </row>
    <row r="49" spans="2:9" ht="14.45" customHeight="1">
      <c r="B49" s="354"/>
      <c r="C49" s="355"/>
      <c r="D49" s="355"/>
      <c r="E49" s="356"/>
      <c r="F49" s="256"/>
      <c r="G49" s="257" t="str">
        <f t="shared" si="6"/>
        <v xml:space="preserve"> </v>
      </c>
      <c r="H49" s="258">
        <v>1</v>
      </c>
      <c r="I49" s="259"/>
    </row>
    <row r="50" spans="2:9" ht="14.45" customHeight="1">
      <c r="B50" s="354"/>
      <c r="C50" s="355"/>
      <c r="D50" s="355"/>
      <c r="E50" s="356"/>
      <c r="F50" s="256"/>
      <c r="G50" s="257" t="str">
        <f t="shared" si="6"/>
        <v xml:space="preserve"> </v>
      </c>
      <c r="H50" s="258">
        <v>1</v>
      </c>
      <c r="I50" s="259"/>
    </row>
    <row r="51" spans="2:9" ht="14.45" customHeight="1">
      <c r="B51" s="354"/>
      <c r="C51" s="355"/>
      <c r="D51" s="355"/>
      <c r="E51" s="356"/>
      <c r="F51" s="256"/>
      <c r="G51" s="257" t="str">
        <f t="shared" si="6"/>
        <v xml:space="preserve"> </v>
      </c>
      <c r="H51" s="258">
        <v>1</v>
      </c>
      <c r="I51" s="259"/>
    </row>
    <row r="52" spans="2:9" ht="14.45" customHeight="1">
      <c r="B52" s="354"/>
      <c r="C52" s="355"/>
      <c r="D52" s="355"/>
      <c r="E52" s="356"/>
      <c r="F52" s="256"/>
      <c r="G52" s="257" t="str">
        <f t="shared" si="6"/>
        <v xml:space="preserve"> </v>
      </c>
      <c r="H52" s="258">
        <v>1</v>
      </c>
      <c r="I52" s="259"/>
    </row>
    <row r="53" spans="2:9" ht="14.45" customHeight="1">
      <c r="B53" s="354"/>
      <c r="C53" s="355"/>
      <c r="D53" s="355"/>
      <c r="E53" s="356"/>
      <c r="F53" s="256"/>
      <c r="G53" s="257" t="str">
        <f t="shared" si="6"/>
        <v xml:space="preserve"> </v>
      </c>
      <c r="H53" s="258">
        <v>1</v>
      </c>
      <c r="I53" s="259"/>
    </row>
    <row r="54" spans="2:9">
      <c r="B54" s="421"/>
      <c r="C54" s="421"/>
      <c r="D54" s="421"/>
      <c r="E54" s="421"/>
      <c r="F54" s="256"/>
      <c r="G54" s="257" t="str">
        <f t="shared" si="6"/>
        <v xml:space="preserve"> </v>
      </c>
      <c r="H54" s="258">
        <v>1</v>
      </c>
      <c r="I54" s="259" t="str">
        <f t="shared" si="7"/>
        <v xml:space="preserve"> </v>
      </c>
    </row>
    <row r="55" spans="2:9">
      <c r="B55" s="422" t="s">
        <v>97</v>
      </c>
      <c r="C55" s="422"/>
      <c r="D55" s="422"/>
      <c r="E55" s="422"/>
      <c r="F55" s="260">
        <f>IF(SUM(F17,F24,F34,F43)=0," ",SUM(F17,F24,F34,F43))</f>
        <v>76</v>
      </c>
      <c r="G55" s="260">
        <f>IF(SUM(G17,G24,G34,G43)=0," ",SUM(G17,G24,G34,G43))</f>
        <v>98.36</v>
      </c>
      <c r="H55" s="260">
        <f>MAX(H17,H24,H34,H43)</f>
        <v>1</v>
      </c>
      <c r="I55" s="260">
        <f>IF(SUM(I17,I24,I34,I43)=0," ",SUM(I17,I24,I34,I43))</f>
        <v>10.928888888888888</v>
      </c>
    </row>
    <row r="56" spans="2:9">
      <c r="B56" s="423"/>
      <c r="C56" s="424"/>
      <c r="D56" s="424"/>
      <c r="E56" s="249"/>
      <c r="F56" s="261"/>
      <c r="G56" s="249"/>
      <c r="H56" s="249"/>
      <c r="I56" s="249"/>
    </row>
    <row r="57" spans="2:9">
      <c r="E57" s="249"/>
      <c r="F57" s="249"/>
      <c r="G57" s="249"/>
      <c r="H57" s="249"/>
      <c r="I57" s="249"/>
    </row>
    <row r="58" spans="2:9" hidden="1">
      <c r="B58" s="425"/>
      <c r="C58" s="426"/>
      <c r="D58" s="426"/>
      <c r="E58" s="426"/>
      <c r="F58" s="426"/>
      <c r="G58" s="426"/>
      <c r="H58" s="426"/>
      <c r="I58" s="426"/>
    </row>
    <row r="59" spans="2:9" hidden="1">
      <c r="B59" s="262"/>
      <c r="C59" s="249"/>
      <c r="D59" s="249"/>
      <c r="E59" s="249"/>
      <c r="F59" s="249"/>
      <c r="G59" s="249"/>
      <c r="H59" s="249"/>
      <c r="I59" s="249"/>
    </row>
    <row r="60" spans="2:9" ht="15" customHeight="1"/>
  </sheetData>
  <mergeCells count="38">
    <mergeCell ref="B18:E18"/>
    <mergeCell ref="B11:C11"/>
    <mergeCell ref="B12:C12"/>
    <mergeCell ref="C14:I14"/>
    <mergeCell ref="B16:E16"/>
    <mergeCell ref="B17:E17"/>
    <mergeCell ref="B30:E30"/>
    <mergeCell ref="B19:E19"/>
    <mergeCell ref="B20:E20"/>
    <mergeCell ref="B21:E21"/>
    <mergeCell ref="B22:E22"/>
    <mergeCell ref="B24:E24"/>
    <mergeCell ref="B25:E25"/>
    <mergeCell ref="B26:E26"/>
    <mergeCell ref="B27:E27"/>
    <mergeCell ref="B28:E28"/>
    <mergeCell ref="B29:E29"/>
    <mergeCell ref="B42:E42"/>
    <mergeCell ref="B31:E31"/>
    <mergeCell ref="B32:E32"/>
    <mergeCell ref="B33:E33"/>
    <mergeCell ref="B34:E34"/>
    <mergeCell ref="B35:E35"/>
    <mergeCell ref="B36:E36"/>
    <mergeCell ref="B37:E37"/>
    <mergeCell ref="B38:E38"/>
    <mergeCell ref="B39:E39"/>
    <mergeCell ref="B40:E40"/>
    <mergeCell ref="B41:E41"/>
    <mergeCell ref="B54:E54"/>
    <mergeCell ref="B55:E55"/>
    <mergeCell ref="B56:D56"/>
    <mergeCell ref="B58:I58"/>
    <mergeCell ref="B43:E43"/>
    <mergeCell ref="B44:E44"/>
    <mergeCell ref="B45:E45"/>
    <mergeCell ref="B46:E46"/>
    <mergeCell ref="B47:E47"/>
  </mergeCells>
  <pageMargins left="0.7" right="0.7" top="0.75" bottom="0.75" header="0.3" footer="0.3"/>
  <pageSetup orientation="portrait" r:id="rId1"/>
  <ignoredErrors>
    <ignoredError sqref="G24:I24 G34:I34 G43:I43 H55" formula="1"/>
  </ignoredErrors>
  <drawing r:id="rId2"/>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2">
    <tabColor rgb="FF875EBC"/>
  </sheetPr>
  <dimension ref="A1:M63"/>
  <sheetViews>
    <sheetView showGridLines="0" topLeftCell="A24" zoomScale="80" zoomScaleNormal="80" workbookViewId="0">
      <selection activeCell="D50" sqref="D50"/>
    </sheetView>
  </sheetViews>
  <sheetFormatPr defaultColWidth="0" defaultRowHeight="15" customHeight="1" zeroHeight="1"/>
  <cols>
    <col min="1" max="2" width="4.42578125" customWidth="1"/>
    <col min="3" max="3" width="85" customWidth="1"/>
    <col min="4" max="4" width="23.140625" customWidth="1"/>
    <col min="5" max="5" width="23" style="5" customWidth="1"/>
    <col min="6" max="6" width="19.28515625" style="5" customWidth="1"/>
    <col min="7" max="7" width="11" customWidth="1"/>
    <col min="8" max="8" width="17.28515625" hidden="1" customWidth="1"/>
    <col min="9" max="10" width="5.5703125" hidden="1" customWidth="1"/>
    <col min="11" max="11" width="11" hidden="1" customWidth="1"/>
    <col min="12" max="12" width="24.85546875" hidden="1" customWidth="1"/>
    <col min="13" max="13" width="22.28515625" hidden="1" customWidth="1"/>
    <col min="14" max="16384" width="11.42578125" hidden="1"/>
  </cols>
  <sheetData>
    <row r="1" spans="3:7"/>
    <row r="2" spans="3:7"/>
    <row r="3" spans="3:7"/>
    <row r="4" spans="3:7"/>
    <row r="5" spans="3:7"/>
    <row r="6" spans="3:7"/>
    <row r="7" spans="3:7"/>
    <row r="8" spans="3:7"/>
    <row r="9" spans="3:7" ht="18.75" customHeight="1"/>
    <row r="10" spans="3:7" ht="18.95" customHeight="1">
      <c r="D10" s="440" t="s">
        <v>98</v>
      </c>
      <c r="E10" s="440"/>
      <c r="F10" s="173" t="s">
        <v>99</v>
      </c>
    </row>
    <row r="11" spans="3:7" ht="18.95" customHeight="1">
      <c r="C11" s="263" t="s">
        <v>100</v>
      </c>
      <c r="D11" s="441">
        <f>Seguimiento!D25</f>
        <v>76</v>
      </c>
      <c r="E11" s="442"/>
      <c r="F11" s="349" t="str">
        <f>Seguimiento!F25</f>
        <v xml:space="preserve"> </v>
      </c>
    </row>
    <row r="12" spans="3:7" ht="18.95" customHeight="1">
      <c r="C12" s="263" t="s">
        <v>101</v>
      </c>
      <c r="D12" s="443">
        <f>SUM(D17:D54)</f>
        <v>0.32</v>
      </c>
      <c r="E12" s="444"/>
      <c r="F12" s="264">
        <f>IFERROR($F$13/$D$11,0)</f>
        <v>0</v>
      </c>
      <c r="G12" s="3"/>
    </row>
    <row r="13" spans="3:7" ht="18.95" customHeight="1">
      <c r="C13" s="263" t="s">
        <v>102</v>
      </c>
      <c r="D13" s="445">
        <f>SUM(E17:E54)</f>
        <v>25.200000000000006</v>
      </c>
      <c r="E13" s="446"/>
      <c r="F13" s="174">
        <f>SUM(F17:F54)</f>
        <v>0</v>
      </c>
    </row>
    <row r="14" spans="3:7" ht="18.95" customHeight="1">
      <c r="C14" s="140"/>
      <c r="D14" s="141"/>
      <c r="E14" s="141"/>
      <c r="F14" s="141"/>
    </row>
    <row r="15" spans="3:7" ht="18.95" customHeight="1">
      <c r="C15" s="152" t="s">
        <v>103</v>
      </c>
      <c r="D15" s="141"/>
      <c r="E15" s="141"/>
      <c r="F15" s="141"/>
    </row>
    <row r="16" spans="3:7" s="4" customFormat="1" ht="30.75" customHeight="1">
      <c r="C16" s="149" t="s">
        <v>104</v>
      </c>
      <c r="D16" s="150" t="s">
        <v>105</v>
      </c>
      <c r="E16" s="151" t="s">
        <v>106</v>
      </c>
      <c r="F16" s="233" t="s">
        <v>107</v>
      </c>
    </row>
    <row r="17" spans="2:6" ht="18.95" customHeight="1">
      <c r="B17" s="447" t="s">
        <v>108</v>
      </c>
      <c r="C17" s="177" t="s">
        <v>109</v>
      </c>
      <c r="D17" s="220">
        <v>0.01</v>
      </c>
      <c r="E17" s="126">
        <f t="shared" ref="E17:E54" si="0">IF(D17=0," ",IF(ROUNDUP(($D$11*D17),1)&gt;0,ROUNDUP(($D$11*D17),1)," "))</f>
        <v>0.79999999999999993</v>
      </c>
      <c r="F17" s="127" t="str">
        <f>IF(SUMIFS(Desfases!$F$13:$F$49,Desfases!$C$13:$C$49,C17)&lt;&gt;0,SUMIFS(Desfases!$F$13:$F$49,Desfases!$C$13:$C$49,C17)," ")</f>
        <v xml:space="preserve"> </v>
      </c>
    </row>
    <row r="18" spans="2:6" ht="18.95" customHeight="1">
      <c r="B18" s="448"/>
      <c r="C18" s="176" t="s">
        <v>110</v>
      </c>
      <c r="D18" s="221"/>
      <c r="E18" s="126" t="str">
        <f t="shared" si="0"/>
        <v xml:space="preserve"> </v>
      </c>
      <c r="F18" s="127" t="str">
        <f>IF(SUMIFS(Desfases!$F$13:$F$49,Desfases!$C$13:$C$49,C18)&lt;&gt;0,SUMIFS(Desfases!$F$13:$F$49,Desfases!$C$13:$C$49,C18)," ")</f>
        <v xml:space="preserve"> </v>
      </c>
    </row>
    <row r="19" spans="2:6" ht="18.95" customHeight="1">
      <c r="B19" s="448"/>
      <c r="C19" s="176" t="s">
        <v>111</v>
      </c>
      <c r="D19" s="221">
        <v>0.01</v>
      </c>
      <c r="E19" s="126">
        <f>IF(D19=0," ",IF(ROUNDUP(($D$11*D19),1)&gt;0,ROUNDUP(($D$11*D19),1)," "))</f>
        <v>0.79999999999999993</v>
      </c>
      <c r="F19" s="127" t="str">
        <f>IF(SUMIFS(Desfases!$F$13:$F$49,Desfases!$C$13:$C$49,C19)&lt;&gt;0,SUMIFS(Desfases!$F$13:$F$49,Desfases!$C$13:$C$49,C19)," ")</f>
        <v xml:space="preserve"> </v>
      </c>
    </row>
    <row r="20" spans="2:6" ht="18.95" customHeight="1">
      <c r="B20" s="448"/>
      <c r="C20" s="176" t="s">
        <v>112</v>
      </c>
      <c r="D20" s="221"/>
      <c r="E20" s="126" t="str">
        <f t="shared" si="0"/>
        <v xml:space="preserve"> </v>
      </c>
      <c r="F20" s="127" t="str">
        <f>IF(SUMIFS(Desfases!$F$13:$F$49,Desfases!$C$13:$C$49,C20)&lt;&gt;0,SUMIFS(Desfases!$F$13:$F$49,Desfases!$C$13:$C$49,C20)," ")</f>
        <v xml:space="preserve"> </v>
      </c>
    </row>
    <row r="21" spans="2:6" ht="18.95" customHeight="1">
      <c r="B21" s="448"/>
      <c r="C21" s="176" t="s">
        <v>113</v>
      </c>
      <c r="D21" s="221"/>
      <c r="E21" s="126" t="str">
        <f t="shared" si="0"/>
        <v xml:space="preserve"> </v>
      </c>
      <c r="F21" s="127" t="str">
        <f>IF(SUMIFS(Desfases!$F$13:$F$49,Desfases!$C$13:$C$49,C21)&lt;&gt;0,SUMIFS(Desfases!$F$13:$F$49,Desfases!$C$13:$C$49,C21)," ")</f>
        <v xml:space="preserve"> </v>
      </c>
    </row>
    <row r="22" spans="2:6" ht="18.95" customHeight="1">
      <c r="B22" s="448"/>
      <c r="C22" s="176" t="s">
        <v>114</v>
      </c>
      <c r="D22" s="221"/>
      <c r="E22" s="126" t="str">
        <f t="shared" si="0"/>
        <v xml:space="preserve"> </v>
      </c>
      <c r="F22" s="127" t="str">
        <f>IF(SUMIFS(Desfases!$F$13:$F$49,Desfases!$C$13:$C$49,C22)&lt;&gt;0,SUMIFS(Desfases!$F$13:$F$49,Desfases!$C$13:$C$49,C22)," ")</f>
        <v xml:space="preserve"> </v>
      </c>
    </row>
    <row r="23" spans="2:6" ht="18.95" customHeight="1">
      <c r="B23" s="448"/>
      <c r="C23" s="176" t="s">
        <v>115</v>
      </c>
      <c r="D23" s="221"/>
      <c r="E23" s="126" t="str">
        <f t="shared" si="0"/>
        <v xml:space="preserve"> </v>
      </c>
      <c r="F23" s="127" t="str">
        <f>IF(SUMIFS(Desfases!$F$13:$F$49,Desfases!$C$13:$C$49,C23)&lt;&gt;0,SUMIFS(Desfases!$F$13:$F$49,Desfases!$C$13:$C$49,C23)," ")</f>
        <v xml:space="preserve"> </v>
      </c>
    </row>
    <row r="24" spans="2:6" ht="18.95" customHeight="1">
      <c r="B24" s="448"/>
      <c r="C24" s="176" t="s">
        <v>116</v>
      </c>
      <c r="D24" s="221"/>
      <c r="E24" s="126" t="str">
        <f t="shared" si="0"/>
        <v xml:space="preserve"> </v>
      </c>
      <c r="F24" s="127" t="str">
        <f>IF(SUMIFS(Desfases!$F$13:$F$49,Desfases!$C$13:$C$49,C24)&lt;&gt;0,SUMIFS(Desfases!$F$13:$F$49,Desfases!$C$13:$C$49,C24)," ")</f>
        <v xml:space="preserve"> </v>
      </c>
    </row>
    <row r="25" spans="2:6" ht="18.95" customHeight="1">
      <c r="B25" s="449"/>
      <c r="C25" s="176" t="s">
        <v>117</v>
      </c>
      <c r="D25" s="221"/>
      <c r="E25" s="126" t="str">
        <f t="shared" si="0"/>
        <v xml:space="preserve"> </v>
      </c>
      <c r="F25" s="127" t="str">
        <f>IF(SUMIFS(Desfases!$F$13:$F$49,Desfases!$C$13:$C$49,C25)&lt;&gt;0,SUMIFS(Desfases!$F$13:$F$49,Desfases!$C$13:$C$49,C25)," ")</f>
        <v xml:space="preserve"> </v>
      </c>
    </row>
    <row r="26" spans="2:6" ht="18.95" customHeight="1">
      <c r="B26" s="434" t="s">
        <v>118</v>
      </c>
      <c r="C26" s="176" t="s">
        <v>119</v>
      </c>
      <c r="D26" s="221"/>
      <c r="E26" s="126" t="str">
        <f t="shared" si="0"/>
        <v xml:space="preserve"> </v>
      </c>
      <c r="F26" s="127" t="str">
        <f>IF(SUMIFS(Desfases!$F$13:$F$49,Desfases!$C$13:$C$49,C26)&lt;&gt;0,SUMIFS(Desfases!$F$13:$F$49,Desfases!$C$13:$C$49,C26)," ")</f>
        <v xml:space="preserve"> </v>
      </c>
    </row>
    <row r="27" spans="2:6" ht="18.95" customHeight="1">
      <c r="B27" s="435"/>
      <c r="C27" s="176" t="s">
        <v>120</v>
      </c>
      <c r="D27" s="221">
        <v>0.01</v>
      </c>
      <c r="E27" s="126">
        <f t="shared" si="0"/>
        <v>0.79999999999999993</v>
      </c>
      <c r="F27" s="127" t="str">
        <f>IF(SUMIFS(Desfases!$F$13:$F$49,Desfases!$C$13:$C$49,C27)&lt;&gt;0,SUMIFS(Desfases!$F$13:$F$49,Desfases!$C$13:$C$49,C27)," ")</f>
        <v xml:space="preserve"> </v>
      </c>
    </row>
    <row r="28" spans="2:6" ht="18.95" customHeight="1">
      <c r="B28" s="435"/>
      <c r="C28" s="176" t="s">
        <v>121</v>
      </c>
      <c r="D28" s="221">
        <v>0.03</v>
      </c>
      <c r="E28" s="126">
        <f t="shared" si="0"/>
        <v>2.3000000000000003</v>
      </c>
      <c r="F28" s="127" t="str">
        <f>IF(SUMIFS(Desfases!$F$13:$F$49,Desfases!$C$13:$C$49,C28)&lt;&gt;0,SUMIFS(Desfases!$F$13:$F$49,Desfases!$C$13:$C$49,C28)," ")</f>
        <v xml:space="preserve"> </v>
      </c>
    </row>
    <row r="29" spans="2:6" ht="18.95" customHeight="1">
      <c r="B29" s="435"/>
      <c r="C29" s="176" t="s">
        <v>122</v>
      </c>
      <c r="D29" s="221">
        <v>0.03</v>
      </c>
      <c r="E29" s="126">
        <f t="shared" si="0"/>
        <v>2.3000000000000003</v>
      </c>
      <c r="F29" s="127" t="str">
        <f>IF(SUMIFS(Desfases!$F$13:$F$49,Desfases!$C$13:$C$49,C29)&lt;&gt;0,SUMIFS(Desfases!$F$13:$F$49,Desfases!$C$13:$C$49,C29)," ")</f>
        <v xml:space="preserve"> </v>
      </c>
    </row>
    <row r="30" spans="2:6" ht="18.95" customHeight="1">
      <c r="B30" s="435"/>
      <c r="C30" s="176" t="s">
        <v>123</v>
      </c>
      <c r="D30" s="221">
        <v>0.02</v>
      </c>
      <c r="E30" s="126">
        <f t="shared" si="0"/>
        <v>1.6</v>
      </c>
      <c r="F30" s="127" t="str">
        <f>IF(SUMIFS(Desfases!$F$13:$F$49,Desfases!$C$13:$C$49,C30)&lt;&gt;0,SUMIFS(Desfases!$F$13:$F$49,Desfases!$C$13:$C$49,C30)," ")</f>
        <v xml:space="preserve"> </v>
      </c>
    </row>
    <row r="31" spans="2:6" ht="18.95" customHeight="1">
      <c r="B31" s="435"/>
      <c r="C31" s="176" t="s">
        <v>124</v>
      </c>
      <c r="D31" s="221"/>
      <c r="E31" s="126" t="str">
        <f t="shared" si="0"/>
        <v xml:space="preserve"> </v>
      </c>
      <c r="F31" s="127" t="str">
        <f>IF(SUMIFS(Desfases!$F$13:$F$49,Desfases!$C$13:$C$49,C31)&lt;&gt;0,SUMIFS(Desfases!$F$13:$F$49,Desfases!$C$13:$C$49,C31)," ")</f>
        <v xml:space="preserve"> </v>
      </c>
    </row>
    <row r="32" spans="2:6" ht="18.95" customHeight="1">
      <c r="B32" s="435"/>
      <c r="C32" s="176" t="s">
        <v>125</v>
      </c>
      <c r="D32" s="221">
        <v>0.02</v>
      </c>
      <c r="E32" s="126">
        <f t="shared" si="0"/>
        <v>1.6</v>
      </c>
      <c r="F32" s="127" t="str">
        <f>IF(SUMIFS(Desfases!$F$13:$F$49,Desfases!$C$13:$C$49,C32)&lt;&gt;0,SUMIFS(Desfases!$F$13:$F$49,Desfases!$C$13:$C$49,C32)," ")</f>
        <v xml:space="preserve"> </v>
      </c>
    </row>
    <row r="33" spans="2:6" ht="18.95" customHeight="1">
      <c r="B33" s="435"/>
      <c r="C33" s="176" t="s">
        <v>126</v>
      </c>
      <c r="D33" s="221">
        <v>0.02</v>
      </c>
      <c r="E33" s="126">
        <f t="shared" si="0"/>
        <v>1.6</v>
      </c>
      <c r="F33" s="127" t="str">
        <f>IF(SUMIFS(Desfases!$F$13:$F$49,Desfases!$C$13:$C$49,C33)&lt;&gt;0,SUMIFS(Desfases!$F$13:$F$49,Desfases!$C$13:$C$49,C33)," ")</f>
        <v xml:space="preserve"> </v>
      </c>
    </row>
    <row r="34" spans="2:6" ht="18.95" customHeight="1">
      <c r="B34" s="435"/>
      <c r="C34" s="176" t="s">
        <v>127</v>
      </c>
      <c r="D34" s="221">
        <v>0.03</v>
      </c>
      <c r="E34" s="126">
        <f t="shared" si="0"/>
        <v>2.3000000000000003</v>
      </c>
      <c r="F34" s="127" t="str">
        <f>IF(SUMIFS(Desfases!$F$13:$F$49,Desfases!$C$13:$C$49,C34)&lt;&gt;0,SUMIFS(Desfases!$F$13:$F$49,Desfases!$C$13:$C$49,C34)," ")</f>
        <v xml:space="preserve"> </v>
      </c>
    </row>
    <row r="35" spans="2:6" ht="18.95" customHeight="1">
      <c r="B35" s="435"/>
      <c r="C35" s="176" t="s">
        <v>128</v>
      </c>
      <c r="D35" s="221"/>
      <c r="E35" s="126" t="str">
        <f t="shared" si="0"/>
        <v xml:space="preserve"> </v>
      </c>
      <c r="F35" s="127" t="str">
        <f>IF(SUMIFS(Desfases!$F$13:$F$49,Desfases!$C$13:$C$49,C35)&lt;&gt;0,SUMIFS(Desfases!$F$13:$F$49,Desfases!$C$13:$C$49,C35)," ")</f>
        <v xml:space="preserve"> </v>
      </c>
    </row>
    <row r="36" spans="2:6" ht="18.95" customHeight="1">
      <c r="B36" s="435"/>
      <c r="C36" s="176" t="s">
        <v>129</v>
      </c>
      <c r="D36" s="221">
        <v>0.03</v>
      </c>
      <c r="E36" s="126">
        <f t="shared" si="0"/>
        <v>2.3000000000000003</v>
      </c>
      <c r="F36" s="127" t="str">
        <f>IF(SUMIFS(Desfases!$F$13:$F$49,Desfases!$C$13:$C$49,C36)&lt;&gt;0,SUMIFS(Desfases!$F$13:$F$49,Desfases!$C$13:$C$49,C36)," ")</f>
        <v xml:space="preserve"> </v>
      </c>
    </row>
    <row r="37" spans="2:6" ht="18.95" customHeight="1">
      <c r="B37" s="435"/>
      <c r="C37" s="176" t="s">
        <v>130</v>
      </c>
      <c r="D37" s="221"/>
      <c r="E37" s="126" t="str">
        <f t="shared" si="0"/>
        <v xml:space="preserve"> </v>
      </c>
      <c r="F37" s="127" t="str">
        <f>IF(SUMIFS(Desfases!$F$13:$F$49,Desfases!$C$13:$C$49,C37)&lt;&gt;0,SUMIFS(Desfases!$F$13:$F$49,Desfases!$C$13:$C$49,C37)," ")</f>
        <v xml:space="preserve"> </v>
      </c>
    </row>
    <row r="38" spans="2:6" ht="18.95" customHeight="1">
      <c r="B38" s="435"/>
      <c r="C38" s="176" t="s">
        <v>131</v>
      </c>
      <c r="D38" s="221">
        <v>0.02</v>
      </c>
      <c r="E38" s="126">
        <f t="shared" si="0"/>
        <v>1.6</v>
      </c>
      <c r="F38" s="127" t="str">
        <f>IF(SUMIFS(Desfases!$F$13:$F$49,Desfases!$C$13:$C$49,C38)&lt;&gt;0,SUMIFS(Desfases!$F$13:$F$49,Desfases!$C$13:$C$49,C38)," ")</f>
        <v xml:space="preserve"> </v>
      </c>
    </row>
    <row r="39" spans="2:6" ht="18.95" customHeight="1">
      <c r="B39" s="435"/>
      <c r="C39" s="176" t="s">
        <v>132</v>
      </c>
      <c r="D39" s="221">
        <v>0.02</v>
      </c>
      <c r="E39" s="126">
        <f t="shared" si="0"/>
        <v>1.6</v>
      </c>
      <c r="F39" s="127" t="str">
        <f>IF(SUMIFS(Desfases!$F$13:$F$49,Desfases!$C$13:$C$49,C39)&lt;&gt;0,SUMIFS(Desfases!$F$13:$F$49,Desfases!$C$13:$C$49,C39)," ")</f>
        <v xml:space="preserve"> </v>
      </c>
    </row>
    <row r="40" spans="2:6" ht="18.95" customHeight="1">
      <c r="B40" s="436"/>
      <c r="C40" s="176" t="s">
        <v>133</v>
      </c>
      <c r="D40" s="221">
        <v>0.02</v>
      </c>
      <c r="E40" s="126">
        <f t="shared" si="0"/>
        <v>1.6</v>
      </c>
      <c r="F40" s="127" t="str">
        <f>IF(SUMIFS(Desfases!$F$13:$F$49,Desfases!$C$13:$C$49,C40)&lt;&gt;0,SUMIFS(Desfases!$F$13:$F$49,Desfases!$C$13:$C$49,C40)," ")</f>
        <v xml:space="preserve"> </v>
      </c>
    </row>
    <row r="41" spans="2:6" ht="18.95" customHeight="1">
      <c r="B41" s="437" t="s">
        <v>134</v>
      </c>
      <c r="C41" s="176" t="s">
        <v>135</v>
      </c>
      <c r="D41" s="221">
        <v>0.01</v>
      </c>
      <c r="E41" s="126">
        <f t="shared" si="0"/>
        <v>0.79999999999999993</v>
      </c>
      <c r="F41" s="127" t="str">
        <f>IF(SUMIFS(Desfases!$F$13:$F$49,Desfases!$C$13:$C$49,C41)&lt;&gt;0,SUMIFS(Desfases!$F$13:$F$49,Desfases!$C$13:$C$49,C41)," ")</f>
        <v xml:space="preserve"> </v>
      </c>
    </row>
    <row r="42" spans="2:6" ht="18.95" customHeight="1">
      <c r="B42" s="438"/>
      <c r="C42" s="176" t="s">
        <v>136</v>
      </c>
      <c r="D42" s="221"/>
      <c r="E42" s="126" t="str">
        <f t="shared" si="0"/>
        <v xml:space="preserve"> </v>
      </c>
      <c r="F42" s="127" t="str">
        <f>IF(SUMIFS(Desfases!$F$13:$F$49,Desfases!$C$13:$C$49,C42)&lt;&gt;0,SUMIFS(Desfases!$F$13:$F$49,Desfases!$C$13:$C$49,C42)," ")</f>
        <v xml:space="preserve"> </v>
      </c>
    </row>
    <row r="43" spans="2:6" ht="18.95" customHeight="1">
      <c r="B43" s="438"/>
      <c r="C43" s="176" t="s">
        <v>137</v>
      </c>
      <c r="D43" s="221">
        <v>0.02</v>
      </c>
      <c r="E43" s="126">
        <f t="shared" si="0"/>
        <v>1.6</v>
      </c>
      <c r="F43" s="127" t="str">
        <f>IF(SUMIFS(Desfases!$F$13:$F$49,Desfases!$C$13:$C$49,C43)&lt;&gt;0,SUMIFS(Desfases!$F$13:$F$49,Desfases!$C$13:$C$49,C43)," ")</f>
        <v xml:space="preserve"> </v>
      </c>
    </row>
    <row r="44" spans="2:6" ht="18.95" customHeight="1">
      <c r="B44" s="438"/>
      <c r="C44" s="176" t="s">
        <v>138</v>
      </c>
      <c r="D44" s="221"/>
      <c r="E44" s="126" t="str">
        <f t="shared" si="0"/>
        <v xml:space="preserve"> </v>
      </c>
      <c r="F44" s="127" t="str">
        <f>IF(SUMIFS(Desfases!$F$13:$F$49,Desfases!$C$13:$C$49,C44)&lt;&gt;0,SUMIFS(Desfases!$F$13:$F$49,Desfases!$C$13:$C$49,C44)," ")</f>
        <v xml:space="preserve"> </v>
      </c>
    </row>
    <row r="45" spans="2:6" ht="18.95" customHeight="1">
      <c r="B45" s="438"/>
      <c r="C45" s="176" t="s">
        <v>139</v>
      </c>
      <c r="D45" s="221">
        <v>0.02</v>
      </c>
      <c r="E45" s="126">
        <f t="shared" si="0"/>
        <v>1.6</v>
      </c>
      <c r="F45" s="127" t="str">
        <f>IF(SUMIFS(Desfases!$F$13:$F$49,Desfases!$C$13:$C$49,C45)&lt;&gt;0,SUMIFS(Desfases!$F$13:$F$49,Desfases!$C$13:$C$49,C45)," ")</f>
        <v xml:space="preserve"> </v>
      </c>
    </row>
    <row r="46" spans="2:6" ht="18.95" customHeight="1">
      <c r="B46" s="438"/>
      <c r="C46" s="176" t="s">
        <v>140</v>
      </c>
      <c r="D46" s="221"/>
      <c r="E46" s="126" t="str">
        <f t="shared" si="0"/>
        <v xml:space="preserve"> </v>
      </c>
      <c r="F46" s="127" t="str">
        <f>IF(SUMIFS(Desfases!$F$13:$F$49,Desfases!$C$13:$C$49,C46)&lt;&gt;0,SUMIFS(Desfases!$F$13:$F$49,Desfases!$C$13:$C$49,C46)," ")</f>
        <v xml:space="preserve"> </v>
      </c>
    </row>
    <row r="47" spans="2:6" ht="18.95" customHeight="1">
      <c r="B47" s="438"/>
      <c r="C47" s="176" t="s">
        <v>141</v>
      </c>
      <c r="D47" s="221"/>
      <c r="E47" s="126" t="str">
        <f t="shared" si="0"/>
        <v xml:space="preserve"> </v>
      </c>
      <c r="F47" s="127" t="str">
        <f>IF(SUMIFS(Desfases!$F$13:$F$49,Desfases!$C$13:$C$49,C47)&lt;&gt;0,SUMIFS(Desfases!$F$13:$F$49,Desfases!$C$13:$C$49,C47)," ")</f>
        <v xml:space="preserve"> </v>
      </c>
    </row>
    <row r="48" spans="2:6" ht="18.95" customHeight="1">
      <c r="B48" s="438"/>
      <c r="C48" s="176" t="s">
        <v>142</v>
      </c>
      <c r="D48" s="221"/>
      <c r="E48" s="126" t="str">
        <f t="shared" si="0"/>
        <v xml:space="preserve"> </v>
      </c>
      <c r="F48" s="127" t="str">
        <f>IF(SUMIFS(Desfases!$F$13:$F$49,Desfases!$C$13:$C$49,C48)&lt;&gt;0,SUMIFS(Desfases!$F$13:$F$49,Desfases!$C$13:$C$49,C48)," ")</f>
        <v xml:space="preserve"> </v>
      </c>
    </row>
    <row r="49" spans="2:6" ht="18.95" customHeight="1">
      <c r="B49" s="438"/>
      <c r="C49" s="176" t="s">
        <v>143</v>
      </c>
      <c r="D49" s="221"/>
      <c r="E49" s="126" t="str">
        <f t="shared" si="0"/>
        <v xml:space="preserve"> </v>
      </c>
      <c r="F49" s="127" t="str">
        <f>IF(SUMIFS(Desfases!$F$13:$F$49,Desfases!$C$13:$C$49,C49)&lt;&gt;0,SUMIFS(Desfases!$F$13:$F$49,Desfases!$C$13:$C$49,C49)," ")</f>
        <v xml:space="preserve"> </v>
      </c>
    </row>
    <row r="50" spans="2:6" ht="18.95" customHeight="1">
      <c r="B50" s="438"/>
      <c r="C50" s="176" t="s">
        <v>144</v>
      </c>
      <c r="D50" s="221"/>
      <c r="E50" s="126" t="str">
        <f t="shared" si="0"/>
        <v xml:space="preserve"> </v>
      </c>
      <c r="F50" s="127" t="str">
        <f>IF(SUMIFS(Desfases!$F$13:$F$49,Desfases!$C$13:$C$49,C50)&lt;&gt;0,SUMIFS(Desfases!$F$13:$F$49,Desfases!$C$13:$C$49,C50)," ")</f>
        <v xml:space="preserve"> </v>
      </c>
    </row>
    <row r="51" spans="2:6" ht="18.95" customHeight="1">
      <c r="B51" s="438"/>
      <c r="C51" s="176" t="s">
        <v>145</v>
      </c>
      <c r="D51" s="221"/>
      <c r="E51" s="126" t="str">
        <f t="shared" si="0"/>
        <v xml:space="preserve"> </v>
      </c>
      <c r="F51" s="127" t="str">
        <f>IF(SUMIFS(Desfases!$F$13:$F$49,Desfases!$C$13:$C$49,C51)&lt;&gt;0,SUMIFS(Desfases!$F$13:$F$49,Desfases!$C$13:$C$49,C51)," ")</f>
        <v xml:space="preserve"> </v>
      </c>
    </row>
    <row r="52" spans="2:6" ht="18.95" customHeight="1">
      <c r="B52" s="438"/>
      <c r="C52" s="176" t="s">
        <v>146</v>
      </c>
      <c r="D52" s="221"/>
      <c r="E52" s="126" t="str">
        <f t="shared" si="0"/>
        <v xml:space="preserve"> </v>
      </c>
      <c r="F52" s="127" t="str">
        <f>IF(SUMIFS(Desfases!$F$13:$F$49,Desfases!$C$13:$C$49,C52)&lt;&gt;0,SUMIFS(Desfases!$F$13:$F$49,Desfases!$C$13:$C$49,C52)," ")</f>
        <v xml:space="preserve"> </v>
      </c>
    </row>
    <row r="53" spans="2:6" ht="18.95" customHeight="1">
      <c r="B53" s="438"/>
      <c r="C53" s="176" t="s">
        <v>147</v>
      </c>
      <c r="D53" s="221"/>
      <c r="E53" s="126" t="str">
        <f t="shared" si="0"/>
        <v xml:space="preserve"> </v>
      </c>
      <c r="F53" s="127" t="str">
        <f>IF(SUMIFS(Desfases!$F$13:$F$49,Desfases!$C$13:$C$49,C53)&lt;&gt;0,SUMIFS(Desfases!$F$13:$F$49,Desfases!$C$13:$C$49,C53)," ")</f>
        <v xml:space="preserve"> </v>
      </c>
    </row>
    <row r="54" spans="2:6" ht="18.95" customHeight="1">
      <c r="B54" s="439"/>
      <c r="C54" s="175" t="s">
        <v>148</v>
      </c>
      <c r="D54" s="222"/>
      <c r="E54" s="128" t="str">
        <f t="shared" si="0"/>
        <v xml:space="preserve"> </v>
      </c>
      <c r="F54" s="127" t="str">
        <f>IF(SUMIFS(Desfases!$F$13:$F$49,Desfases!$C$13:$C$49,C54)&lt;&gt;0,SUMIFS(Desfases!$F$13:$F$49,Desfases!$C$13:$C$49,C54)," ")</f>
        <v xml:space="preserve"> </v>
      </c>
    </row>
    <row r="55" spans="2:6">
      <c r="C55" s="129"/>
      <c r="D55" s="13"/>
      <c r="E55" s="17"/>
      <c r="F55" s="17"/>
    </row>
    <row r="56" spans="2:6"/>
    <row r="60" spans="2:6" hidden="1">
      <c r="E60"/>
    </row>
    <row r="61" spans="2:6" hidden="1">
      <c r="E61"/>
    </row>
    <row r="62" spans="2:6" hidden="1">
      <c r="E62"/>
    </row>
    <row r="63" spans="2:6" hidden="1">
      <c r="E63"/>
    </row>
  </sheetData>
  <mergeCells count="7">
    <mergeCell ref="B26:B40"/>
    <mergeCell ref="B41:B54"/>
    <mergeCell ref="D10:E10"/>
    <mergeCell ref="D11:E11"/>
    <mergeCell ref="D12:E12"/>
    <mergeCell ref="D13:E13"/>
    <mergeCell ref="B17:B25"/>
  </mergeCells>
  <pageMargins left="0.7" right="0.7" top="0.75" bottom="0.75" header="0.3" footer="0.3"/>
  <pageSetup orientation="portrait" r:id="rId1"/>
  <drawing r:id="rId2"/>
  <tableParts count="1">
    <tablePart r:id="rId3"/>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6">
    <tabColor rgb="FFFF5D5D"/>
  </sheetPr>
  <dimension ref="A1:BR229"/>
  <sheetViews>
    <sheetView showGridLines="0" topLeftCell="A5" zoomScale="90" zoomScaleNormal="90" workbookViewId="0">
      <selection activeCell="I30" sqref="I30"/>
    </sheetView>
  </sheetViews>
  <sheetFormatPr defaultColWidth="0" defaultRowHeight="14.25" zeroHeight="1"/>
  <cols>
    <col min="1" max="1" width="3" style="13" customWidth="1"/>
    <col min="2" max="2" width="20.5703125" style="12" customWidth="1"/>
    <col min="3" max="3" width="19.28515625" style="13" customWidth="1"/>
    <col min="4" max="4" width="16.42578125" style="13" customWidth="1"/>
    <col min="5" max="5" width="24.140625" style="13" customWidth="1"/>
    <col min="6" max="6" width="19.42578125" style="13" customWidth="1"/>
    <col min="7" max="7" width="16.5703125" style="13" customWidth="1"/>
    <col min="8" max="8" width="19.42578125" style="13" customWidth="1"/>
    <col min="9" max="9" width="17.85546875" style="13" customWidth="1"/>
    <col min="10" max="10" width="27.85546875" style="13" customWidth="1"/>
    <col min="11" max="11" width="25.140625" style="13" customWidth="1"/>
    <col min="12" max="12" width="9.140625" style="13" customWidth="1"/>
    <col min="13" max="13" width="8.140625" style="13" hidden="1" customWidth="1"/>
    <col min="14" max="58" width="11.42578125" style="13" hidden="1" customWidth="1"/>
    <col min="59" max="59" width="22.28515625" style="13" hidden="1" customWidth="1"/>
    <col min="60" max="60" width="29.140625" style="13" hidden="1" customWidth="1"/>
    <col min="61" max="61" width="45.7109375" style="13" hidden="1" customWidth="1"/>
    <col min="62" max="62" width="37.42578125" style="13" hidden="1" customWidth="1"/>
    <col min="63" max="63" width="32.7109375" style="13" hidden="1" customWidth="1"/>
    <col min="64" max="64" width="26.28515625" style="13" hidden="1" customWidth="1"/>
    <col min="65" max="65" width="20.42578125" style="13" hidden="1" customWidth="1"/>
    <col min="66" max="66" width="47.7109375" style="13" hidden="1" customWidth="1"/>
    <col min="67" max="67" width="45.140625" style="13" hidden="1" customWidth="1"/>
    <col min="68" max="69" width="11.42578125" style="13" hidden="1" customWidth="1"/>
    <col min="70" max="70" width="22.5703125" style="13" hidden="1" customWidth="1"/>
    <col min="71" max="16384" width="11.42578125" style="13" hidden="1"/>
  </cols>
  <sheetData>
    <row r="1" spans="1:11"/>
    <row r="2" spans="1:11"/>
    <row r="3" spans="1:11"/>
    <row r="4" spans="1:11"/>
    <row r="5" spans="1:11">
      <c r="C5" s="14"/>
      <c r="D5" s="14"/>
      <c r="E5" s="14"/>
      <c r="F5" s="14"/>
      <c r="G5" s="15"/>
    </row>
    <row r="6" spans="1:11" ht="14.25" customHeight="1"/>
    <row r="7" spans="1:11" ht="14.25" customHeight="1">
      <c r="A7"/>
      <c r="B7" s="24"/>
      <c r="C7" s="25"/>
      <c r="D7"/>
      <c r="E7"/>
      <c r="F7"/>
      <c r="G7"/>
      <c r="H7"/>
      <c r="I7"/>
      <c r="J7"/>
      <c r="K7"/>
    </row>
    <row r="8" spans="1:11" ht="15">
      <c r="A8"/>
      <c r="C8" s="27"/>
      <c r="D8" s="27"/>
      <c r="E8" s="27"/>
      <c r="F8" s="27"/>
      <c r="G8" s="27"/>
      <c r="H8" s="27"/>
      <c r="I8" s="27"/>
      <c r="J8"/>
      <c r="K8"/>
    </row>
    <row r="9" spans="1:11" ht="26.25" customHeight="1">
      <c r="A9"/>
      <c r="C9" s="27"/>
      <c r="D9" s="27"/>
      <c r="E9" s="27"/>
      <c r="F9" s="27"/>
      <c r="G9" s="27"/>
      <c r="H9" s="27"/>
      <c r="I9" s="27"/>
      <c r="J9"/>
      <c r="K9"/>
    </row>
    <row r="10" spans="1:11" ht="14.25" customHeight="1">
      <c r="A10"/>
      <c r="B10" s="24"/>
      <c r="C10" s="25"/>
      <c r="D10"/>
      <c r="E10"/>
      <c r="F10"/>
      <c r="G10"/>
      <c r="H10"/>
      <c r="I10"/>
      <c r="J10"/>
      <c r="K10"/>
    </row>
    <row r="11" spans="1:11" ht="14.25" customHeight="1">
      <c r="A11"/>
      <c r="B11" s="28"/>
      <c r="C11" s="29"/>
      <c r="D11" s="27"/>
      <c r="E11" s="27"/>
      <c r="F11" s="27"/>
      <c r="G11" s="27"/>
      <c r="H11" s="27"/>
      <c r="I11" s="27"/>
      <c r="J11" s="27"/>
      <c r="K11"/>
    </row>
    <row r="12" spans="1:11" ht="18.75" customHeight="1">
      <c r="A12" s="30"/>
      <c r="B12" s="462" t="s">
        <v>149</v>
      </c>
      <c r="C12" s="463"/>
      <c r="D12" s="463"/>
      <c r="E12" s="463"/>
      <c r="F12" s="463"/>
      <c r="G12" s="463"/>
      <c r="H12" s="464"/>
      <c r="I12" s="27"/>
      <c r="J12" s="27"/>
      <c r="K12"/>
    </row>
    <row r="13" spans="1:11" ht="18.75" customHeight="1">
      <c r="A13" s="30"/>
      <c r="B13"/>
      <c r="C13"/>
      <c r="D13"/>
      <c r="E13"/>
      <c r="F13"/>
      <c r="G13"/>
      <c r="H13"/>
      <c r="I13"/>
      <c r="J13" s="27"/>
      <c r="K13"/>
    </row>
    <row r="14" spans="1:11" ht="47.25" customHeight="1">
      <c r="A14"/>
      <c r="B14" s="417" t="s">
        <v>150</v>
      </c>
      <c r="C14" s="418"/>
      <c r="D14" s="471"/>
      <c r="E14" s="471"/>
      <c r="F14" s="471"/>
      <c r="G14" s="471"/>
      <c r="H14" s="471"/>
      <c r="I14" s="471"/>
      <c r="J14" s="471"/>
      <c r="K14" s="471"/>
    </row>
    <row r="15" spans="1:11" ht="18.75" customHeight="1">
      <c r="A15"/>
      <c r="B15" s="419" t="s">
        <v>151</v>
      </c>
      <c r="C15" s="418"/>
      <c r="D15" s="472">
        <f>COUNT('Inf. Proyecto'!B126:B165)</f>
        <v>1</v>
      </c>
      <c r="E15" s="472"/>
      <c r="F15" s="472"/>
      <c r="G15" s="472"/>
      <c r="H15" s="472"/>
      <c r="I15" s="472"/>
      <c r="J15" s="472"/>
      <c r="K15" s="472"/>
    </row>
    <row r="16" spans="1:11" ht="18.75" customHeight="1">
      <c r="A16"/>
      <c r="B16" s="418" t="s">
        <v>152</v>
      </c>
      <c r="C16" s="470"/>
      <c r="D16" s="473">
        <v>0</v>
      </c>
      <c r="E16" s="473"/>
      <c r="F16" s="473"/>
      <c r="G16" s="473"/>
      <c r="H16" s="473"/>
      <c r="I16" s="473"/>
      <c r="J16" s="473"/>
      <c r="K16" s="473"/>
    </row>
    <row r="17" spans="1:65" ht="14.25" customHeight="1">
      <c r="A17"/>
      <c r="B17" s="28"/>
      <c r="C17" s="29"/>
      <c r="D17" s="27"/>
      <c r="E17" s="27"/>
      <c r="F17" s="27"/>
      <c r="G17" s="27"/>
      <c r="H17" s="27"/>
      <c r="I17" s="27"/>
      <c r="J17" s="27"/>
      <c r="K17"/>
    </row>
    <row r="18" spans="1:65" ht="18" customHeight="1">
      <c r="A18"/>
      <c r="B18" s="466" t="s">
        <v>153</v>
      </c>
      <c r="C18" s="466"/>
      <c r="D18" s="466"/>
      <c r="E18" s="466"/>
      <c r="F18" s="466"/>
      <c r="G18" s="466"/>
      <c r="H18" s="234"/>
      <c r="I18" s="234"/>
      <c r="J18"/>
      <c r="K18"/>
    </row>
    <row r="19" spans="1:65" ht="14.25" customHeight="1">
      <c r="A19"/>
      <c r="B19" s="28"/>
      <c r="C19" s="29"/>
      <c r="D19" s="27"/>
      <c r="E19" s="27"/>
      <c r="F19" s="27"/>
      <c r="G19" s="27"/>
      <c r="H19" s="27"/>
      <c r="I19" s="27"/>
      <c r="J19" s="27"/>
      <c r="K19"/>
    </row>
    <row r="20" spans="1:65" ht="55.5" customHeight="1">
      <c r="A20"/>
      <c r="B20" s="153" t="s">
        <v>154</v>
      </c>
      <c r="C20" s="154" t="s">
        <v>155</v>
      </c>
      <c r="D20" s="155" t="s">
        <v>156</v>
      </c>
      <c r="E20" s="155" t="s">
        <v>157</v>
      </c>
      <c r="F20" s="155" t="s">
        <v>158</v>
      </c>
      <c r="G20" s="156" t="s">
        <v>159</v>
      </c>
      <c r="H20" s="156" t="s">
        <v>160</v>
      </c>
      <c r="I20" s="156" t="s">
        <v>161</v>
      </c>
      <c r="J20" s="156" t="s">
        <v>162</v>
      </c>
      <c r="K20" s="157" t="s">
        <v>163</v>
      </c>
      <c r="L20" s="17"/>
      <c r="M20" s="17"/>
      <c r="N20" s="33"/>
    </row>
    <row r="21" spans="1:65" ht="15">
      <c r="A21"/>
      <c r="B21" s="227">
        <f>IF(D21=" "," ",(D21/$D$25))</f>
        <v>0.19736842105263158</v>
      </c>
      <c r="C21" s="142" t="s">
        <v>77</v>
      </c>
      <c r="D21" s="350">
        <f>Estimación!F17</f>
        <v>15</v>
      </c>
      <c r="E21" s="351">
        <f>Estimación!G17</f>
        <v>17.840000000000003</v>
      </c>
      <c r="F21" s="351">
        <f>IF(SUM(C39:C189)=0,0,SUM(C39:C189))</f>
        <v>0</v>
      </c>
      <c r="G21" s="351" t="str">
        <f>IF(SUMIFS(Desfases!$F$13:$F$49,Desfases!$E$13:$E$49,C21)&lt;&gt;0,SUMIFS(Desfases!$F$13:$F$49,Desfases!$E$13:$E$49,C21)," ")</f>
        <v xml:space="preserve"> </v>
      </c>
      <c r="H21" s="228">
        <f ca="1">IF(J21&gt;0,IF(K21&lt;=TODAY(),1,IF(J21&gt;=TODAY(),0,((TODAY()+1)-J21)/((K21+1)-J21)))," ")</f>
        <v>1</v>
      </c>
      <c r="I21" s="353">
        <v>0.85</v>
      </c>
      <c r="J21" s="223">
        <v>45211</v>
      </c>
      <c r="K21" s="318">
        <v>45216</v>
      </c>
      <c r="L21" s="34"/>
      <c r="M21" s="34"/>
      <c r="N21" s="33"/>
    </row>
    <row r="22" spans="1:65" ht="15">
      <c r="A22"/>
      <c r="B22" s="227">
        <f>IF(D22=" "," ",(D22/$D$25))</f>
        <v>0.38157894736842107</v>
      </c>
      <c r="C22" s="143" t="s">
        <v>83</v>
      </c>
      <c r="D22" s="351">
        <f>Estimación!F24</f>
        <v>29</v>
      </c>
      <c r="E22" s="351">
        <f>Estimación!G24</f>
        <v>38.28</v>
      </c>
      <c r="F22" s="348">
        <f>IF(SUM(D39:D64)=0,0,SUM(D39:D64))</f>
        <v>0</v>
      </c>
      <c r="G22" s="348" t="str">
        <f>IF(SUMIFS(Desfases!$F$13:$F$49,Desfases!$E$13:$E$49,C22)&lt;&gt;0,SUMIFS(Desfases!$F$13:$F$49,Desfases!$E$13:$E$49,C22)," ")</f>
        <v xml:space="preserve"> </v>
      </c>
      <c r="H22" s="228" t="str">
        <f t="shared" ref="H22:H24" ca="1" si="0">IF(J22&gt;0,IF(K22&lt;=TODAY(),1,IF(J22&gt;=TODAY(),0,((TODAY()+1)-J22)/((K22+1)-J22)))," ")</f>
        <v xml:space="preserve"> </v>
      </c>
      <c r="I22" s="353"/>
      <c r="J22" s="223"/>
      <c r="K22" s="318"/>
      <c r="L22" s="34"/>
      <c r="M22" s="34"/>
      <c r="N22" s="33"/>
    </row>
    <row r="23" spans="1:65" ht="15">
      <c r="A23"/>
      <c r="B23" s="227">
        <f>IF(D23=" "," ",(D23/$D$25))</f>
        <v>0.30263157894736842</v>
      </c>
      <c r="C23" s="144" t="s">
        <v>88</v>
      </c>
      <c r="D23" s="351">
        <f>Estimación!F34</f>
        <v>23</v>
      </c>
      <c r="E23" s="351">
        <f>Estimación!G34</f>
        <v>30.36</v>
      </c>
      <c r="F23" s="348">
        <f>IF(SUM(E39:E64)=0,0,SUM(E39:E64))</f>
        <v>0</v>
      </c>
      <c r="G23" s="348" t="str">
        <f>IF(SUMIFS(Desfases!$F$13:$F$49,Desfases!$E$13:$E$49,C23)&lt;&gt;0,SUMIFS(Desfases!$F$13:$F$49,Desfases!$E$13:$E$49,C23)," ")</f>
        <v xml:space="preserve"> </v>
      </c>
      <c r="H23" s="228" t="str">
        <f t="shared" ca="1" si="0"/>
        <v xml:space="preserve"> </v>
      </c>
      <c r="I23" s="353"/>
      <c r="J23" s="223"/>
      <c r="K23" s="318"/>
      <c r="L23" s="34"/>
      <c r="M23" s="34"/>
      <c r="N23" s="33"/>
    </row>
    <row r="24" spans="1:65" ht="30">
      <c r="A24"/>
      <c r="B24" s="227">
        <f>IF(D24=" "," ",(D24/$D$25))</f>
        <v>0.11842105263157894</v>
      </c>
      <c r="C24" s="145" t="s">
        <v>164</v>
      </c>
      <c r="D24" s="351">
        <f>Estimación!F43</f>
        <v>9</v>
      </c>
      <c r="E24" s="351">
        <f>Estimación!G43</f>
        <v>11.88</v>
      </c>
      <c r="F24" s="352">
        <f>IF(SUM(F39:F64)=0,0,SUM(F39:F64))</f>
        <v>0</v>
      </c>
      <c r="G24" s="352" t="str">
        <f>IF(SUMIFS(Desfases!$F$13:$F$49,Desfases!$E$13:$E$49,C24)&lt;&gt;0,SUMIFS(Desfases!$F$13:$F$49,Desfases!$E$13:$E$49,C24)," ")</f>
        <v xml:space="preserve"> </v>
      </c>
      <c r="H24" s="228" t="str">
        <f t="shared" ca="1" si="0"/>
        <v xml:space="preserve"> </v>
      </c>
      <c r="I24" s="353"/>
      <c r="J24" s="223"/>
      <c r="K24" s="318"/>
      <c r="L24" s="34"/>
      <c r="M24" s="34"/>
      <c r="N24" s="33"/>
    </row>
    <row r="25" spans="1:65" ht="22.5" customHeight="1">
      <c r="A25"/>
      <c r="B25" s="135">
        <f>IF(SUM(B21:B24)=0," ",SUM(B21:B24))</f>
        <v>1</v>
      </c>
      <c r="C25" s="133" t="s">
        <v>165</v>
      </c>
      <c r="D25" s="134">
        <f>IF(SUM(D21:D24)=0," ",SUM(D21:D24))</f>
        <v>76</v>
      </c>
      <c r="E25" s="134">
        <f>IF(SUM(E21:E24)=0," ",SUM(E21:E24))</f>
        <v>98.36</v>
      </c>
      <c r="F25" s="134" t="str">
        <f>IF(SUM(F21:F24)=0," ",SUM(F21:F24))</f>
        <v xml:space="preserve"> </v>
      </c>
      <c r="G25" s="134" t="str">
        <f>IF(SUM(G21:G24)=0," ",SUM(G21:G24))</f>
        <v xml:space="preserve"> </v>
      </c>
      <c r="H25" s="135">
        <f ca="1">IF(ISERROR(AVERAGE(H21:H24))," ",AVERAGE(H21:H24))</f>
        <v>1</v>
      </c>
      <c r="I25" s="135">
        <f>IF(ISERROR(AVERAGE(I21:I24))," ",AVERAGE(I21:I24))</f>
        <v>0.85</v>
      </c>
      <c r="J25" s="136">
        <f>IF(MIN(J21:J24)=0," ",MIN(J21:J24))</f>
        <v>45211</v>
      </c>
      <c r="K25" s="136">
        <f>IF(MAX(K21:K24)=0," ",MAX(K21:K24))</f>
        <v>45216</v>
      </c>
      <c r="L25" s="33"/>
      <c r="M25" s="33"/>
      <c r="N25" s="33"/>
    </row>
    <row r="26" spans="1:65" ht="15">
      <c r="A26"/>
      <c r="B26" s="28"/>
      <c r="C26" s="29"/>
      <c r="D26" s="27"/>
      <c r="E26" s="27"/>
      <c r="F26" s="27"/>
      <c r="G26" s="27"/>
      <c r="H26" s="60">
        <f ca="1">100%-H25</f>
        <v>0</v>
      </c>
      <c r="I26" s="60">
        <f>100%-I25</f>
        <v>0.15000000000000002</v>
      </c>
      <c r="J26" s="27"/>
      <c r="K26"/>
      <c r="L26" s="33"/>
      <c r="M26" s="33"/>
      <c r="N26" s="33"/>
    </row>
    <row r="27" spans="1:65" ht="15.75">
      <c r="A27"/>
      <c r="B27" s="466" t="s">
        <v>166</v>
      </c>
      <c r="C27" s="466"/>
      <c r="D27" s="466"/>
      <c r="E27" s="466"/>
      <c r="F27" s="466"/>
      <c r="G27" s="466"/>
      <c r="H27" s="60"/>
      <c r="I27" s="60"/>
      <c r="J27" s="27"/>
      <c r="K27"/>
      <c r="L27" s="33"/>
      <c r="M27" s="33"/>
      <c r="N27" s="33"/>
      <c r="BL27" s="39"/>
      <c r="BM27" s="39"/>
    </row>
    <row r="28" spans="1:65" ht="15">
      <c r="A28"/>
      <c r="B28" s="28"/>
      <c r="C28" s="29"/>
      <c r="D28" s="27"/>
      <c r="E28" s="27"/>
      <c r="F28" s="27"/>
      <c r="G28" s="27"/>
      <c r="H28" s="60"/>
      <c r="I28" s="60"/>
      <c r="J28" s="27"/>
      <c r="K28"/>
      <c r="L28" s="33"/>
      <c r="M28" s="33"/>
      <c r="N28" s="33"/>
      <c r="BL28" s="39"/>
      <c r="BM28" s="39"/>
    </row>
    <row r="29" spans="1:65" ht="30">
      <c r="A29"/>
      <c r="B29" s="245" t="s">
        <v>167</v>
      </c>
      <c r="C29" s="245" t="s">
        <v>168</v>
      </c>
      <c r="D29" s="246" t="s">
        <v>169</v>
      </c>
      <c r="E29" s="246" t="s">
        <v>170</v>
      </c>
      <c r="F29" s="146" t="s">
        <v>171</v>
      </c>
      <c r="G29" s="146" t="s">
        <v>172</v>
      </c>
      <c r="H29" s="146" t="s">
        <v>173</v>
      </c>
      <c r="I29" s="146" t="s">
        <v>174</v>
      </c>
      <c r="J29" s="146" t="s">
        <v>175</v>
      </c>
      <c r="K29" s="146" t="s">
        <v>176</v>
      </c>
      <c r="L29" s="33"/>
      <c r="M29" s="33"/>
      <c r="N29" s="33"/>
      <c r="BL29" s="39"/>
      <c r="BM29" s="39"/>
    </row>
    <row r="30" spans="1:65" ht="15">
      <c r="A30"/>
      <c r="B30" s="94">
        <v>18</v>
      </c>
      <c r="C30" s="94">
        <v>0</v>
      </c>
      <c r="D30" s="267">
        <f>F30+G30</f>
        <v>18</v>
      </c>
      <c r="E30" s="94"/>
      <c r="F30" s="94">
        <v>14</v>
      </c>
      <c r="G30" s="94">
        <v>4</v>
      </c>
      <c r="H30" s="94">
        <v>0</v>
      </c>
      <c r="I30" s="94"/>
      <c r="J30" s="94"/>
      <c r="K30" s="225">
        <f>IF(ISBLANK(B30)," ",(F30+J30)/B30)</f>
        <v>0.77777777777777779</v>
      </c>
      <c r="L30" s="33"/>
      <c r="M30" s="33"/>
      <c r="N30" s="33"/>
      <c r="BL30" s="39"/>
      <c r="BM30" s="39"/>
    </row>
    <row r="31" spans="1:65" ht="15">
      <c r="A31"/>
      <c r="B31" s="90"/>
      <c r="C31" s="90"/>
      <c r="D31" s="90"/>
      <c r="E31" s="90"/>
      <c r="F31" s="90"/>
      <c r="G31" s="90"/>
      <c r="H31" s="90"/>
      <c r="I31" s="90"/>
      <c r="J31" s="90"/>
      <c r="K31" s="101">
        <f>100%-K30</f>
        <v>0.22222222222222221</v>
      </c>
      <c r="L31" s="33"/>
      <c r="M31" s="33"/>
      <c r="N31" s="33"/>
      <c r="BL31" s="39"/>
      <c r="BM31" s="39"/>
    </row>
    <row r="32" spans="1:65" ht="30">
      <c r="A32"/>
      <c r="B32" s="247" t="s">
        <v>177</v>
      </c>
      <c r="C32" s="90"/>
      <c r="D32" s="90"/>
      <c r="E32" s="90"/>
      <c r="F32" s="90"/>
      <c r="G32" s="90"/>
      <c r="H32" s="90"/>
      <c r="I32" s="90"/>
      <c r="J32" s="90"/>
      <c r="K32" s="101"/>
      <c r="L32" s="33"/>
      <c r="M32" s="33"/>
      <c r="N32" s="33"/>
      <c r="BL32" s="39"/>
      <c r="BM32" s="39"/>
    </row>
    <row r="33" spans="1:65" ht="15">
      <c r="A33"/>
      <c r="B33" s="94">
        <v>2</v>
      </c>
      <c r="C33" s="90"/>
      <c r="D33" s="90"/>
      <c r="E33" s="90"/>
      <c r="F33" s="90"/>
      <c r="G33" s="90"/>
      <c r="H33" s="90"/>
      <c r="I33" s="90"/>
      <c r="J33" s="90"/>
      <c r="K33"/>
      <c r="L33" s="33"/>
      <c r="M33" s="33"/>
      <c r="N33" s="33"/>
      <c r="BL33" s="39"/>
      <c r="BM33" s="39"/>
    </row>
    <row r="34" spans="1:65" ht="15">
      <c r="A34"/>
      <c r="B34" s="28"/>
      <c r="C34" s="29"/>
      <c r="D34" s="27"/>
      <c r="E34" s="27"/>
      <c r="F34" s="27"/>
      <c r="G34" s="27"/>
      <c r="H34" s="60"/>
      <c r="I34" s="60"/>
      <c r="L34" s="33"/>
      <c r="M34" s="33"/>
      <c r="N34" s="33"/>
      <c r="BL34" s="39"/>
      <c r="BM34" s="39"/>
    </row>
    <row r="35" spans="1:65" ht="15.75">
      <c r="A35"/>
      <c r="B35" s="466" t="s">
        <v>178</v>
      </c>
      <c r="C35" s="466"/>
      <c r="D35" s="466"/>
      <c r="E35" s="466"/>
      <c r="F35" s="466"/>
      <c r="G35" s="466"/>
      <c r="H35" s="26"/>
      <c r="I35" s="26"/>
      <c r="J35" s="26"/>
      <c r="K35"/>
      <c r="L35" s="33"/>
      <c r="M35" s="33"/>
      <c r="N35" s="33"/>
      <c r="BL35" s="39"/>
      <c r="BM35" s="39"/>
    </row>
    <row r="36" spans="1:65" ht="15">
      <c r="A36"/>
      <c r="B36" s="28"/>
      <c r="C36" s="29"/>
      <c r="D36" s="27"/>
      <c r="E36" s="27"/>
      <c r="F36" s="27"/>
      <c r="G36" s="27"/>
      <c r="H36" s="26"/>
      <c r="I36" s="26"/>
      <c r="J36" s="26"/>
      <c r="K36"/>
      <c r="L36" s="33"/>
      <c r="M36" s="33"/>
      <c r="N36" s="33"/>
    </row>
    <row r="37" spans="1:65" ht="24.75" customHeight="1">
      <c r="A37"/>
      <c r="B37" s="467" t="s">
        <v>179</v>
      </c>
      <c r="C37" s="468"/>
      <c r="D37" s="468"/>
      <c r="E37" s="468"/>
      <c r="F37" s="468"/>
      <c r="G37" s="469"/>
      <c r="H37" s="26"/>
      <c r="I37" s="26"/>
      <c r="J37" s="26"/>
      <c r="K37"/>
    </row>
    <row r="38" spans="1:65" s="16" customFormat="1" ht="38.25" customHeight="1">
      <c r="A38" s="26"/>
      <c r="B38" s="316" t="s">
        <v>180</v>
      </c>
      <c r="C38" s="317" t="s">
        <v>77</v>
      </c>
      <c r="D38" s="317" t="s">
        <v>83</v>
      </c>
      <c r="E38" s="317" t="s">
        <v>181</v>
      </c>
      <c r="F38" s="317" t="s">
        <v>164</v>
      </c>
      <c r="G38" s="317" t="s">
        <v>182</v>
      </c>
      <c r="H38" s="26"/>
      <c r="I38" s="26"/>
      <c r="J38" s="26"/>
      <c r="K38" s="26"/>
    </row>
    <row r="39" spans="1:65" s="17" customFormat="1" ht="15">
      <c r="A39" s="5"/>
      <c r="B39" s="229"/>
      <c r="C39" s="97"/>
      <c r="D39" s="97"/>
      <c r="E39" s="98"/>
      <c r="F39" s="97"/>
      <c r="G39" s="226" t="str">
        <f>IF(SUM(C39:F39)=0," ",SUM(C39:F39))</f>
        <v xml:space="preserve"> </v>
      </c>
      <c r="H39" s="26"/>
      <c r="I39" s="26"/>
      <c r="J39" s="26"/>
      <c r="K39" s="5"/>
    </row>
    <row r="40" spans="1:65" s="17" customFormat="1" ht="15">
      <c r="A40" s="5"/>
      <c r="B40" s="229"/>
      <c r="C40" s="99"/>
      <c r="D40" s="99"/>
      <c r="E40" s="99"/>
      <c r="F40" s="99"/>
      <c r="G40" s="226" t="str">
        <f>IF(SUM(C40:F40)=0," ",SUM(C40:F40))</f>
        <v xml:space="preserve"> </v>
      </c>
      <c r="H40" s="26"/>
      <c r="I40" s="26"/>
      <c r="J40" s="26"/>
      <c r="K40" s="5"/>
    </row>
    <row r="41" spans="1:65" s="17" customFormat="1" ht="15">
      <c r="A41" s="5"/>
      <c r="B41" s="224"/>
      <c r="C41" s="99"/>
      <c r="D41" s="99"/>
      <c r="E41" s="99"/>
      <c r="F41" s="99"/>
      <c r="G41" s="226" t="str">
        <f t="shared" ref="G41:G64" si="1">IF(SUM(C41:F41)=0," ",SUM(C41:F41))</f>
        <v xml:space="preserve"> </v>
      </c>
      <c r="H41" s="26"/>
      <c r="I41" s="26"/>
      <c r="J41" s="26"/>
      <c r="K41" s="5"/>
    </row>
    <row r="42" spans="1:65" s="17" customFormat="1" ht="15">
      <c r="A42" s="5"/>
      <c r="B42" s="224"/>
      <c r="C42" s="99"/>
      <c r="D42" s="99"/>
      <c r="E42" s="99"/>
      <c r="F42" s="99"/>
      <c r="G42" s="226" t="str">
        <f t="shared" si="1"/>
        <v xml:space="preserve"> </v>
      </c>
      <c r="H42" s="26"/>
      <c r="I42" s="26"/>
      <c r="J42" s="26"/>
      <c r="K42" s="5"/>
    </row>
    <row r="43" spans="1:65" s="17" customFormat="1" ht="15">
      <c r="A43" s="5"/>
      <c r="B43" s="224"/>
      <c r="C43" s="99"/>
      <c r="D43" s="99"/>
      <c r="E43" s="99"/>
      <c r="F43" s="99"/>
      <c r="G43" s="226" t="str">
        <f t="shared" si="1"/>
        <v xml:space="preserve"> </v>
      </c>
      <c r="H43" s="26"/>
      <c r="I43" s="26"/>
      <c r="J43" s="26"/>
      <c r="K43" s="5"/>
    </row>
    <row r="44" spans="1:65" s="17" customFormat="1" ht="15">
      <c r="A44" s="5"/>
      <c r="B44" s="224"/>
      <c r="C44" s="99"/>
      <c r="D44" s="99"/>
      <c r="E44" s="99"/>
      <c r="F44" s="99"/>
      <c r="G44" s="226" t="str">
        <f t="shared" si="1"/>
        <v xml:space="preserve"> </v>
      </c>
      <c r="H44" s="26"/>
      <c r="I44" s="26"/>
      <c r="J44" s="26"/>
      <c r="K44" s="5"/>
    </row>
    <row r="45" spans="1:65" s="17" customFormat="1" ht="15">
      <c r="A45" s="5"/>
      <c r="B45" s="224"/>
      <c r="C45" s="99"/>
      <c r="D45" s="99"/>
      <c r="E45" s="99"/>
      <c r="F45" s="99"/>
      <c r="G45" s="226" t="str">
        <f t="shared" si="1"/>
        <v xml:space="preserve"> </v>
      </c>
      <c r="H45" s="5"/>
      <c r="I45" s="5"/>
      <c r="J45" s="5"/>
      <c r="K45" s="5"/>
    </row>
    <row r="46" spans="1:65" s="17" customFormat="1" ht="15">
      <c r="A46" s="5"/>
      <c r="B46" s="224"/>
      <c r="C46" s="99"/>
      <c r="D46" s="99"/>
      <c r="E46" s="99"/>
      <c r="F46" s="99"/>
      <c r="G46" s="226" t="str">
        <f t="shared" si="1"/>
        <v xml:space="preserve"> </v>
      </c>
      <c r="H46" s="5"/>
      <c r="I46" s="5"/>
      <c r="J46" s="5"/>
      <c r="K46" s="5"/>
    </row>
    <row r="47" spans="1:65" s="17" customFormat="1" ht="15">
      <c r="A47" s="5"/>
      <c r="B47" s="224"/>
      <c r="C47" s="99"/>
      <c r="D47" s="99"/>
      <c r="E47" s="99"/>
      <c r="F47" s="99"/>
      <c r="G47" s="226" t="str">
        <f t="shared" si="1"/>
        <v xml:space="preserve"> </v>
      </c>
      <c r="H47" s="5"/>
      <c r="I47" s="5"/>
      <c r="J47" s="5"/>
      <c r="K47" s="5"/>
    </row>
    <row r="48" spans="1:65" s="17" customFormat="1" ht="15">
      <c r="A48" s="5"/>
      <c r="B48" s="224"/>
      <c r="C48" s="99"/>
      <c r="D48" s="99"/>
      <c r="E48" s="99"/>
      <c r="F48" s="99"/>
      <c r="G48" s="226" t="str">
        <f t="shared" si="1"/>
        <v xml:space="preserve"> </v>
      </c>
      <c r="H48" s="5"/>
      <c r="I48" s="5"/>
      <c r="J48" s="5"/>
      <c r="K48" s="5"/>
    </row>
    <row r="49" spans="1:11" s="17" customFormat="1" ht="15">
      <c r="A49" s="5"/>
      <c r="B49" s="224"/>
      <c r="C49" s="99"/>
      <c r="D49" s="99"/>
      <c r="E49" s="99"/>
      <c r="F49" s="99"/>
      <c r="G49" s="226" t="str">
        <f t="shared" si="1"/>
        <v xml:space="preserve"> </v>
      </c>
      <c r="H49" s="5"/>
      <c r="I49" s="5"/>
      <c r="J49" s="5"/>
      <c r="K49" s="5"/>
    </row>
    <row r="50" spans="1:11" s="17" customFormat="1" ht="15">
      <c r="A50" s="5"/>
      <c r="B50" s="224"/>
      <c r="C50" s="99"/>
      <c r="D50" s="99"/>
      <c r="E50" s="99"/>
      <c r="F50" s="99"/>
      <c r="G50" s="226" t="str">
        <f t="shared" si="1"/>
        <v xml:space="preserve"> </v>
      </c>
      <c r="H50" s="5"/>
      <c r="I50" s="5"/>
      <c r="J50" s="5"/>
      <c r="K50" s="5"/>
    </row>
    <row r="51" spans="1:11" s="17" customFormat="1" ht="15">
      <c r="A51" s="5"/>
      <c r="B51" s="224"/>
      <c r="C51" s="99"/>
      <c r="D51" s="99"/>
      <c r="E51" s="99"/>
      <c r="F51" s="99"/>
      <c r="G51" s="226" t="str">
        <f t="shared" si="1"/>
        <v xml:space="preserve"> </v>
      </c>
      <c r="H51" s="5"/>
      <c r="I51" s="5"/>
      <c r="J51" s="5"/>
      <c r="K51" s="5"/>
    </row>
    <row r="52" spans="1:11" s="17" customFormat="1" ht="15">
      <c r="A52" s="5"/>
      <c r="B52" s="224"/>
      <c r="C52" s="99"/>
      <c r="D52" s="99"/>
      <c r="E52" s="99"/>
      <c r="F52" s="99"/>
      <c r="G52" s="226" t="str">
        <f t="shared" si="1"/>
        <v xml:space="preserve"> </v>
      </c>
      <c r="H52" s="5"/>
      <c r="I52" s="5"/>
      <c r="J52" s="5"/>
      <c r="K52" s="5"/>
    </row>
    <row r="53" spans="1:11" s="17" customFormat="1" ht="15">
      <c r="A53" s="5"/>
      <c r="B53" s="224"/>
      <c r="C53" s="100"/>
      <c r="D53" s="99"/>
      <c r="E53" s="99"/>
      <c r="F53" s="99"/>
      <c r="G53" s="226" t="str">
        <f t="shared" si="1"/>
        <v xml:space="preserve"> </v>
      </c>
      <c r="H53" s="5"/>
      <c r="I53" s="5"/>
      <c r="J53" s="5"/>
      <c r="K53" s="5"/>
    </row>
    <row r="54" spans="1:11" s="17" customFormat="1" ht="15">
      <c r="A54" s="5"/>
      <c r="B54" s="224"/>
      <c r="C54" s="100"/>
      <c r="D54" s="99"/>
      <c r="E54" s="99"/>
      <c r="F54" s="99"/>
      <c r="G54" s="226" t="str">
        <f t="shared" si="1"/>
        <v xml:space="preserve"> </v>
      </c>
      <c r="H54" s="5"/>
      <c r="I54" s="5"/>
      <c r="J54" s="5"/>
      <c r="K54" s="5"/>
    </row>
    <row r="55" spans="1:11" s="17" customFormat="1" ht="15">
      <c r="A55" s="5"/>
      <c r="B55" s="224"/>
      <c r="C55" s="100"/>
      <c r="D55" s="99"/>
      <c r="E55" s="99"/>
      <c r="F55" s="99"/>
      <c r="G55" s="226" t="str">
        <f t="shared" si="1"/>
        <v xml:space="preserve"> </v>
      </c>
      <c r="H55" s="5"/>
      <c r="I55" s="5"/>
      <c r="J55" s="5"/>
      <c r="K55" s="5"/>
    </row>
    <row r="56" spans="1:11" s="17" customFormat="1" ht="15">
      <c r="A56" s="5"/>
      <c r="B56" s="224"/>
      <c r="C56" s="100"/>
      <c r="D56" s="99"/>
      <c r="E56" s="99"/>
      <c r="F56" s="99"/>
      <c r="G56" s="226" t="str">
        <f t="shared" si="1"/>
        <v xml:space="preserve"> </v>
      </c>
      <c r="H56" s="5"/>
      <c r="I56" s="5"/>
      <c r="J56" s="5"/>
      <c r="K56" s="5"/>
    </row>
    <row r="57" spans="1:11" s="17" customFormat="1" ht="15">
      <c r="A57" s="5"/>
      <c r="B57" s="224"/>
      <c r="C57" s="100"/>
      <c r="D57" s="99"/>
      <c r="E57" s="99"/>
      <c r="F57" s="99"/>
      <c r="G57" s="226" t="str">
        <f t="shared" si="1"/>
        <v xml:space="preserve"> </v>
      </c>
      <c r="H57" s="5"/>
      <c r="I57" s="5"/>
      <c r="J57" s="5"/>
      <c r="K57" s="5"/>
    </row>
    <row r="58" spans="1:11" s="17" customFormat="1" ht="15">
      <c r="A58" s="5"/>
      <c r="B58" s="224"/>
      <c r="C58" s="100"/>
      <c r="D58" s="99"/>
      <c r="E58" s="99"/>
      <c r="F58" s="99"/>
      <c r="G58" s="226" t="str">
        <f t="shared" si="1"/>
        <v xml:space="preserve"> </v>
      </c>
      <c r="H58" s="5"/>
      <c r="I58" s="5"/>
      <c r="J58" s="5"/>
      <c r="K58" s="5"/>
    </row>
    <row r="59" spans="1:11" s="17" customFormat="1" ht="15">
      <c r="A59" s="5"/>
      <c r="B59" s="224"/>
      <c r="C59" s="100"/>
      <c r="D59" s="99"/>
      <c r="E59" s="99"/>
      <c r="F59" s="99"/>
      <c r="G59" s="226" t="str">
        <f t="shared" si="1"/>
        <v xml:space="preserve"> </v>
      </c>
      <c r="H59" s="5"/>
      <c r="I59" s="5"/>
      <c r="J59" s="5"/>
      <c r="K59" s="5"/>
    </row>
    <row r="60" spans="1:11" s="17" customFormat="1" ht="15">
      <c r="A60" s="5"/>
      <c r="B60" s="224"/>
      <c r="C60" s="100"/>
      <c r="D60" s="99"/>
      <c r="E60" s="99"/>
      <c r="F60" s="99"/>
      <c r="G60" s="226" t="str">
        <f t="shared" si="1"/>
        <v xml:space="preserve"> </v>
      </c>
      <c r="H60" s="5"/>
      <c r="I60" s="5"/>
      <c r="J60" s="5"/>
      <c r="K60" s="5"/>
    </row>
    <row r="61" spans="1:11" s="17" customFormat="1" ht="15">
      <c r="A61" s="5"/>
      <c r="B61" s="224"/>
      <c r="C61" s="100"/>
      <c r="D61" s="99"/>
      <c r="E61" s="99"/>
      <c r="F61" s="99"/>
      <c r="G61" s="226" t="str">
        <f t="shared" si="1"/>
        <v xml:space="preserve"> </v>
      </c>
      <c r="H61" s="5"/>
      <c r="I61" s="5"/>
      <c r="J61" s="5"/>
      <c r="K61" s="5"/>
    </row>
    <row r="62" spans="1:11" s="17" customFormat="1" ht="15">
      <c r="A62" s="5"/>
      <c r="B62" s="224"/>
      <c r="C62" s="100"/>
      <c r="D62" s="99"/>
      <c r="E62" s="99"/>
      <c r="F62" s="99"/>
      <c r="G62" s="226" t="str">
        <f t="shared" si="1"/>
        <v xml:space="preserve"> </v>
      </c>
      <c r="H62" s="5"/>
      <c r="I62" s="5"/>
      <c r="J62" s="5"/>
      <c r="K62" s="5"/>
    </row>
    <row r="63" spans="1:11" s="17" customFormat="1" ht="15">
      <c r="A63" s="5"/>
      <c r="B63" s="224"/>
      <c r="C63" s="100"/>
      <c r="D63" s="99"/>
      <c r="E63" s="99"/>
      <c r="F63" s="99"/>
      <c r="G63" s="226" t="str">
        <f t="shared" si="1"/>
        <v xml:space="preserve"> </v>
      </c>
      <c r="H63" s="5"/>
      <c r="I63" s="5"/>
      <c r="J63" s="5"/>
      <c r="K63" s="5"/>
    </row>
    <row r="64" spans="1:11" s="17" customFormat="1" ht="15">
      <c r="A64" s="5"/>
      <c r="B64" s="224"/>
      <c r="C64" s="100"/>
      <c r="D64" s="99"/>
      <c r="E64" s="99"/>
      <c r="F64" s="99"/>
      <c r="G64" s="226" t="str">
        <f t="shared" si="1"/>
        <v xml:space="preserve"> </v>
      </c>
      <c r="H64" s="5"/>
      <c r="I64" s="5"/>
      <c r="J64" s="5"/>
      <c r="K64" s="5"/>
    </row>
    <row r="65" spans="1:11" ht="15">
      <c r="A65"/>
      <c r="B65" s="22"/>
      <c r="C65" s="18"/>
      <c r="D65" s="18"/>
      <c r="E65" s="18"/>
      <c r="F65" s="18"/>
      <c r="G65" s="18"/>
      <c r="H65"/>
      <c r="I65"/>
      <c r="J65"/>
      <c r="K65"/>
    </row>
    <row r="66" spans="1:11"/>
    <row r="67" spans="1:11" ht="14.25" customHeight="1">
      <c r="A67"/>
      <c r="B67" s="28"/>
      <c r="C67" s="29"/>
      <c r="D67" s="27"/>
      <c r="E67" s="27"/>
      <c r="F67" s="27"/>
      <c r="G67" s="27"/>
      <c r="H67" s="27"/>
      <c r="I67" s="27"/>
      <c r="J67" s="27"/>
      <c r="K67"/>
    </row>
    <row r="68" spans="1:11" ht="14.25" customHeight="1">
      <c r="A68"/>
      <c r="B68" s="28"/>
      <c r="C68" s="29"/>
      <c r="D68" s="27"/>
      <c r="E68" s="27"/>
      <c r="F68" s="27"/>
      <c r="G68" s="27"/>
      <c r="H68" s="27"/>
      <c r="I68" s="27"/>
      <c r="J68" s="27"/>
      <c r="K68"/>
    </row>
    <row r="69" spans="1:11" ht="14.25" customHeight="1">
      <c r="A69"/>
      <c r="B69" s="28"/>
      <c r="C69" s="29"/>
      <c r="D69" s="27"/>
      <c r="E69" s="27"/>
      <c r="F69" s="27"/>
      <c r="G69" s="27"/>
      <c r="H69" s="27"/>
      <c r="I69" s="27"/>
      <c r="J69" s="27"/>
      <c r="K69"/>
    </row>
    <row r="70" spans="1:11" ht="14.25" customHeight="1">
      <c r="A70"/>
      <c r="B70" s="28"/>
      <c r="C70" s="29"/>
      <c r="D70" s="27"/>
      <c r="E70" s="27"/>
      <c r="F70" s="27"/>
      <c r="G70" s="27"/>
      <c r="H70" s="27"/>
      <c r="I70" s="27"/>
      <c r="J70" s="27"/>
      <c r="K70"/>
    </row>
    <row r="71" spans="1:11" ht="14.25" customHeight="1">
      <c r="A71"/>
      <c r="B71" s="28"/>
      <c r="C71" s="29"/>
      <c r="D71" s="27"/>
      <c r="E71" s="27"/>
      <c r="F71" s="27"/>
      <c r="G71" s="27"/>
      <c r="H71" s="27"/>
      <c r="I71" s="27"/>
      <c r="J71" s="27"/>
      <c r="K71"/>
    </row>
    <row r="72" spans="1:11" ht="21.75" customHeight="1">
      <c r="A72"/>
      <c r="B72" s="465" t="s">
        <v>183</v>
      </c>
      <c r="C72" s="465"/>
      <c r="D72" s="465"/>
      <c r="E72" s="465"/>
      <c r="F72" s="465"/>
      <c r="G72" s="465"/>
      <c r="H72" s="465"/>
      <c r="I72"/>
      <c r="J72"/>
      <c r="K72"/>
    </row>
    <row r="73" spans="1:11" ht="15">
      <c r="A73"/>
      <c r="I73"/>
      <c r="J73"/>
      <c r="K73"/>
    </row>
    <row r="74" spans="1:11" ht="18" customHeight="1">
      <c r="B74" s="451" t="s">
        <v>184</v>
      </c>
      <c r="C74" s="451"/>
      <c r="D74" s="95"/>
      <c r="E74" s="95"/>
      <c r="F74" s="1"/>
      <c r="G74" s="18"/>
    </row>
    <row r="75" spans="1:11" ht="18" customHeight="1">
      <c r="B75" s="95"/>
      <c r="C75" s="95"/>
      <c r="D75" s="95"/>
      <c r="E75" s="95"/>
      <c r="F75" s="1"/>
      <c r="G75" s="18"/>
    </row>
    <row r="76" spans="1:11" ht="27.75" customHeight="1">
      <c r="B76" s="453" t="s">
        <v>185</v>
      </c>
      <c r="C76" s="453"/>
      <c r="D76" s="453"/>
      <c r="E76" s="453"/>
      <c r="F76" s="453"/>
      <c r="G76" s="453"/>
      <c r="H76" s="453"/>
      <c r="I76" s="453"/>
      <c r="J76" s="455" t="s">
        <v>186</v>
      </c>
      <c r="K76" s="455"/>
    </row>
    <row r="77" spans="1:11" ht="18" customHeight="1">
      <c r="B77" s="379" t="s">
        <v>187</v>
      </c>
      <c r="C77" s="379"/>
      <c r="D77" s="379"/>
      <c r="E77" s="379"/>
      <c r="F77" s="379"/>
      <c r="G77" s="379"/>
      <c r="H77" s="379"/>
      <c r="I77" s="379"/>
      <c r="J77" s="456" t="s">
        <v>188</v>
      </c>
      <c r="K77" s="456"/>
    </row>
    <row r="78" spans="1:11" ht="18" customHeight="1">
      <c r="B78" s="452" t="s">
        <v>189</v>
      </c>
      <c r="C78" s="452"/>
      <c r="D78" s="452"/>
      <c r="E78" s="454" t="s">
        <v>190</v>
      </c>
      <c r="F78" s="454"/>
      <c r="G78" s="454"/>
      <c r="H78" s="454"/>
      <c r="I78" s="454"/>
      <c r="J78" s="450"/>
      <c r="K78" s="450"/>
    </row>
    <row r="79" spans="1:11" ht="33.75" customHeight="1">
      <c r="B79" s="452" t="s">
        <v>191</v>
      </c>
      <c r="C79" s="452"/>
      <c r="D79" s="452"/>
      <c r="E79" s="454" t="s">
        <v>192</v>
      </c>
      <c r="F79" s="454"/>
      <c r="G79" s="454"/>
      <c r="H79" s="454"/>
      <c r="I79" s="454"/>
      <c r="J79" s="450"/>
      <c r="K79" s="450"/>
    </row>
    <row r="80" spans="1:11" ht="18" customHeight="1">
      <c r="B80" s="452" t="s">
        <v>193</v>
      </c>
      <c r="C80" s="452"/>
      <c r="D80" s="452"/>
      <c r="E80" s="454" t="s">
        <v>194</v>
      </c>
      <c r="F80" s="454"/>
      <c r="G80" s="454"/>
      <c r="H80" s="454"/>
      <c r="I80" s="454"/>
      <c r="J80" s="450"/>
      <c r="K80" s="450"/>
    </row>
    <row r="81" spans="2:11" ht="18" customHeight="1">
      <c r="B81" s="461" t="s">
        <v>195</v>
      </c>
      <c r="C81" s="461"/>
      <c r="D81" s="461"/>
      <c r="E81" s="461"/>
      <c r="F81" s="461"/>
      <c r="G81" s="461"/>
      <c r="H81" s="461"/>
      <c r="I81" s="461"/>
      <c r="J81" s="459" t="str">
        <f>IF(ISBLANK(J78)," ",AVERAGE(J78:K80))</f>
        <v xml:space="preserve"> </v>
      </c>
      <c r="K81" s="459"/>
    </row>
    <row r="82" spans="2:11" ht="18" customHeight="1">
      <c r="B82" s="457" t="s">
        <v>196</v>
      </c>
      <c r="C82" s="457"/>
      <c r="D82" s="457"/>
      <c r="E82" s="457"/>
      <c r="F82" s="457"/>
      <c r="G82" s="457"/>
      <c r="H82" s="457"/>
      <c r="I82" s="457"/>
      <c r="J82" s="460"/>
      <c r="K82" s="460"/>
    </row>
    <row r="83" spans="2:11" ht="32.25" customHeight="1">
      <c r="B83" s="458" t="s">
        <v>197</v>
      </c>
      <c r="C83" s="458"/>
      <c r="D83" s="458"/>
      <c r="E83" s="458"/>
      <c r="F83" s="458"/>
      <c r="G83" s="458"/>
      <c r="H83" s="458"/>
      <c r="I83" s="458"/>
      <c r="J83" s="458"/>
      <c r="K83" s="458"/>
    </row>
    <row r="84" spans="2:11">
      <c r="B84" s="167"/>
      <c r="C84" s="167"/>
      <c r="D84" s="167"/>
      <c r="E84" s="167"/>
      <c r="F84" s="167"/>
      <c r="G84" s="167"/>
      <c r="H84" s="167"/>
      <c r="I84" s="167"/>
      <c r="J84" s="167"/>
      <c r="K84" s="167"/>
    </row>
    <row r="85" spans="2:11">
      <c r="B85" s="167"/>
      <c r="C85" s="167"/>
      <c r="D85" s="167"/>
      <c r="E85" s="167"/>
      <c r="F85" s="167"/>
      <c r="G85" s="167"/>
      <c r="H85" s="167"/>
      <c r="I85" s="167"/>
      <c r="J85" s="167"/>
      <c r="K85" s="167"/>
    </row>
    <row r="86" spans="2:11">
      <c r="B86" s="22"/>
      <c r="C86" s="18"/>
      <c r="D86" s="18"/>
      <c r="E86" s="18"/>
      <c r="F86" s="18"/>
      <c r="G86" s="18"/>
    </row>
    <row r="87" spans="2:11" hidden="1">
      <c r="B87" s="22"/>
      <c r="C87" s="18"/>
      <c r="D87" s="18"/>
      <c r="E87" s="18"/>
      <c r="F87" s="18"/>
      <c r="G87" s="18"/>
    </row>
    <row r="88" spans="2:11"/>
    <row r="89" spans="2:11"/>
    <row r="90" spans="2:11"/>
    <row r="91" spans="2:11"/>
    <row r="92" spans="2:11"/>
    <row r="93" spans="2:11"/>
    <row r="94" spans="2:11"/>
    <row r="95" spans="2:11"/>
    <row r="96" spans="2:11"/>
    <row r="97"/>
    <row r="98"/>
    <row r="99"/>
    <row r="100"/>
    <row r="101"/>
    <row r="102"/>
    <row r="103"/>
    <row r="104"/>
    <row r="105"/>
    <row r="106"/>
    <row r="107"/>
    <row r="108"/>
    <row r="109"/>
    <row r="110"/>
    <row r="111"/>
    <row r="112"/>
    <row r="113"/>
    <row r="114"/>
    <row r="115"/>
    <row r="116"/>
    <row r="117"/>
    <row r="118"/>
    <row r="119"/>
    <row r="120"/>
    <row r="121"/>
    <row r="122"/>
    <row r="123"/>
    <row r="124"/>
    <row r="125"/>
    <row r="126"/>
    <row r="127"/>
    <row r="128"/>
    <row r="129"/>
    <row r="130"/>
    <row r="131"/>
    <row r="132"/>
    <row r="133"/>
    <row r="134"/>
    <row r="135"/>
    <row r="136"/>
    <row r="137"/>
    <row r="138"/>
    <row r="139"/>
    <row r="140"/>
    <row r="141"/>
    <row r="142"/>
    <row r="143"/>
    <row r="144"/>
    <row r="145"/>
    <row r="146"/>
    <row r="147"/>
    <row r="148"/>
    <row r="149"/>
    <row r="150"/>
    <row r="151"/>
    <row r="152"/>
    <row r="153"/>
    <row r="154"/>
    <row r="155"/>
    <row r="156"/>
    <row r="157"/>
    <row r="158"/>
    <row r="159"/>
    <row r="160"/>
    <row r="161"/>
    <row r="162"/>
    <row r="163"/>
    <row r="164"/>
    <row r="165"/>
    <row r="166"/>
    <row r="167"/>
    <row r="168"/>
    <row r="169"/>
    <row r="170"/>
    <row r="171"/>
    <row r="172"/>
    <row r="173"/>
    <row r="174"/>
    <row r="175"/>
    <row r="176"/>
    <row r="177"/>
    <row r="178"/>
    <row r="179"/>
    <row r="180"/>
    <row r="181"/>
    <row r="182"/>
    <row r="183"/>
    <row r="184"/>
    <row r="185"/>
    <row r="186"/>
    <row r="187"/>
    <row r="188"/>
    <row r="189"/>
    <row r="190"/>
    <row r="191"/>
    <row r="192"/>
    <row r="193"/>
    <row r="194"/>
    <row r="195"/>
    <row r="196"/>
    <row r="197"/>
    <row r="198"/>
    <row r="199"/>
    <row r="200"/>
    <row r="201"/>
    <row r="202"/>
    <row r="203"/>
    <row r="204"/>
    <row r="205"/>
    <row r="206"/>
    <row r="207"/>
    <row r="208"/>
    <row r="209"/>
    <row r="210"/>
    <row r="211"/>
    <row r="212"/>
    <row r="213"/>
    <row r="214"/>
    <row r="215"/>
    <row r="216"/>
    <row r="217"/>
    <row r="218"/>
    <row r="219"/>
    <row r="220"/>
    <row r="221"/>
    <row r="222"/>
    <row r="223"/>
    <row r="224"/>
    <row r="225"/>
    <row r="226"/>
    <row r="227"/>
    <row r="228"/>
    <row r="229"/>
  </sheetData>
  <sheetProtection insertRows="0" sort="0" autoFilter="0"/>
  <mergeCells count="31">
    <mergeCell ref="B12:H12"/>
    <mergeCell ref="B72:H72"/>
    <mergeCell ref="B35:G35"/>
    <mergeCell ref="B27:G27"/>
    <mergeCell ref="B37:G37"/>
    <mergeCell ref="B14:C14"/>
    <mergeCell ref="B15:C15"/>
    <mergeCell ref="B16:C16"/>
    <mergeCell ref="D14:K14"/>
    <mergeCell ref="D15:K15"/>
    <mergeCell ref="D16:K16"/>
    <mergeCell ref="B18:G18"/>
    <mergeCell ref="B82:I82"/>
    <mergeCell ref="B83:K83"/>
    <mergeCell ref="J81:K81"/>
    <mergeCell ref="J82:K82"/>
    <mergeCell ref="B81:I81"/>
    <mergeCell ref="J80:K80"/>
    <mergeCell ref="B74:C74"/>
    <mergeCell ref="B80:D80"/>
    <mergeCell ref="B76:I76"/>
    <mergeCell ref="B77:I77"/>
    <mergeCell ref="E78:I78"/>
    <mergeCell ref="E79:I79"/>
    <mergeCell ref="E80:I80"/>
    <mergeCell ref="B78:D78"/>
    <mergeCell ref="B79:D79"/>
    <mergeCell ref="J76:K76"/>
    <mergeCell ref="J77:K77"/>
    <mergeCell ref="J78:K78"/>
    <mergeCell ref="J79:K79"/>
  </mergeCells>
  <dataValidations disablePrompts="1" count="1">
    <dataValidation type="list" allowBlank="1" showInputMessage="1" showErrorMessage="1" sqref="J76" xr:uid="{00000000-0002-0000-0300-000000000000}">
      <formula1>SiNo</formula1>
    </dataValidation>
  </dataValidations>
  <pageMargins left="0.7" right="0.7" top="0.75" bottom="0.75" header="0.3" footer="0.3"/>
  <pageSetup paperSize="2833" orientation="portrait" horizontalDpi="203" verticalDpi="203" r:id="rId1"/>
  <ignoredErrors>
    <ignoredError sqref="G41:G64" calculatedColumn="1"/>
    <ignoredError sqref="G39:G40" formulaRange="1" calculatedColumn="1"/>
  </ignoredErrors>
  <drawing r:id="rId2"/>
  <legacyDrawing r:id="rId3"/>
  <tableParts count="1">
    <tablePart r:id="rId4"/>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5">
    <tabColor rgb="FFFF5D5D"/>
  </sheetPr>
  <dimension ref="A1:H993"/>
  <sheetViews>
    <sheetView showGridLines="0" topLeftCell="A7" zoomScaleNormal="100" workbookViewId="0">
      <selection activeCell="G13" sqref="G13"/>
    </sheetView>
  </sheetViews>
  <sheetFormatPr defaultColWidth="0" defaultRowHeight="15" zeroHeight="1"/>
  <cols>
    <col min="1" max="1" width="3.5703125" customWidth="1"/>
    <col min="2" max="2" width="25.28515625" style="5" customWidth="1"/>
    <col min="3" max="3" width="64.85546875" customWidth="1"/>
    <col min="4" max="4" width="25.42578125" customWidth="1"/>
    <col min="5" max="5" width="25.140625" style="10" customWidth="1"/>
    <col min="6" max="6" width="19.85546875" customWidth="1"/>
    <col min="7" max="7" width="45.42578125" style="9" customWidth="1"/>
    <col min="8" max="8" width="11.42578125" customWidth="1"/>
    <col min="9" max="16384" width="11.42578125" hidden="1"/>
  </cols>
  <sheetData>
    <row r="1" spans="2:7"/>
    <row r="2" spans="2:7"/>
    <row r="3" spans="2:7"/>
    <row r="4" spans="2:7"/>
    <row r="5" spans="2:7"/>
    <row r="6" spans="2:7"/>
    <row r="7" spans="2:7"/>
    <row r="8" spans="2:7"/>
    <row r="9" spans="2:7"/>
    <row r="10" spans="2:7" ht="21.75" customHeight="1"/>
    <row r="11" spans="2:7" ht="15.75" customHeight="1">
      <c r="B11" s="474" t="s">
        <v>198</v>
      </c>
      <c r="C11" s="475"/>
      <c r="D11" s="475"/>
      <c r="E11" s="475"/>
      <c r="F11" s="475"/>
      <c r="G11" s="476"/>
    </row>
    <row r="12" spans="2:7" ht="32.25" customHeight="1">
      <c r="B12" s="147" t="s">
        <v>199</v>
      </c>
      <c r="C12" s="147" t="s">
        <v>200</v>
      </c>
      <c r="D12" s="147" t="s">
        <v>201</v>
      </c>
      <c r="E12" s="147" t="s">
        <v>202</v>
      </c>
      <c r="F12" s="147" t="s">
        <v>203</v>
      </c>
      <c r="G12" s="148" t="s">
        <v>204</v>
      </c>
    </row>
    <row r="13" spans="2:7">
      <c r="B13" s="230"/>
      <c r="C13" s="102" t="s">
        <v>131</v>
      </c>
      <c r="D13" s="107"/>
      <c r="E13" s="103"/>
      <c r="F13" s="104"/>
      <c r="G13" s="105"/>
    </row>
    <row r="14" spans="2:7">
      <c r="B14" s="231"/>
      <c r="C14" s="106"/>
      <c r="D14" s="107"/>
      <c r="E14" s="108"/>
      <c r="F14" s="109"/>
      <c r="G14" s="110"/>
    </row>
    <row r="15" spans="2:7">
      <c r="B15" s="232"/>
      <c r="C15" s="111"/>
      <c r="D15" s="107"/>
      <c r="E15" s="112"/>
      <c r="F15" s="113"/>
      <c r="G15" s="114"/>
    </row>
    <row r="16" spans="2:7">
      <c r="B16" s="231"/>
      <c r="C16" s="106"/>
      <c r="D16" s="107"/>
      <c r="E16" s="108"/>
      <c r="F16" s="109"/>
      <c r="G16" s="110"/>
    </row>
    <row r="17" spans="2:7">
      <c r="B17" s="232"/>
      <c r="C17" s="111"/>
      <c r="D17" s="107"/>
      <c r="E17" s="112"/>
      <c r="F17" s="113"/>
      <c r="G17" s="114"/>
    </row>
    <row r="18" spans="2:7">
      <c r="B18" s="232"/>
      <c r="C18" s="111"/>
      <c r="D18" s="107" t="str">
        <f t="shared" ref="D18:D49" si="0">IF((LEFT(C18,2)="PR"),"Proveedor Desarrollo",IF((LEFT(C18,2)="CH"),"Choucair",IF((LEFT(C18,2)="CL"),"Cliente"," ")))</f>
        <v xml:space="preserve"> </v>
      </c>
      <c r="E18" s="112"/>
      <c r="F18" s="113"/>
      <c r="G18" s="114"/>
    </row>
    <row r="19" spans="2:7">
      <c r="B19" s="231"/>
      <c r="C19" s="106"/>
      <c r="D19" s="107" t="str">
        <f t="shared" si="0"/>
        <v xml:space="preserve"> </v>
      </c>
      <c r="E19" s="108"/>
      <c r="F19" s="109"/>
      <c r="G19" s="110"/>
    </row>
    <row r="20" spans="2:7">
      <c r="B20" s="232"/>
      <c r="C20" s="111"/>
      <c r="D20" s="107" t="str">
        <f t="shared" si="0"/>
        <v xml:space="preserve"> </v>
      </c>
      <c r="E20" s="112"/>
      <c r="F20" s="113"/>
      <c r="G20" s="114"/>
    </row>
    <row r="21" spans="2:7">
      <c r="B21" s="231"/>
      <c r="C21" s="106"/>
      <c r="D21" s="107" t="str">
        <f t="shared" si="0"/>
        <v xml:space="preserve"> </v>
      </c>
      <c r="E21" s="108"/>
      <c r="F21" s="109"/>
      <c r="G21" s="110"/>
    </row>
    <row r="22" spans="2:7">
      <c r="B22" s="232"/>
      <c r="C22" s="111"/>
      <c r="D22" s="107" t="str">
        <f t="shared" si="0"/>
        <v xml:space="preserve"> </v>
      </c>
      <c r="E22" s="112"/>
      <c r="F22" s="113"/>
      <c r="G22" s="114"/>
    </row>
    <row r="23" spans="2:7">
      <c r="B23" s="231"/>
      <c r="C23" s="106"/>
      <c r="D23" s="107" t="str">
        <f t="shared" si="0"/>
        <v xml:space="preserve"> </v>
      </c>
      <c r="E23" s="108"/>
      <c r="F23" s="109"/>
      <c r="G23" s="110"/>
    </row>
    <row r="24" spans="2:7">
      <c r="B24" s="232"/>
      <c r="C24" s="111"/>
      <c r="D24" s="107" t="str">
        <f t="shared" si="0"/>
        <v xml:space="preserve"> </v>
      </c>
      <c r="E24" s="112"/>
      <c r="F24" s="113"/>
      <c r="G24" s="114"/>
    </row>
    <row r="25" spans="2:7">
      <c r="B25" s="231"/>
      <c r="C25" s="106"/>
      <c r="D25" s="107" t="str">
        <f t="shared" si="0"/>
        <v xml:space="preserve"> </v>
      </c>
      <c r="E25" s="108"/>
      <c r="F25" s="109"/>
      <c r="G25" s="115"/>
    </row>
    <row r="26" spans="2:7">
      <c r="B26" s="232"/>
      <c r="C26" s="111"/>
      <c r="D26" s="107" t="str">
        <f t="shared" si="0"/>
        <v xml:space="preserve"> </v>
      </c>
      <c r="E26" s="116"/>
      <c r="F26" s="113"/>
      <c r="G26" s="117"/>
    </row>
    <row r="27" spans="2:7">
      <c r="B27" s="231"/>
      <c r="C27" s="106"/>
      <c r="D27" s="107" t="str">
        <f t="shared" si="0"/>
        <v xml:space="preserve"> </v>
      </c>
      <c r="E27" s="108"/>
      <c r="F27" s="109"/>
      <c r="G27" s="115"/>
    </row>
    <row r="28" spans="2:7">
      <c r="B28" s="232"/>
      <c r="C28" s="111"/>
      <c r="D28" s="107" t="str">
        <f t="shared" si="0"/>
        <v xml:space="preserve"> </v>
      </c>
      <c r="E28" s="112"/>
      <c r="F28" s="113"/>
      <c r="G28" s="117"/>
    </row>
    <row r="29" spans="2:7">
      <c r="B29" s="231"/>
      <c r="C29" s="106"/>
      <c r="D29" s="107" t="str">
        <f t="shared" si="0"/>
        <v xml:space="preserve"> </v>
      </c>
      <c r="E29" s="108"/>
      <c r="F29" s="109"/>
      <c r="G29" s="115"/>
    </row>
    <row r="30" spans="2:7">
      <c r="B30" s="232"/>
      <c r="C30" s="111"/>
      <c r="D30" s="107" t="str">
        <f t="shared" si="0"/>
        <v xml:space="preserve"> </v>
      </c>
      <c r="E30" s="112"/>
      <c r="F30" s="113"/>
      <c r="G30" s="117"/>
    </row>
    <row r="31" spans="2:7">
      <c r="B31" s="231"/>
      <c r="C31" s="106"/>
      <c r="D31" s="107" t="str">
        <f t="shared" si="0"/>
        <v xml:space="preserve"> </v>
      </c>
      <c r="E31" s="108"/>
      <c r="F31" s="109"/>
      <c r="G31" s="115"/>
    </row>
    <row r="32" spans="2:7">
      <c r="B32" s="232"/>
      <c r="C32" s="111"/>
      <c r="D32" s="107" t="str">
        <f t="shared" si="0"/>
        <v xml:space="preserve"> </v>
      </c>
      <c r="E32" s="116"/>
      <c r="F32" s="113"/>
      <c r="G32" s="117"/>
    </row>
    <row r="33" spans="2:7">
      <c r="B33" s="231"/>
      <c r="C33" s="106"/>
      <c r="D33" s="107" t="str">
        <f t="shared" si="0"/>
        <v xml:space="preserve"> </v>
      </c>
      <c r="E33" s="118"/>
      <c r="F33" s="109"/>
      <c r="G33" s="115"/>
    </row>
    <row r="34" spans="2:7">
      <c r="B34" s="232"/>
      <c r="C34" s="111"/>
      <c r="D34" s="107" t="str">
        <f t="shared" si="0"/>
        <v xml:space="preserve"> </v>
      </c>
      <c r="E34" s="108"/>
      <c r="F34" s="113"/>
      <c r="G34" s="117"/>
    </row>
    <row r="35" spans="2:7">
      <c r="B35" s="231"/>
      <c r="C35" s="106"/>
      <c r="D35" s="107" t="str">
        <f t="shared" si="0"/>
        <v xml:space="preserve"> </v>
      </c>
      <c r="E35" s="118"/>
      <c r="F35" s="109"/>
      <c r="G35" s="115"/>
    </row>
    <row r="36" spans="2:7">
      <c r="B36" s="232"/>
      <c r="C36" s="111"/>
      <c r="D36" s="107" t="str">
        <f t="shared" si="0"/>
        <v xml:space="preserve"> </v>
      </c>
      <c r="E36" s="116"/>
      <c r="F36" s="113"/>
      <c r="G36" s="117"/>
    </row>
    <row r="37" spans="2:7">
      <c r="B37" s="231"/>
      <c r="C37" s="106"/>
      <c r="D37" s="107" t="str">
        <f t="shared" si="0"/>
        <v xml:space="preserve"> </v>
      </c>
      <c r="E37" s="118"/>
      <c r="F37" s="109"/>
      <c r="G37" s="115"/>
    </row>
    <row r="38" spans="2:7">
      <c r="B38" s="232"/>
      <c r="C38" s="111"/>
      <c r="D38" s="107" t="str">
        <f t="shared" si="0"/>
        <v xml:space="preserve"> </v>
      </c>
      <c r="E38" s="116"/>
      <c r="F38" s="113"/>
      <c r="G38" s="117"/>
    </row>
    <row r="39" spans="2:7">
      <c r="B39" s="231"/>
      <c r="C39" s="106"/>
      <c r="D39" s="107" t="str">
        <f t="shared" si="0"/>
        <v xml:space="preserve"> </v>
      </c>
      <c r="E39" s="118"/>
      <c r="F39" s="109"/>
      <c r="G39" s="115"/>
    </row>
    <row r="40" spans="2:7">
      <c r="B40" s="232"/>
      <c r="C40" s="111"/>
      <c r="D40" s="107" t="str">
        <f t="shared" si="0"/>
        <v xml:space="preserve"> </v>
      </c>
      <c r="E40" s="116"/>
      <c r="F40" s="113"/>
      <c r="G40" s="117"/>
    </row>
    <row r="41" spans="2:7">
      <c r="B41" s="231"/>
      <c r="C41" s="106"/>
      <c r="D41" s="107" t="str">
        <f t="shared" si="0"/>
        <v xml:space="preserve"> </v>
      </c>
      <c r="E41" s="118"/>
      <c r="F41" s="109"/>
      <c r="G41" s="115"/>
    </row>
    <row r="42" spans="2:7">
      <c r="B42" s="232"/>
      <c r="C42" s="111"/>
      <c r="D42" s="107" t="str">
        <f t="shared" si="0"/>
        <v xml:space="preserve"> </v>
      </c>
      <c r="E42" s="116"/>
      <c r="F42" s="113"/>
      <c r="G42" s="117"/>
    </row>
    <row r="43" spans="2:7">
      <c r="B43" s="231"/>
      <c r="C43" s="106"/>
      <c r="D43" s="107" t="str">
        <f t="shared" si="0"/>
        <v xml:space="preserve"> </v>
      </c>
      <c r="E43" s="118"/>
      <c r="F43" s="109"/>
      <c r="G43" s="115"/>
    </row>
    <row r="44" spans="2:7">
      <c r="B44" s="232"/>
      <c r="C44" s="111"/>
      <c r="D44" s="107" t="str">
        <f t="shared" si="0"/>
        <v xml:space="preserve"> </v>
      </c>
      <c r="E44" s="116"/>
      <c r="F44" s="113"/>
      <c r="G44" s="117"/>
    </row>
    <row r="45" spans="2:7">
      <c r="B45" s="231"/>
      <c r="C45" s="106"/>
      <c r="D45" s="107" t="str">
        <f t="shared" si="0"/>
        <v xml:space="preserve"> </v>
      </c>
      <c r="E45" s="118"/>
      <c r="F45" s="109"/>
      <c r="G45" s="115"/>
    </row>
    <row r="46" spans="2:7">
      <c r="B46" s="232"/>
      <c r="C46" s="111"/>
      <c r="D46" s="107" t="str">
        <f t="shared" si="0"/>
        <v xml:space="preserve"> </v>
      </c>
      <c r="E46" s="116"/>
      <c r="F46" s="113"/>
      <c r="G46" s="117"/>
    </row>
    <row r="47" spans="2:7">
      <c r="B47" s="231"/>
      <c r="C47" s="106"/>
      <c r="D47" s="107" t="str">
        <f t="shared" si="0"/>
        <v xml:space="preserve"> </v>
      </c>
      <c r="E47" s="118"/>
      <c r="F47" s="109"/>
      <c r="G47" s="115"/>
    </row>
    <row r="48" spans="2:7">
      <c r="B48" s="232"/>
      <c r="C48" s="111"/>
      <c r="D48" s="107" t="str">
        <f t="shared" si="0"/>
        <v xml:space="preserve"> </v>
      </c>
      <c r="E48" s="116"/>
      <c r="F48" s="113"/>
      <c r="G48" s="117"/>
    </row>
    <row r="49" spans="2:7">
      <c r="B49" s="231"/>
      <c r="C49" s="106"/>
      <c r="D49" s="107" t="str">
        <f t="shared" si="0"/>
        <v xml:space="preserve"> </v>
      </c>
      <c r="E49" s="118"/>
      <c r="F49" s="109"/>
      <c r="G49" s="115"/>
    </row>
    <row r="50" spans="2:7">
      <c r="B50" s="20"/>
      <c r="C50" s="18"/>
      <c r="D50" s="18"/>
      <c r="E50" s="21"/>
      <c r="F50" s="18"/>
      <c r="G50" s="22"/>
    </row>
    <row r="51" spans="2:7">
      <c r="B51" s="20"/>
      <c r="C51" s="18"/>
      <c r="D51" s="18"/>
      <c r="E51" s="21"/>
      <c r="F51" s="18"/>
      <c r="G51" s="22"/>
    </row>
    <row r="52" spans="2:7" hidden="1">
      <c r="B52" s="20"/>
      <c r="C52" s="18"/>
      <c r="D52" s="18"/>
      <c r="E52" s="21"/>
      <c r="F52" s="18"/>
      <c r="G52" s="22"/>
    </row>
    <row r="53" spans="2:7" hidden="1">
      <c r="B53" s="20"/>
      <c r="C53" s="18"/>
      <c r="D53" s="18"/>
      <c r="E53" s="21"/>
      <c r="F53" s="18"/>
      <c r="G53" s="22"/>
    </row>
    <row r="54" spans="2:7" hidden="1">
      <c r="B54" s="20"/>
      <c r="C54" s="18"/>
      <c r="D54" s="18"/>
      <c r="E54" s="21"/>
      <c r="F54" s="18"/>
      <c r="G54" s="22"/>
    </row>
    <row r="55" spans="2:7" hidden="1">
      <c r="B55" s="20"/>
      <c r="C55" s="18"/>
      <c r="D55" s="18"/>
      <c r="E55" s="21"/>
      <c r="F55" s="18"/>
      <c r="G55" s="22"/>
    </row>
    <row r="56" spans="2:7" hidden="1">
      <c r="B56" s="20"/>
      <c r="C56" s="18"/>
      <c r="D56" s="18"/>
      <c r="E56" s="21"/>
      <c r="F56" s="18"/>
      <c r="G56" s="22"/>
    </row>
    <row r="57" spans="2:7" hidden="1">
      <c r="B57" s="20"/>
      <c r="C57" s="18"/>
      <c r="D57" s="18"/>
      <c r="E57" s="21"/>
      <c r="F57" s="18"/>
      <c r="G57" s="22"/>
    </row>
    <row r="58" spans="2:7" hidden="1">
      <c r="B58" s="20"/>
      <c r="C58" s="18"/>
      <c r="D58" s="18"/>
      <c r="E58" s="21"/>
      <c r="F58" s="18"/>
      <c r="G58" s="22"/>
    </row>
    <row r="59" spans="2:7" hidden="1">
      <c r="B59" s="20"/>
      <c r="C59" s="18"/>
      <c r="D59" s="18"/>
      <c r="E59" s="21"/>
      <c r="F59" s="18"/>
      <c r="G59" s="22"/>
    </row>
    <row r="60" spans="2:7" hidden="1">
      <c r="B60" s="20"/>
      <c r="C60" s="18"/>
      <c r="D60" s="18"/>
      <c r="E60" s="21"/>
      <c r="F60" s="18"/>
      <c r="G60" s="22"/>
    </row>
    <row r="61" spans="2:7" hidden="1">
      <c r="B61" s="20"/>
      <c r="C61" s="18"/>
      <c r="D61" s="18"/>
      <c r="E61" s="21"/>
      <c r="F61" s="18"/>
      <c r="G61" s="22"/>
    </row>
    <row r="62" spans="2:7" hidden="1">
      <c r="B62" s="20"/>
      <c r="C62" s="18"/>
      <c r="D62" s="18"/>
      <c r="E62" s="21"/>
      <c r="F62" s="18"/>
      <c r="G62" s="22"/>
    </row>
    <row r="63" spans="2:7" hidden="1">
      <c r="B63" s="20"/>
      <c r="C63" s="18"/>
      <c r="D63" s="18"/>
      <c r="E63" s="21"/>
      <c r="F63" s="18"/>
      <c r="G63" s="22"/>
    </row>
    <row r="64" spans="2:7" hidden="1">
      <c r="B64" s="20"/>
      <c r="C64" s="18"/>
      <c r="D64" s="18"/>
      <c r="E64" s="21"/>
      <c r="F64" s="18"/>
      <c r="G64" s="22"/>
    </row>
    <row r="65" spans="2:7" hidden="1">
      <c r="B65" s="20"/>
      <c r="C65" s="18"/>
      <c r="D65" s="18"/>
      <c r="E65" s="21"/>
      <c r="F65" s="18"/>
      <c r="G65" s="22"/>
    </row>
    <row r="66" spans="2:7" hidden="1">
      <c r="B66" s="20"/>
      <c r="C66" s="18"/>
      <c r="D66" s="18"/>
      <c r="E66" s="21"/>
      <c r="F66" s="18"/>
      <c r="G66" s="22"/>
    </row>
    <row r="67" spans="2:7" hidden="1">
      <c r="B67" s="20"/>
      <c r="C67" s="18"/>
      <c r="D67" s="18"/>
      <c r="E67" s="21"/>
      <c r="F67" s="18"/>
      <c r="G67" s="22"/>
    </row>
    <row r="68" spans="2:7" hidden="1">
      <c r="B68" s="20"/>
      <c r="C68" s="18"/>
      <c r="D68" s="18"/>
      <c r="E68" s="21"/>
      <c r="F68" s="18"/>
      <c r="G68" s="22"/>
    </row>
    <row r="69" spans="2:7" hidden="1">
      <c r="B69" s="20"/>
      <c r="C69" s="18"/>
      <c r="D69" s="18"/>
      <c r="E69" s="21"/>
      <c r="F69" s="18"/>
      <c r="G69" s="22"/>
    </row>
    <row r="70" spans="2:7" hidden="1">
      <c r="B70" s="20"/>
      <c r="C70" s="18"/>
      <c r="D70" s="18"/>
      <c r="E70" s="21"/>
      <c r="F70" s="18"/>
      <c r="G70" s="22"/>
    </row>
    <row r="71" spans="2:7" hidden="1">
      <c r="B71" s="20"/>
      <c r="C71" s="18"/>
      <c r="D71" s="18"/>
      <c r="E71" s="21"/>
      <c r="F71" s="18"/>
      <c r="G71" s="22"/>
    </row>
    <row r="72" spans="2:7" hidden="1">
      <c r="B72" s="20"/>
      <c r="C72" s="18"/>
      <c r="D72" s="18"/>
      <c r="E72" s="21"/>
      <c r="F72" s="18"/>
      <c r="G72" s="22"/>
    </row>
    <row r="73" spans="2:7" hidden="1">
      <c r="B73" s="20"/>
      <c r="C73" s="18"/>
      <c r="D73" s="18"/>
      <c r="E73" s="21"/>
      <c r="F73" s="18"/>
      <c r="G73" s="22"/>
    </row>
    <row r="74" spans="2:7" hidden="1">
      <c r="B74" s="20"/>
      <c r="C74" s="18"/>
      <c r="D74" s="18"/>
      <c r="E74" s="21"/>
      <c r="F74" s="18"/>
      <c r="G74" s="22"/>
    </row>
    <row r="75" spans="2:7" hidden="1">
      <c r="B75" s="20"/>
      <c r="C75" s="18"/>
      <c r="D75" s="18"/>
      <c r="E75" s="21"/>
      <c r="F75" s="18"/>
      <c r="G75" s="22"/>
    </row>
    <row r="76" spans="2:7" hidden="1">
      <c r="B76" s="20"/>
      <c r="C76" s="18"/>
      <c r="D76" s="18"/>
      <c r="E76" s="21"/>
      <c r="F76" s="18"/>
      <c r="G76" s="22"/>
    </row>
    <row r="77" spans="2:7" hidden="1">
      <c r="B77" s="20"/>
      <c r="C77" s="18"/>
      <c r="D77" s="18"/>
      <c r="E77" s="21"/>
      <c r="F77" s="18"/>
      <c r="G77" s="22"/>
    </row>
    <row r="78" spans="2:7" hidden="1">
      <c r="B78" s="20"/>
      <c r="C78" s="18"/>
      <c r="D78" s="18"/>
      <c r="E78" s="21"/>
      <c r="F78" s="18"/>
      <c r="G78" s="22"/>
    </row>
    <row r="79" spans="2:7" hidden="1">
      <c r="B79" s="20"/>
      <c r="C79" s="18"/>
      <c r="D79" s="18"/>
      <c r="E79" s="21"/>
      <c r="F79" s="18"/>
      <c r="G79" s="22"/>
    </row>
    <row r="80" spans="2:7" hidden="1">
      <c r="B80" s="20"/>
      <c r="C80" s="18"/>
      <c r="D80" s="18"/>
      <c r="E80" s="21"/>
      <c r="F80" s="18"/>
      <c r="G80" s="22"/>
    </row>
    <row r="81" spans="2:7" hidden="1">
      <c r="B81" s="20"/>
      <c r="C81" s="18"/>
      <c r="D81" s="18"/>
      <c r="E81" s="21"/>
      <c r="F81" s="18"/>
      <c r="G81" s="22"/>
    </row>
    <row r="82" spans="2:7" hidden="1">
      <c r="B82" s="20"/>
      <c r="C82" s="18"/>
      <c r="D82" s="18"/>
      <c r="E82" s="21"/>
      <c r="F82" s="18"/>
      <c r="G82" s="22"/>
    </row>
    <row r="83" spans="2:7" hidden="1">
      <c r="B83" s="20"/>
      <c r="C83" s="18"/>
      <c r="D83" s="18"/>
      <c r="E83" s="21"/>
      <c r="F83" s="18"/>
      <c r="G83" s="22"/>
    </row>
    <row r="84" spans="2:7" hidden="1">
      <c r="B84" s="20"/>
      <c r="C84" s="18"/>
      <c r="D84" s="18"/>
      <c r="E84" s="21"/>
      <c r="F84" s="18"/>
      <c r="G84" s="22"/>
    </row>
    <row r="85" spans="2:7" hidden="1">
      <c r="B85" s="20"/>
      <c r="C85" s="18"/>
      <c r="D85" s="18"/>
      <c r="E85" s="21"/>
      <c r="F85" s="18"/>
      <c r="G85" s="22"/>
    </row>
    <row r="86" spans="2:7" hidden="1">
      <c r="B86" s="20"/>
      <c r="C86" s="18"/>
      <c r="D86" s="18"/>
      <c r="E86" s="21"/>
      <c r="F86" s="18"/>
      <c r="G86" s="22"/>
    </row>
    <row r="87" spans="2:7" hidden="1">
      <c r="B87" s="20"/>
      <c r="C87" s="18"/>
      <c r="D87" s="18"/>
      <c r="E87" s="21"/>
      <c r="F87" s="18"/>
      <c r="G87" s="22"/>
    </row>
    <row r="88" spans="2:7" hidden="1">
      <c r="B88" s="20"/>
      <c r="C88" s="18"/>
      <c r="D88" s="18"/>
      <c r="E88" s="21"/>
      <c r="F88" s="18"/>
      <c r="G88" s="22"/>
    </row>
    <row r="89" spans="2:7" hidden="1">
      <c r="B89" s="20"/>
      <c r="C89" s="18"/>
      <c r="D89" s="18"/>
      <c r="E89" s="21"/>
      <c r="F89" s="18"/>
      <c r="G89" s="22"/>
    </row>
    <row r="90" spans="2:7" hidden="1">
      <c r="B90" s="20"/>
      <c r="C90" s="18"/>
      <c r="D90" s="18"/>
      <c r="E90" s="21"/>
      <c r="F90" s="18"/>
      <c r="G90" s="22"/>
    </row>
    <row r="91" spans="2:7" hidden="1">
      <c r="B91" s="20"/>
      <c r="C91" s="18"/>
      <c r="D91" s="18"/>
      <c r="E91" s="21"/>
      <c r="F91" s="18"/>
      <c r="G91" s="22"/>
    </row>
    <row r="92" spans="2:7" hidden="1">
      <c r="B92" s="20"/>
      <c r="C92" s="18"/>
      <c r="D92" s="18"/>
      <c r="E92" s="21"/>
      <c r="F92" s="18"/>
      <c r="G92" s="22"/>
    </row>
    <row r="93" spans="2:7" hidden="1">
      <c r="B93" s="20"/>
      <c r="C93" s="18"/>
      <c r="D93" s="18"/>
      <c r="E93" s="21"/>
      <c r="F93" s="18"/>
      <c r="G93" s="22"/>
    </row>
    <row r="94" spans="2:7" hidden="1">
      <c r="B94" s="20"/>
      <c r="C94" s="18"/>
      <c r="D94" s="18"/>
      <c r="E94" s="21"/>
      <c r="F94" s="18"/>
      <c r="G94" s="22"/>
    </row>
    <row r="95" spans="2:7" hidden="1">
      <c r="B95" s="20"/>
      <c r="C95" s="18"/>
      <c r="D95" s="18"/>
      <c r="E95" s="21"/>
      <c r="F95" s="18"/>
      <c r="G95" s="22"/>
    </row>
    <row r="96" spans="2:7" hidden="1">
      <c r="B96" s="20"/>
      <c r="C96" s="18"/>
      <c r="D96" s="18"/>
      <c r="E96" s="21"/>
      <c r="F96" s="18"/>
      <c r="G96" s="22"/>
    </row>
    <row r="97" spans="2:7" hidden="1">
      <c r="B97" s="20"/>
      <c r="C97" s="18"/>
      <c r="D97" s="18"/>
      <c r="E97" s="21"/>
      <c r="F97" s="18"/>
      <c r="G97" s="22"/>
    </row>
    <row r="98" spans="2:7" hidden="1">
      <c r="B98" s="20"/>
      <c r="C98" s="18"/>
      <c r="D98" s="18"/>
      <c r="E98" s="21"/>
      <c r="F98" s="18"/>
      <c r="G98" s="22"/>
    </row>
    <row r="99" spans="2:7" hidden="1">
      <c r="B99" s="20"/>
      <c r="C99" s="18"/>
      <c r="D99" s="18"/>
      <c r="E99" s="21"/>
      <c r="F99" s="18"/>
      <c r="G99" s="22"/>
    </row>
    <row r="100" spans="2:7" hidden="1">
      <c r="B100" s="20"/>
      <c r="C100" s="18"/>
      <c r="D100" s="18"/>
      <c r="E100" s="21"/>
      <c r="F100" s="18"/>
      <c r="G100" s="22"/>
    </row>
    <row r="101" spans="2:7" hidden="1">
      <c r="B101" s="20"/>
      <c r="C101" s="18"/>
      <c r="D101" s="18"/>
      <c r="E101" s="21"/>
      <c r="F101" s="18"/>
      <c r="G101" s="22"/>
    </row>
    <row r="102" spans="2:7" hidden="1">
      <c r="B102" s="20"/>
      <c r="C102" s="18"/>
      <c r="D102" s="18"/>
      <c r="E102" s="21"/>
      <c r="F102" s="18"/>
      <c r="G102" s="22"/>
    </row>
    <row r="103" spans="2:7" hidden="1">
      <c r="B103" s="20"/>
      <c r="C103" s="18"/>
      <c r="D103" s="18"/>
      <c r="E103" s="21"/>
      <c r="F103" s="18"/>
      <c r="G103" s="22"/>
    </row>
    <row r="104" spans="2:7" hidden="1">
      <c r="B104" s="20"/>
      <c r="C104" s="18"/>
      <c r="D104" s="18"/>
      <c r="E104" s="21"/>
      <c r="F104" s="18"/>
      <c r="G104" s="22"/>
    </row>
    <row r="105" spans="2:7" hidden="1">
      <c r="B105" s="20"/>
      <c r="C105" s="18"/>
      <c r="D105" s="18"/>
      <c r="E105" s="21"/>
      <c r="F105" s="18"/>
      <c r="G105" s="22"/>
    </row>
    <row r="106" spans="2:7" hidden="1">
      <c r="B106" s="20"/>
      <c r="C106" s="18"/>
      <c r="D106" s="18"/>
      <c r="E106" s="21"/>
      <c r="F106" s="18"/>
      <c r="G106" s="22"/>
    </row>
    <row r="107" spans="2:7" hidden="1">
      <c r="B107" s="20"/>
      <c r="C107" s="18"/>
      <c r="D107" s="18"/>
      <c r="E107" s="21"/>
      <c r="F107" s="18"/>
      <c r="G107" s="22"/>
    </row>
    <row r="108" spans="2:7" hidden="1">
      <c r="B108" s="20"/>
      <c r="C108" s="18"/>
      <c r="D108" s="18"/>
      <c r="E108" s="21"/>
      <c r="F108" s="18"/>
      <c r="G108" s="22"/>
    </row>
    <row r="109" spans="2:7" hidden="1">
      <c r="B109" s="20"/>
      <c r="C109" s="18"/>
      <c r="D109" s="18"/>
      <c r="E109" s="21"/>
      <c r="F109" s="18"/>
      <c r="G109" s="22"/>
    </row>
    <row r="110" spans="2:7" hidden="1">
      <c r="B110" s="20"/>
      <c r="C110" s="18"/>
      <c r="D110" s="18"/>
      <c r="E110" s="21"/>
      <c r="F110" s="18"/>
      <c r="G110" s="22"/>
    </row>
    <row r="111" spans="2:7" hidden="1">
      <c r="B111" s="20"/>
      <c r="C111" s="18"/>
      <c r="D111" s="18"/>
      <c r="E111" s="21"/>
      <c r="F111" s="18"/>
      <c r="G111" s="22"/>
    </row>
    <row r="112" spans="2:7" hidden="1">
      <c r="B112" s="20"/>
      <c r="C112" s="18"/>
      <c r="D112" s="18"/>
      <c r="E112" s="21"/>
      <c r="F112" s="18"/>
      <c r="G112" s="22"/>
    </row>
    <row r="113" spans="2:7" hidden="1">
      <c r="B113" s="20"/>
      <c r="C113" s="18"/>
      <c r="D113" s="18"/>
      <c r="E113" s="21"/>
      <c r="F113" s="18"/>
      <c r="G113" s="22"/>
    </row>
    <row r="114" spans="2:7" hidden="1">
      <c r="B114" s="20"/>
      <c r="C114" s="18"/>
      <c r="D114" s="18"/>
      <c r="E114" s="21"/>
      <c r="F114" s="18"/>
      <c r="G114" s="22"/>
    </row>
    <row r="115" spans="2:7" hidden="1">
      <c r="B115" s="20"/>
      <c r="C115" s="18"/>
      <c r="D115" s="18"/>
      <c r="E115" s="21"/>
      <c r="F115" s="18"/>
      <c r="G115" s="22"/>
    </row>
    <row r="116" spans="2:7" hidden="1">
      <c r="B116" s="20"/>
      <c r="C116" s="18"/>
      <c r="D116" s="18"/>
      <c r="E116" s="21"/>
      <c r="F116" s="18"/>
      <c r="G116" s="22"/>
    </row>
    <row r="117" spans="2:7" hidden="1">
      <c r="B117" s="20"/>
      <c r="C117" s="18"/>
      <c r="D117" s="18"/>
      <c r="E117" s="21"/>
      <c r="F117" s="18"/>
      <c r="G117" s="22"/>
    </row>
    <row r="118" spans="2:7" hidden="1">
      <c r="B118" s="20"/>
      <c r="C118" s="18"/>
      <c r="D118" s="18"/>
      <c r="E118" s="21"/>
      <c r="F118" s="18"/>
      <c r="G118" s="22"/>
    </row>
    <row r="119" spans="2:7" hidden="1">
      <c r="B119" s="20"/>
      <c r="C119" s="18"/>
      <c r="D119" s="18"/>
      <c r="E119" s="21"/>
      <c r="F119" s="18"/>
      <c r="G119" s="22"/>
    </row>
    <row r="120" spans="2:7" hidden="1">
      <c r="B120" s="20"/>
      <c r="C120" s="18"/>
      <c r="D120" s="18"/>
      <c r="E120" s="21"/>
      <c r="F120" s="18"/>
      <c r="G120" s="22"/>
    </row>
    <row r="121" spans="2:7" hidden="1">
      <c r="B121" s="20"/>
      <c r="C121" s="18"/>
      <c r="D121" s="18"/>
      <c r="E121" s="21"/>
      <c r="F121" s="18"/>
      <c r="G121" s="22"/>
    </row>
    <row r="122" spans="2:7" hidden="1">
      <c r="B122" s="20"/>
      <c r="C122" s="18"/>
      <c r="D122" s="18"/>
      <c r="E122" s="21"/>
      <c r="F122" s="18"/>
      <c r="G122" s="22"/>
    </row>
    <row r="123" spans="2:7" hidden="1">
      <c r="B123" s="20"/>
      <c r="C123" s="18"/>
      <c r="D123" s="18"/>
      <c r="E123" s="21"/>
      <c r="F123" s="18"/>
      <c r="G123" s="22"/>
    </row>
    <row r="124" spans="2:7" hidden="1">
      <c r="B124" s="20"/>
      <c r="C124" s="18"/>
      <c r="D124" s="18"/>
      <c r="E124" s="21"/>
      <c r="F124" s="18"/>
      <c r="G124" s="22"/>
    </row>
    <row r="125" spans="2:7" hidden="1">
      <c r="B125" s="20"/>
      <c r="C125" s="18"/>
      <c r="D125" s="18"/>
      <c r="E125" s="21"/>
      <c r="F125" s="18"/>
      <c r="G125" s="22"/>
    </row>
    <row r="126" spans="2:7" hidden="1">
      <c r="B126" s="20"/>
      <c r="C126" s="18"/>
      <c r="D126" s="18"/>
      <c r="E126" s="21"/>
      <c r="F126" s="18"/>
      <c r="G126" s="22"/>
    </row>
    <row r="127" spans="2:7" hidden="1">
      <c r="B127" s="20"/>
      <c r="C127" s="18"/>
      <c r="D127" s="18"/>
      <c r="E127" s="21"/>
      <c r="F127" s="18"/>
      <c r="G127" s="22"/>
    </row>
    <row r="128" spans="2:7" hidden="1">
      <c r="B128" s="20"/>
      <c r="C128" s="18"/>
      <c r="D128" s="18"/>
      <c r="E128" s="21"/>
      <c r="F128" s="18"/>
      <c r="G128" s="22"/>
    </row>
    <row r="129" spans="2:7" hidden="1">
      <c r="B129" s="20"/>
      <c r="C129" s="18"/>
      <c r="D129" s="18"/>
      <c r="E129" s="21"/>
      <c r="F129" s="18"/>
      <c r="G129" s="22"/>
    </row>
    <row r="130" spans="2:7" hidden="1">
      <c r="B130" s="20"/>
      <c r="C130" s="18"/>
      <c r="D130" s="18"/>
      <c r="E130" s="21"/>
      <c r="F130" s="18"/>
      <c r="G130" s="22"/>
    </row>
    <row r="131" spans="2:7" hidden="1">
      <c r="B131" s="20"/>
      <c r="C131" s="18"/>
      <c r="D131" s="18"/>
      <c r="E131" s="21"/>
      <c r="F131" s="18"/>
      <c r="G131" s="22"/>
    </row>
    <row r="132" spans="2:7" hidden="1">
      <c r="B132" s="20"/>
      <c r="C132" s="18"/>
      <c r="D132" s="18"/>
      <c r="E132" s="21"/>
      <c r="F132" s="18"/>
      <c r="G132" s="22"/>
    </row>
    <row r="133" spans="2:7" hidden="1">
      <c r="B133" s="20"/>
      <c r="C133" s="18"/>
      <c r="D133" s="18"/>
      <c r="E133" s="21"/>
      <c r="F133" s="18"/>
      <c r="G133" s="22"/>
    </row>
    <row r="134" spans="2:7" hidden="1">
      <c r="B134" s="20"/>
      <c r="C134" s="18"/>
      <c r="D134" s="18"/>
      <c r="E134" s="21"/>
      <c r="F134" s="18"/>
      <c r="G134" s="22"/>
    </row>
    <row r="135" spans="2:7" hidden="1">
      <c r="B135" s="20"/>
      <c r="C135" s="18"/>
      <c r="D135" s="18"/>
      <c r="E135" s="21"/>
      <c r="F135" s="18"/>
      <c r="G135" s="22"/>
    </row>
    <row r="136" spans="2:7" hidden="1">
      <c r="B136" s="20"/>
      <c r="C136" s="18"/>
      <c r="D136" s="18"/>
      <c r="E136" s="21"/>
      <c r="F136" s="18"/>
      <c r="G136" s="22"/>
    </row>
    <row r="137" spans="2:7" hidden="1">
      <c r="B137" s="20"/>
      <c r="C137" s="18"/>
      <c r="D137" s="18"/>
      <c r="E137" s="21"/>
      <c r="F137" s="18"/>
      <c r="G137" s="22"/>
    </row>
    <row r="138" spans="2:7" hidden="1">
      <c r="B138" s="20"/>
      <c r="C138" s="18"/>
      <c r="D138" s="18"/>
      <c r="E138" s="21"/>
      <c r="F138" s="18"/>
      <c r="G138" s="22"/>
    </row>
    <row r="139" spans="2:7" hidden="1">
      <c r="B139" s="20"/>
      <c r="C139" s="18"/>
      <c r="D139" s="18"/>
      <c r="E139" s="21"/>
      <c r="F139" s="18"/>
      <c r="G139" s="22"/>
    </row>
    <row r="140" spans="2:7" hidden="1">
      <c r="B140" s="20"/>
      <c r="C140" s="18"/>
      <c r="D140" s="18"/>
      <c r="E140" s="21"/>
      <c r="F140" s="18"/>
      <c r="G140" s="22"/>
    </row>
    <row r="141" spans="2:7" hidden="1">
      <c r="B141" s="20"/>
      <c r="C141" s="18"/>
      <c r="D141" s="18"/>
      <c r="E141" s="21"/>
      <c r="F141" s="18"/>
      <c r="G141" s="22"/>
    </row>
    <row r="142" spans="2:7" hidden="1">
      <c r="B142" s="20"/>
      <c r="C142" s="18"/>
      <c r="D142" s="18"/>
      <c r="E142" s="21"/>
      <c r="F142" s="18"/>
      <c r="G142" s="22"/>
    </row>
    <row r="143" spans="2:7" hidden="1">
      <c r="B143" s="20"/>
      <c r="C143" s="18"/>
      <c r="D143" s="18"/>
      <c r="E143" s="21"/>
      <c r="F143" s="18"/>
      <c r="G143" s="22"/>
    </row>
    <row r="144" spans="2:7" hidden="1">
      <c r="B144" s="20"/>
      <c r="C144" s="18"/>
      <c r="D144" s="18"/>
      <c r="E144" s="21"/>
      <c r="F144" s="18"/>
      <c r="G144" s="22"/>
    </row>
    <row r="145" spans="2:7" hidden="1">
      <c r="B145" s="20"/>
      <c r="C145" s="18"/>
      <c r="D145" s="18"/>
      <c r="E145" s="21"/>
      <c r="F145" s="18"/>
      <c r="G145" s="22"/>
    </row>
    <row r="146" spans="2:7" hidden="1">
      <c r="B146" s="20"/>
      <c r="C146" s="18"/>
      <c r="D146" s="18"/>
      <c r="E146" s="21"/>
      <c r="F146" s="18"/>
      <c r="G146" s="22"/>
    </row>
    <row r="147" spans="2:7" hidden="1">
      <c r="B147" s="20"/>
      <c r="C147" s="18"/>
      <c r="D147" s="18"/>
      <c r="E147" s="21"/>
      <c r="F147" s="18"/>
      <c r="G147" s="22"/>
    </row>
    <row r="148" spans="2:7" hidden="1">
      <c r="B148" s="20"/>
      <c r="C148" s="18"/>
      <c r="D148" s="18"/>
      <c r="E148" s="21"/>
      <c r="F148" s="18"/>
      <c r="G148" s="22"/>
    </row>
    <row r="149" spans="2:7" hidden="1">
      <c r="B149" s="20"/>
      <c r="C149" s="18"/>
      <c r="D149" s="18"/>
      <c r="E149" s="21"/>
      <c r="F149" s="18"/>
      <c r="G149" s="22"/>
    </row>
    <row r="150" spans="2:7" hidden="1">
      <c r="B150" s="20"/>
      <c r="C150" s="18"/>
      <c r="D150" s="18"/>
      <c r="E150" s="21"/>
      <c r="F150" s="18"/>
      <c r="G150" s="22"/>
    </row>
    <row r="151" spans="2:7" hidden="1">
      <c r="B151" s="20"/>
      <c r="C151" s="18"/>
      <c r="D151" s="18"/>
      <c r="E151" s="21"/>
      <c r="F151" s="18"/>
      <c r="G151" s="22"/>
    </row>
    <row r="152" spans="2:7" hidden="1">
      <c r="B152" s="20"/>
      <c r="C152" s="18"/>
      <c r="D152" s="18"/>
      <c r="E152" s="21"/>
      <c r="F152" s="18"/>
      <c r="G152" s="22"/>
    </row>
    <row r="153" spans="2:7" hidden="1">
      <c r="B153" s="20"/>
      <c r="C153" s="18"/>
      <c r="D153" s="18"/>
      <c r="E153" s="21"/>
      <c r="F153" s="18"/>
      <c r="G153" s="22"/>
    </row>
    <row r="154" spans="2:7" hidden="1">
      <c r="B154" s="20"/>
      <c r="C154" s="18"/>
      <c r="D154" s="18"/>
      <c r="E154" s="21"/>
      <c r="F154" s="18"/>
      <c r="G154" s="22"/>
    </row>
    <row r="155" spans="2:7" hidden="1">
      <c r="B155" s="20"/>
      <c r="C155" s="18"/>
      <c r="D155" s="18"/>
      <c r="E155" s="21"/>
      <c r="F155" s="18"/>
      <c r="G155" s="22"/>
    </row>
    <row r="156" spans="2:7" hidden="1">
      <c r="B156" s="20"/>
      <c r="C156" s="18"/>
      <c r="D156" s="18"/>
      <c r="E156" s="21"/>
      <c r="F156" s="18"/>
      <c r="G156" s="22"/>
    </row>
    <row r="157" spans="2:7" hidden="1">
      <c r="B157" s="20"/>
      <c r="C157" s="18"/>
      <c r="D157" s="18"/>
      <c r="E157" s="21"/>
      <c r="F157" s="18"/>
      <c r="G157" s="22"/>
    </row>
    <row r="158" spans="2:7" hidden="1">
      <c r="B158" s="20"/>
      <c r="C158" s="18"/>
      <c r="D158" s="18"/>
      <c r="E158" s="21"/>
      <c r="F158" s="18"/>
      <c r="G158" s="22"/>
    </row>
    <row r="159" spans="2:7" hidden="1">
      <c r="B159" s="20"/>
      <c r="C159" s="18"/>
      <c r="D159" s="18"/>
      <c r="E159" s="21"/>
      <c r="F159" s="18"/>
      <c r="G159" s="22"/>
    </row>
    <row r="160" spans="2:7" hidden="1">
      <c r="B160" s="20"/>
      <c r="C160" s="18"/>
      <c r="D160" s="18"/>
      <c r="E160" s="21"/>
      <c r="F160" s="18"/>
      <c r="G160" s="22"/>
    </row>
    <row r="161" spans="2:7" hidden="1">
      <c r="B161" s="20"/>
      <c r="C161" s="18"/>
      <c r="D161" s="18"/>
      <c r="E161" s="21"/>
      <c r="F161" s="18"/>
      <c r="G161" s="22"/>
    </row>
    <row r="162" spans="2:7" hidden="1">
      <c r="B162" s="20"/>
      <c r="C162" s="18"/>
      <c r="D162" s="18"/>
      <c r="E162" s="21"/>
      <c r="F162" s="18"/>
      <c r="G162" s="22"/>
    </row>
    <row r="163" spans="2:7" hidden="1">
      <c r="B163" s="20"/>
      <c r="C163" s="18"/>
      <c r="D163" s="18"/>
      <c r="E163" s="21"/>
      <c r="F163" s="18"/>
      <c r="G163" s="22"/>
    </row>
    <row r="164" spans="2:7" hidden="1">
      <c r="B164" s="20"/>
      <c r="C164" s="18"/>
      <c r="D164" s="18"/>
      <c r="E164" s="21"/>
      <c r="F164" s="18"/>
      <c r="G164" s="22"/>
    </row>
    <row r="165" spans="2:7" hidden="1">
      <c r="B165" s="20"/>
      <c r="C165" s="18"/>
      <c r="D165" s="18"/>
      <c r="E165" s="21"/>
      <c r="F165" s="18"/>
      <c r="G165" s="22"/>
    </row>
    <row r="166" spans="2:7" hidden="1">
      <c r="B166" s="20"/>
      <c r="C166" s="18"/>
      <c r="D166" s="18"/>
      <c r="E166" s="21"/>
      <c r="F166" s="18"/>
      <c r="G166" s="22"/>
    </row>
    <row r="167" spans="2:7" hidden="1">
      <c r="B167" s="20"/>
      <c r="C167" s="18"/>
      <c r="D167" s="18"/>
      <c r="E167" s="21"/>
      <c r="F167" s="18"/>
      <c r="G167" s="22"/>
    </row>
    <row r="168" spans="2:7" hidden="1">
      <c r="B168" s="20"/>
      <c r="C168" s="18"/>
      <c r="D168" s="18"/>
      <c r="E168" s="21"/>
      <c r="F168" s="18"/>
      <c r="G168" s="22"/>
    </row>
    <row r="169" spans="2:7" hidden="1">
      <c r="B169" s="20"/>
      <c r="C169" s="18"/>
      <c r="D169" s="18"/>
      <c r="E169" s="21"/>
      <c r="F169" s="18"/>
      <c r="G169" s="22"/>
    </row>
    <row r="170" spans="2:7" hidden="1">
      <c r="B170" s="20"/>
      <c r="C170" s="18"/>
      <c r="D170" s="18"/>
      <c r="E170" s="21"/>
      <c r="F170" s="18"/>
      <c r="G170" s="22"/>
    </row>
    <row r="171" spans="2:7" hidden="1">
      <c r="B171" s="20"/>
      <c r="C171" s="18"/>
      <c r="D171" s="18"/>
      <c r="E171" s="21"/>
      <c r="F171" s="18"/>
      <c r="G171" s="22"/>
    </row>
    <row r="172" spans="2:7" hidden="1">
      <c r="B172" s="20"/>
      <c r="C172" s="18"/>
      <c r="D172" s="18"/>
      <c r="E172" s="21"/>
      <c r="F172" s="18"/>
      <c r="G172" s="22"/>
    </row>
    <row r="173" spans="2:7" hidden="1">
      <c r="B173" s="20"/>
      <c r="C173" s="18"/>
      <c r="D173" s="18"/>
      <c r="E173" s="21"/>
      <c r="F173" s="18"/>
      <c r="G173" s="22"/>
    </row>
    <row r="174" spans="2:7" hidden="1">
      <c r="B174" s="20"/>
      <c r="C174" s="18"/>
      <c r="D174" s="18"/>
      <c r="E174" s="21"/>
      <c r="F174" s="18"/>
      <c r="G174" s="22"/>
    </row>
    <row r="175" spans="2:7" hidden="1">
      <c r="B175" s="20"/>
      <c r="C175" s="18"/>
      <c r="D175" s="18"/>
      <c r="E175" s="21"/>
      <c r="F175" s="18"/>
      <c r="G175" s="22"/>
    </row>
    <row r="176" spans="2:7" hidden="1">
      <c r="B176" s="20"/>
      <c r="C176" s="18"/>
      <c r="D176" s="18"/>
      <c r="E176" s="21"/>
      <c r="F176" s="18"/>
      <c r="G176" s="22"/>
    </row>
    <row r="177" spans="2:7" hidden="1">
      <c r="B177" s="20"/>
      <c r="C177" s="18"/>
      <c r="D177" s="18"/>
      <c r="E177" s="21"/>
      <c r="F177" s="18"/>
      <c r="G177" s="22"/>
    </row>
    <row r="178" spans="2:7" hidden="1">
      <c r="B178" s="6"/>
      <c r="C178" s="1"/>
      <c r="D178" s="1"/>
      <c r="E178" s="8"/>
      <c r="F178" s="1"/>
      <c r="G178" s="7"/>
    </row>
    <row r="179" spans="2:7" hidden="1">
      <c r="B179" s="6"/>
      <c r="C179" s="1"/>
      <c r="D179" s="1"/>
      <c r="E179" s="8"/>
      <c r="F179" s="1"/>
      <c r="G179" s="7"/>
    </row>
    <row r="180" spans="2:7" hidden="1">
      <c r="B180" s="6"/>
      <c r="C180" s="1"/>
      <c r="D180" s="1"/>
      <c r="E180" s="8"/>
      <c r="F180" s="1"/>
      <c r="G180" s="7"/>
    </row>
    <row r="181" spans="2:7" hidden="1">
      <c r="B181" s="6"/>
      <c r="C181" s="1"/>
      <c r="D181" s="1"/>
      <c r="E181" s="8"/>
      <c r="F181" s="1"/>
      <c r="G181" s="7"/>
    </row>
    <row r="182" spans="2:7" hidden="1">
      <c r="B182" s="6"/>
      <c r="C182" s="1"/>
      <c r="D182" s="1"/>
      <c r="E182" s="8"/>
      <c r="F182" s="1"/>
      <c r="G182" s="7"/>
    </row>
    <row r="183" spans="2:7" hidden="1">
      <c r="B183" s="6"/>
      <c r="C183" s="1"/>
      <c r="D183" s="1"/>
      <c r="E183" s="8"/>
      <c r="F183" s="1"/>
      <c r="G183" s="7"/>
    </row>
    <row r="184" spans="2:7" hidden="1">
      <c r="B184" s="6"/>
      <c r="C184" s="1"/>
      <c r="D184" s="1"/>
      <c r="E184" s="8"/>
      <c r="F184" s="1"/>
      <c r="G184" s="7"/>
    </row>
    <row r="185" spans="2:7" hidden="1">
      <c r="B185" s="6"/>
      <c r="C185" s="1"/>
      <c r="D185" s="1"/>
      <c r="E185" s="8"/>
      <c r="F185" s="1"/>
      <c r="G185" s="7"/>
    </row>
    <row r="186" spans="2:7" hidden="1">
      <c r="B186" s="6"/>
      <c r="C186" s="1"/>
      <c r="D186" s="1"/>
      <c r="E186" s="8"/>
      <c r="F186" s="1"/>
      <c r="G186" s="7"/>
    </row>
    <row r="187" spans="2:7" hidden="1">
      <c r="B187" s="6"/>
      <c r="C187" s="1"/>
      <c r="D187" s="1"/>
      <c r="E187" s="8"/>
      <c r="F187" s="1"/>
      <c r="G187" s="7"/>
    </row>
    <row r="188" spans="2:7" hidden="1">
      <c r="B188" s="6"/>
      <c r="C188" s="1"/>
      <c r="D188" s="1"/>
      <c r="E188" s="8"/>
      <c r="F188" s="1"/>
      <c r="G188" s="7"/>
    </row>
    <row r="189" spans="2:7" hidden="1">
      <c r="B189" s="6"/>
      <c r="C189" s="1"/>
      <c r="D189" s="1"/>
      <c r="E189" s="8"/>
      <c r="F189" s="1"/>
      <c r="G189" s="7"/>
    </row>
    <row r="190" spans="2:7" hidden="1">
      <c r="B190" s="6"/>
      <c r="C190" s="1"/>
      <c r="D190" s="1"/>
      <c r="E190" s="8"/>
      <c r="F190" s="1"/>
      <c r="G190" s="7"/>
    </row>
    <row r="191" spans="2:7" hidden="1">
      <c r="B191" s="6"/>
      <c r="C191" s="1"/>
      <c r="D191" s="1"/>
      <c r="E191" s="8"/>
      <c r="F191" s="1"/>
      <c r="G191" s="7"/>
    </row>
    <row r="192" spans="2:7" hidden="1">
      <c r="B192" s="6"/>
      <c r="C192" s="1"/>
      <c r="D192" s="1"/>
      <c r="E192" s="8"/>
      <c r="F192" s="1"/>
      <c r="G192" s="7"/>
    </row>
    <row r="193" spans="2:7" hidden="1">
      <c r="B193" s="6"/>
      <c r="C193" s="1"/>
      <c r="D193" s="1"/>
      <c r="E193" s="8"/>
      <c r="F193" s="1"/>
      <c r="G193" s="7"/>
    </row>
    <row r="194" spans="2:7" hidden="1">
      <c r="B194" s="6"/>
      <c r="C194" s="1"/>
      <c r="D194" s="1"/>
      <c r="E194" s="8"/>
      <c r="F194" s="1"/>
      <c r="G194" s="7"/>
    </row>
    <row r="195" spans="2:7" hidden="1">
      <c r="B195" s="6"/>
      <c r="C195" s="1"/>
      <c r="D195" s="1"/>
      <c r="E195" s="8"/>
      <c r="F195" s="1"/>
      <c r="G195" s="7"/>
    </row>
    <row r="196" spans="2:7" hidden="1">
      <c r="B196" s="6"/>
      <c r="C196" s="1"/>
      <c r="D196" s="1"/>
      <c r="E196" s="8"/>
      <c r="F196" s="1"/>
      <c r="G196" s="7"/>
    </row>
    <row r="197" spans="2:7" hidden="1">
      <c r="B197" s="6"/>
      <c r="C197" s="1"/>
      <c r="D197" s="1"/>
      <c r="E197" s="8"/>
      <c r="F197" s="1"/>
      <c r="G197" s="7"/>
    </row>
    <row r="198" spans="2:7" hidden="1">
      <c r="B198" s="6"/>
      <c r="C198" s="1"/>
      <c r="D198" s="1"/>
      <c r="E198" s="8"/>
      <c r="F198" s="1"/>
      <c r="G198" s="7"/>
    </row>
    <row r="199" spans="2:7" hidden="1">
      <c r="B199" s="6"/>
      <c r="C199" s="1"/>
      <c r="D199" s="1"/>
      <c r="E199" s="8"/>
      <c r="F199" s="1"/>
      <c r="G199" s="7"/>
    </row>
    <row r="200" spans="2:7" hidden="1">
      <c r="B200" s="6"/>
      <c r="C200" s="1"/>
      <c r="D200" s="1"/>
      <c r="E200" s="8"/>
      <c r="F200" s="1"/>
      <c r="G200" s="7"/>
    </row>
    <row r="201" spans="2:7" hidden="1">
      <c r="B201" s="6"/>
      <c r="C201" s="1"/>
      <c r="D201" s="1"/>
      <c r="E201" s="8"/>
      <c r="F201" s="1"/>
      <c r="G201" s="7"/>
    </row>
    <row r="202" spans="2:7" hidden="1">
      <c r="B202" s="6"/>
      <c r="C202" s="1"/>
      <c r="D202" s="1"/>
      <c r="E202" s="8"/>
      <c r="F202" s="1"/>
      <c r="G202" s="7"/>
    </row>
    <row r="203" spans="2:7" hidden="1">
      <c r="B203" s="6"/>
      <c r="C203" s="1"/>
      <c r="D203" s="1"/>
      <c r="E203" s="8"/>
      <c r="F203" s="1"/>
      <c r="G203" s="7"/>
    </row>
    <row r="204" spans="2:7" hidden="1">
      <c r="B204" s="6"/>
      <c r="C204" s="1"/>
      <c r="D204" s="1"/>
      <c r="E204" s="8"/>
      <c r="F204" s="1"/>
      <c r="G204" s="7"/>
    </row>
    <row r="205" spans="2:7" hidden="1">
      <c r="B205" s="6"/>
      <c r="C205" s="1"/>
      <c r="D205" s="1"/>
      <c r="E205" s="8"/>
      <c r="F205" s="1"/>
      <c r="G205" s="7"/>
    </row>
    <row r="206" spans="2:7" hidden="1">
      <c r="B206" s="6"/>
      <c r="C206" s="1"/>
      <c r="D206" s="1"/>
      <c r="E206" s="8"/>
      <c r="F206" s="1"/>
      <c r="G206" s="7"/>
    </row>
    <row r="207" spans="2:7" hidden="1">
      <c r="B207" s="6"/>
      <c r="C207" s="1"/>
      <c r="D207" s="1"/>
      <c r="E207" s="8"/>
      <c r="F207" s="1"/>
      <c r="G207" s="7"/>
    </row>
    <row r="208" spans="2:7" hidden="1">
      <c r="B208" s="6"/>
      <c r="C208" s="1"/>
      <c r="D208" s="1"/>
      <c r="E208" s="8"/>
      <c r="F208" s="1"/>
      <c r="G208" s="7"/>
    </row>
    <row r="209" spans="2:7" hidden="1">
      <c r="B209" s="6"/>
      <c r="C209" s="1"/>
      <c r="D209" s="1"/>
      <c r="E209" s="8"/>
      <c r="F209" s="1"/>
      <c r="G209" s="7"/>
    </row>
    <row r="210" spans="2:7" hidden="1">
      <c r="B210" s="6"/>
      <c r="C210" s="1"/>
      <c r="D210" s="1"/>
      <c r="E210" s="8"/>
      <c r="F210" s="1"/>
      <c r="G210" s="7"/>
    </row>
    <row r="211" spans="2:7" hidden="1">
      <c r="B211" s="6"/>
      <c r="C211" s="1"/>
      <c r="D211" s="1"/>
      <c r="E211" s="8"/>
      <c r="F211" s="1"/>
      <c r="G211" s="7"/>
    </row>
    <row r="212" spans="2:7" hidden="1">
      <c r="B212" s="6"/>
      <c r="C212" s="1"/>
      <c r="D212" s="1"/>
      <c r="E212" s="8"/>
      <c r="F212" s="1"/>
      <c r="G212" s="7"/>
    </row>
    <row r="213" spans="2:7" hidden="1">
      <c r="B213" s="6"/>
      <c r="C213" s="1"/>
      <c r="D213" s="1"/>
      <c r="E213" s="8"/>
      <c r="F213" s="1"/>
      <c r="G213" s="7"/>
    </row>
    <row r="214" spans="2:7" hidden="1">
      <c r="B214" s="6"/>
      <c r="C214" s="1"/>
      <c r="D214" s="1"/>
      <c r="E214" s="8"/>
      <c r="F214" s="1"/>
      <c r="G214" s="7"/>
    </row>
    <row r="215" spans="2:7" hidden="1">
      <c r="B215" s="6"/>
      <c r="C215" s="1"/>
      <c r="D215" s="1"/>
      <c r="E215" s="8"/>
      <c r="F215" s="1"/>
      <c r="G215" s="7"/>
    </row>
    <row r="216" spans="2:7" hidden="1">
      <c r="B216" s="6"/>
      <c r="C216" s="1"/>
      <c r="D216" s="1"/>
      <c r="E216" s="8"/>
      <c r="F216" s="1"/>
      <c r="G216" s="7"/>
    </row>
    <row r="217" spans="2:7" hidden="1">
      <c r="B217" s="6"/>
      <c r="C217" s="1"/>
      <c r="D217" s="1"/>
      <c r="E217" s="8"/>
      <c r="F217" s="1"/>
      <c r="G217" s="7"/>
    </row>
    <row r="218" spans="2:7" hidden="1">
      <c r="B218" s="6"/>
      <c r="C218" s="1"/>
      <c r="D218" s="1"/>
      <c r="E218" s="8"/>
      <c r="F218" s="1"/>
      <c r="G218" s="7"/>
    </row>
    <row r="219" spans="2:7" hidden="1">
      <c r="B219" s="6"/>
      <c r="C219" s="1"/>
      <c r="D219" s="1"/>
      <c r="E219" s="8"/>
      <c r="F219" s="1"/>
      <c r="G219" s="7"/>
    </row>
    <row r="220" spans="2:7" hidden="1">
      <c r="B220" s="6"/>
      <c r="C220" s="1"/>
      <c r="D220" s="1"/>
      <c r="E220" s="8"/>
      <c r="F220" s="1"/>
      <c r="G220" s="7"/>
    </row>
    <row r="221" spans="2:7" hidden="1">
      <c r="B221" s="6"/>
      <c r="C221" s="1"/>
      <c r="D221" s="1"/>
      <c r="E221" s="8"/>
      <c r="F221" s="1"/>
      <c r="G221" s="7"/>
    </row>
    <row r="222" spans="2:7" hidden="1">
      <c r="B222" s="6"/>
      <c r="C222" s="1"/>
      <c r="D222" s="1"/>
      <c r="E222" s="8"/>
      <c r="F222" s="1"/>
      <c r="G222" s="7"/>
    </row>
    <row r="223" spans="2:7" hidden="1">
      <c r="B223" s="6"/>
      <c r="C223" s="1"/>
      <c r="D223" s="1"/>
      <c r="E223" s="8"/>
      <c r="F223" s="1"/>
      <c r="G223" s="7"/>
    </row>
    <row r="224" spans="2:7" hidden="1">
      <c r="B224" s="6"/>
      <c r="C224" s="1"/>
      <c r="D224" s="1"/>
      <c r="E224" s="8"/>
      <c r="F224" s="1"/>
      <c r="G224" s="7"/>
    </row>
    <row r="225" spans="2:7" hidden="1">
      <c r="B225" s="6"/>
      <c r="C225" s="1"/>
      <c r="D225" s="1"/>
      <c r="E225" s="8"/>
      <c r="F225" s="1"/>
      <c r="G225" s="7"/>
    </row>
    <row r="226" spans="2:7" hidden="1">
      <c r="B226" s="6"/>
      <c r="C226" s="1"/>
      <c r="D226" s="1"/>
      <c r="E226" s="8"/>
      <c r="F226" s="1"/>
      <c r="G226" s="7"/>
    </row>
    <row r="227" spans="2:7" hidden="1">
      <c r="B227" s="6"/>
      <c r="C227" s="1"/>
      <c r="D227" s="1"/>
      <c r="E227" s="8"/>
      <c r="F227" s="1"/>
      <c r="G227" s="7"/>
    </row>
    <row r="228" spans="2:7" hidden="1">
      <c r="B228" s="6"/>
      <c r="C228" s="1"/>
      <c r="D228" s="1"/>
      <c r="E228" s="8"/>
      <c r="F228" s="1"/>
      <c r="G228" s="7"/>
    </row>
    <row r="229" spans="2:7" hidden="1">
      <c r="B229" s="6"/>
      <c r="C229" s="1"/>
      <c r="D229" s="1"/>
      <c r="E229" s="8"/>
      <c r="F229" s="1"/>
      <c r="G229" s="7"/>
    </row>
    <row r="230" spans="2:7" hidden="1">
      <c r="B230" s="6"/>
      <c r="C230" s="1"/>
      <c r="D230" s="1"/>
      <c r="E230" s="8"/>
      <c r="F230" s="1"/>
      <c r="G230" s="7"/>
    </row>
    <row r="231" spans="2:7" hidden="1">
      <c r="B231" s="6"/>
      <c r="C231" s="1"/>
      <c r="D231" s="1"/>
      <c r="E231" s="8"/>
      <c r="F231" s="1"/>
      <c r="G231" s="7"/>
    </row>
    <row r="232" spans="2:7" hidden="1">
      <c r="B232" s="6"/>
      <c r="C232" s="1"/>
      <c r="D232" s="1"/>
      <c r="E232" s="8"/>
      <c r="F232" s="1"/>
      <c r="G232" s="7"/>
    </row>
    <row r="233" spans="2:7" hidden="1">
      <c r="B233" s="6"/>
      <c r="C233" s="1"/>
      <c r="D233" s="1"/>
      <c r="E233" s="8"/>
      <c r="F233" s="1"/>
      <c r="G233" s="7"/>
    </row>
    <row r="234" spans="2:7" hidden="1">
      <c r="B234" s="6"/>
      <c r="C234" s="1"/>
      <c r="D234" s="1"/>
      <c r="E234" s="8"/>
      <c r="F234" s="1"/>
      <c r="G234" s="7"/>
    </row>
    <row r="235" spans="2:7" hidden="1">
      <c r="B235" s="6"/>
      <c r="C235" s="1"/>
      <c r="D235" s="1"/>
      <c r="E235" s="8"/>
      <c r="F235" s="1"/>
      <c r="G235" s="7"/>
    </row>
    <row r="236" spans="2:7" hidden="1">
      <c r="B236" s="6"/>
      <c r="C236" s="1"/>
      <c r="D236" s="1"/>
      <c r="E236" s="8"/>
      <c r="F236" s="1"/>
      <c r="G236" s="7"/>
    </row>
    <row r="237" spans="2:7" hidden="1">
      <c r="B237" s="6"/>
      <c r="C237" s="1"/>
      <c r="D237" s="1"/>
      <c r="E237" s="8"/>
      <c r="F237" s="1"/>
      <c r="G237" s="7"/>
    </row>
    <row r="238" spans="2:7" hidden="1">
      <c r="B238" s="6"/>
      <c r="C238" s="1"/>
      <c r="D238" s="1"/>
      <c r="E238" s="8"/>
      <c r="F238" s="1"/>
      <c r="G238" s="7"/>
    </row>
    <row r="239" spans="2:7" hidden="1">
      <c r="B239" s="6"/>
      <c r="C239" s="1"/>
      <c r="D239" s="1"/>
      <c r="E239" s="8"/>
      <c r="F239" s="1"/>
      <c r="G239" s="7"/>
    </row>
    <row r="240" spans="2:7" hidden="1">
      <c r="B240" s="6"/>
      <c r="C240" s="1"/>
      <c r="D240" s="1"/>
      <c r="E240" s="8"/>
      <c r="F240" s="1"/>
      <c r="G240" s="7"/>
    </row>
    <row r="241" spans="2:7" hidden="1">
      <c r="B241" s="6"/>
      <c r="C241" s="1"/>
      <c r="D241" s="1"/>
      <c r="E241" s="8"/>
      <c r="F241" s="1"/>
      <c r="G241" s="7"/>
    </row>
    <row r="242" spans="2:7" hidden="1">
      <c r="B242" s="6"/>
      <c r="C242" s="1"/>
      <c r="D242" s="1"/>
      <c r="E242" s="8"/>
      <c r="F242" s="1"/>
      <c r="G242" s="7"/>
    </row>
    <row r="243" spans="2:7" hidden="1">
      <c r="B243" s="6"/>
      <c r="C243" s="1"/>
      <c r="D243" s="1"/>
      <c r="E243" s="8"/>
      <c r="F243" s="1"/>
      <c r="G243" s="7"/>
    </row>
    <row r="244" spans="2:7" hidden="1">
      <c r="B244" s="6"/>
      <c r="C244" s="1"/>
      <c r="D244" s="1"/>
      <c r="E244" s="8"/>
      <c r="F244" s="1"/>
      <c r="G244" s="7"/>
    </row>
    <row r="245" spans="2:7" hidden="1">
      <c r="B245" s="6"/>
      <c r="C245" s="1"/>
      <c r="D245" s="1"/>
      <c r="E245" s="8"/>
      <c r="F245" s="1"/>
      <c r="G245" s="7"/>
    </row>
    <row r="246" spans="2:7" hidden="1">
      <c r="B246" s="6"/>
      <c r="C246" s="1"/>
      <c r="D246" s="1"/>
      <c r="E246" s="8"/>
      <c r="F246" s="1"/>
      <c r="G246" s="7"/>
    </row>
    <row r="247" spans="2:7" hidden="1">
      <c r="B247" s="6"/>
      <c r="C247" s="1"/>
      <c r="D247" s="1"/>
      <c r="E247" s="8"/>
      <c r="F247" s="1"/>
      <c r="G247" s="7"/>
    </row>
    <row r="248" spans="2:7" hidden="1">
      <c r="B248" s="6"/>
      <c r="C248" s="1"/>
      <c r="D248" s="1"/>
      <c r="E248" s="8"/>
      <c r="F248" s="1"/>
      <c r="G248" s="7"/>
    </row>
    <row r="249" spans="2:7" hidden="1">
      <c r="B249" s="6"/>
      <c r="C249" s="1"/>
      <c r="D249" s="1"/>
      <c r="E249" s="8"/>
      <c r="F249" s="1"/>
      <c r="G249" s="7"/>
    </row>
    <row r="250" spans="2:7" hidden="1">
      <c r="B250" s="6"/>
      <c r="C250" s="1"/>
      <c r="D250" s="1"/>
      <c r="E250" s="8"/>
      <c r="F250" s="1"/>
      <c r="G250" s="7"/>
    </row>
    <row r="251" spans="2:7" hidden="1">
      <c r="B251" s="6"/>
      <c r="C251" s="1"/>
      <c r="D251" s="1"/>
      <c r="E251" s="8"/>
      <c r="F251" s="1"/>
      <c r="G251" s="7"/>
    </row>
    <row r="252" spans="2:7" hidden="1">
      <c r="B252" s="6"/>
      <c r="C252" s="1"/>
      <c r="D252" s="1"/>
      <c r="E252" s="8"/>
      <c r="F252" s="1"/>
      <c r="G252" s="7"/>
    </row>
    <row r="253" spans="2:7" hidden="1">
      <c r="B253" s="6"/>
      <c r="C253" s="1"/>
      <c r="D253" s="1"/>
      <c r="E253" s="8"/>
      <c r="F253" s="1"/>
      <c r="G253" s="7"/>
    </row>
    <row r="254" spans="2:7" hidden="1">
      <c r="B254" s="6"/>
      <c r="C254" s="1"/>
      <c r="D254" s="1"/>
      <c r="E254" s="8"/>
      <c r="F254" s="1"/>
      <c r="G254" s="7"/>
    </row>
    <row r="255" spans="2:7" hidden="1">
      <c r="B255" s="6"/>
      <c r="C255" s="1"/>
      <c r="D255" s="1"/>
      <c r="E255" s="8"/>
      <c r="F255" s="1"/>
      <c r="G255" s="7"/>
    </row>
    <row r="256" spans="2:7" hidden="1">
      <c r="B256" s="6"/>
      <c r="C256" s="1"/>
      <c r="D256" s="1"/>
      <c r="E256" s="8"/>
      <c r="F256" s="1"/>
      <c r="G256" s="7"/>
    </row>
    <row r="257" spans="2:7" hidden="1">
      <c r="B257" s="6"/>
      <c r="C257" s="1"/>
      <c r="D257" s="1"/>
      <c r="E257" s="8"/>
      <c r="F257" s="1"/>
      <c r="G257" s="7"/>
    </row>
    <row r="258" spans="2:7" hidden="1">
      <c r="B258" s="6"/>
      <c r="C258" s="1"/>
      <c r="D258" s="1"/>
      <c r="E258" s="8"/>
      <c r="F258" s="1"/>
      <c r="G258" s="7"/>
    </row>
    <row r="259" spans="2:7" hidden="1">
      <c r="B259" s="6"/>
      <c r="C259" s="1"/>
      <c r="D259" s="1"/>
      <c r="E259" s="8"/>
      <c r="F259" s="1"/>
      <c r="G259" s="7"/>
    </row>
    <row r="260" spans="2:7" hidden="1">
      <c r="B260" s="6"/>
      <c r="C260" s="1"/>
      <c r="D260" s="1"/>
      <c r="E260" s="8"/>
      <c r="F260" s="1"/>
      <c r="G260" s="7"/>
    </row>
    <row r="261" spans="2:7" hidden="1">
      <c r="B261" s="6"/>
      <c r="C261" s="1"/>
      <c r="D261" s="1"/>
      <c r="E261" s="8"/>
      <c r="F261" s="1"/>
      <c r="G261" s="7"/>
    </row>
    <row r="262" spans="2:7" hidden="1">
      <c r="B262" s="6"/>
      <c r="C262" s="1"/>
      <c r="D262" s="1"/>
      <c r="E262" s="8"/>
      <c r="F262" s="1"/>
      <c r="G262" s="7"/>
    </row>
    <row r="263" spans="2:7" hidden="1">
      <c r="B263" s="6"/>
      <c r="C263" s="1"/>
      <c r="D263" s="1"/>
      <c r="E263" s="8"/>
      <c r="F263" s="1"/>
      <c r="G263" s="7"/>
    </row>
    <row r="264" spans="2:7" hidden="1">
      <c r="B264" s="6"/>
      <c r="C264" s="1"/>
      <c r="D264" s="1"/>
      <c r="E264" s="8"/>
      <c r="F264" s="1"/>
      <c r="G264" s="7"/>
    </row>
    <row r="265" spans="2:7" hidden="1">
      <c r="B265" s="6"/>
      <c r="C265" s="1"/>
      <c r="D265" s="1"/>
      <c r="E265" s="8"/>
      <c r="F265" s="1"/>
      <c r="G265" s="7"/>
    </row>
    <row r="266" spans="2:7" hidden="1">
      <c r="B266" s="6"/>
      <c r="C266" s="1"/>
      <c r="D266" s="1"/>
      <c r="E266" s="8"/>
      <c r="F266" s="1"/>
      <c r="G266" s="7"/>
    </row>
    <row r="267" spans="2:7" hidden="1">
      <c r="B267" s="6"/>
      <c r="C267" s="1"/>
      <c r="D267" s="1"/>
      <c r="E267" s="8"/>
      <c r="F267" s="1"/>
      <c r="G267" s="7"/>
    </row>
    <row r="268" spans="2:7" hidden="1">
      <c r="B268" s="6"/>
      <c r="C268" s="1"/>
      <c r="D268" s="1"/>
      <c r="E268" s="8"/>
      <c r="F268" s="1"/>
      <c r="G268" s="7"/>
    </row>
    <row r="269" spans="2:7" hidden="1">
      <c r="B269" s="6"/>
      <c r="C269" s="1"/>
      <c r="D269" s="1"/>
      <c r="E269" s="8"/>
      <c r="F269" s="1"/>
      <c r="G269" s="7"/>
    </row>
    <row r="270" spans="2:7" hidden="1">
      <c r="B270" s="6"/>
      <c r="C270" s="1"/>
      <c r="D270" s="1"/>
      <c r="E270" s="8"/>
      <c r="F270" s="1"/>
      <c r="G270" s="7"/>
    </row>
    <row r="271" spans="2:7" hidden="1">
      <c r="B271" s="6"/>
      <c r="C271" s="1"/>
      <c r="D271" s="1"/>
      <c r="E271" s="8"/>
      <c r="F271" s="1"/>
      <c r="G271" s="7"/>
    </row>
    <row r="272" spans="2:7" hidden="1">
      <c r="B272" s="6"/>
      <c r="C272" s="1"/>
      <c r="D272" s="1"/>
      <c r="E272" s="8"/>
      <c r="F272" s="1"/>
      <c r="G272" s="7"/>
    </row>
    <row r="273" spans="2:7" hidden="1">
      <c r="B273" s="6"/>
      <c r="C273" s="1"/>
      <c r="D273" s="1"/>
      <c r="E273" s="8"/>
      <c r="F273" s="1"/>
      <c r="G273" s="7"/>
    </row>
    <row r="274" spans="2:7" hidden="1">
      <c r="B274" s="6"/>
      <c r="C274" s="1"/>
      <c r="D274" s="1"/>
      <c r="E274" s="8"/>
      <c r="F274" s="1"/>
      <c r="G274" s="7"/>
    </row>
    <row r="275" spans="2:7" hidden="1">
      <c r="B275" s="6"/>
      <c r="C275" s="1"/>
      <c r="D275" s="1"/>
      <c r="E275" s="8"/>
      <c r="F275" s="1"/>
      <c r="G275" s="7"/>
    </row>
    <row r="276" spans="2:7" hidden="1">
      <c r="B276" s="6"/>
      <c r="C276" s="1"/>
      <c r="D276" s="1"/>
      <c r="E276" s="8"/>
      <c r="F276" s="1"/>
      <c r="G276" s="7"/>
    </row>
    <row r="277" spans="2:7" hidden="1">
      <c r="B277" s="6"/>
      <c r="C277" s="1"/>
      <c r="D277" s="1"/>
      <c r="E277" s="8"/>
      <c r="F277" s="1"/>
      <c r="G277" s="7"/>
    </row>
    <row r="278" spans="2:7" hidden="1">
      <c r="B278" s="6"/>
      <c r="C278" s="1"/>
      <c r="D278" s="1"/>
      <c r="E278" s="8"/>
      <c r="F278" s="1"/>
      <c r="G278" s="7"/>
    </row>
    <row r="279" spans="2:7" hidden="1">
      <c r="B279" s="6"/>
      <c r="C279" s="1"/>
      <c r="D279" s="1"/>
      <c r="E279" s="8"/>
      <c r="F279" s="1"/>
      <c r="G279" s="7"/>
    </row>
    <row r="280" spans="2:7" hidden="1">
      <c r="B280" s="6"/>
      <c r="C280" s="1"/>
      <c r="D280" s="1"/>
      <c r="E280" s="8"/>
      <c r="F280" s="1"/>
      <c r="G280" s="7"/>
    </row>
    <row r="281" spans="2:7" hidden="1">
      <c r="B281" s="6"/>
      <c r="C281" s="1"/>
      <c r="D281" s="1"/>
      <c r="E281" s="8"/>
      <c r="F281" s="1"/>
      <c r="G281" s="7"/>
    </row>
    <row r="282" spans="2:7" hidden="1">
      <c r="B282" s="6"/>
      <c r="C282" s="1"/>
      <c r="D282" s="1"/>
      <c r="E282" s="8"/>
      <c r="F282" s="1"/>
      <c r="G282" s="7"/>
    </row>
    <row r="283" spans="2:7" hidden="1">
      <c r="B283" s="6"/>
      <c r="C283" s="1"/>
      <c r="D283" s="1"/>
      <c r="E283" s="8"/>
      <c r="F283" s="1"/>
      <c r="G283" s="7"/>
    </row>
    <row r="284" spans="2:7" hidden="1">
      <c r="B284" s="6"/>
      <c r="C284" s="1"/>
      <c r="D284" s="1"/>
      <c r="E284" s="8"/>
      <c r="F284" s="1"/>
      <c r="G284" s="7"/>
    </row>
    <row r="285" spans="2:7" hidden="1">
      <c r="B285" s="6"/>
      <c r="C285" s="1"/>
      <c r="D285" s="1"/>
      <c r="E285" s="8"/>
      <c r="F285" s="1"/>
      <c r="G285" s="7"/>
    </row>
    <row r="286" spans="2:7" hidden="1">
      <c r="B286" s="6"/>
      <c r="C286" s="1"/>
      <c r="D286" s="1"/>
      <c r="E286" s="8"/>
      <c r="F286" s="1"/>
      <c r="G286" s="7"/>
    </row>
    <row r="287" spans="2:7" hidden="1">
      <c r="B287" s="6"/>
      <c r="C287" s="1"/>
      <c r="D287" s="1"/>
      <c r="E287" s="8"/>
      <c r="F287" s="1"/>
      <c r="G287" s="7"/>
    </row>
    <row r="288" spans="2:7" hidden="1">
      <c r="B288" s="6"/>
      <c r="C288" s="1"/>
      <c r="D288" s="1"/>
      <c r="E288" s="8"/>
      <c r="F288" s="1"/>
      <c r="G288" s="7"/>
    </row>
    <row r="289" spans="2:7" hidden="1">
      <c r="B289" s="6"/>
      <c r="C289" s="1"/>
      <c r="D289" s="1"/>
      <c r="E289" s="8"/>
      <c r="F289" s="1"/>
      <c r="G289" s="7"/>
    </row>
    <row r="290" spans="2:7" hidden="1">
      <c r="B290" s="6"/>
      <c r="C290" s="1"/>
      <c r="D290" s="1"/>
      <c r="E290" s="8"/>
      <c r="F290" s="1"/>
      <c r="G290" s="7"/>
    </row>
    <row r="291" spans="2:7" hidden="1">
      <c r="B291" s="6"/>
      <c r="C291" s="1"/>
      <c r="D291" s="1"/>
      <c r="E291" s="8"/>
      <c r="F291" s="1"/>
      <c r="G291" s="7"/>
    </row>
    <row r="292" spans="2:7" hidden="1">
      <c r="B292" s="6"/>
      <c r="C292" s="1"/>
      <c r="D292" s="1"/>
      <c r="E292" s="8"/>
      <c r="F292" s="1"/>
      <c r="G292" s="7"/>
    </row>
    <row r="293" spans="2:7" hidden="1">
      <c r="B293" s="6"/>
      <c r="C293" s="1"/>
      <c r="D293" s="1"/>
      <c r="E293" s="8"/>
      <c r="F293" s="1"/>
      <c r="G293" s="7"/>
    </row>
    <row r="294" spans="2:7" hidden="1">
      <c r="B294" s="6"/>
      <c r="C294" s="1"/>
      <c r="D294" s="1"/>
      <c r="E294" s="8"/>
      <c r="F294" s="1"/>
      <c r="G294" s="7"/>
    </row>
    <row r="295" spans="2:7" hidden="1">
      <c r="B295" s="6"/>
      <c r="C295" s="1"/>
      <c r="D295" s="1"/>
      <c r="E295" s="8"/>
      <c r="F295" s="1"/>
      <c r="G295" s="7"/>
    </row>
    <row r="296" spans="2:7" hidden="1">
      <c r="B296" s="6"/>
      <c r="C296" s="1"/>
      <c r="D296" s="1"/>
      <c r="E296" s="8"/>
      <c r="F296" s="1"/>
      <c r="G296" s="7"/>
    </row>
    <row r="297" spans="2:7" hidden="1">
      <c r="B297" s="6"/>
      <c r="C297" s="1"/>
      <c r="D297" s="1"/>
      <c r="E297" s="8"/>
      <c r="F297" s="1"/>
      <c r="G297" s="7"/>
    </row>
    <row r="298" spans="2:7" hidden="1">
      <c r="B298" s="6"/>
      <c r="C298" s="1"/>
      <c r="D298" s="1"/>
      <c r="E298" s="8"/>
      <c r="F298" s="1"/>
      <c r="G298" s="7"/>
    </row>
    <row r="299" spans="2:7" hidden="1">
      <c r="B299" s="6"/>
      <c r="C299" s="1"/>
      <c r="D299" s="1"/>
      <c r="E299" s="8"/>
      <c r="F299" s="1"/>
      <c r="G299" s="7"/>
    </row>
    <row r="300" spans="2:7" hidden="1">
      <c r="B300" s="6"/>
      <c r="C300" s="1"/>
      <c r="D300" s="1"/>
      <c r="E300" s="8"/>
      <c r="F300" s="1"/>
      <c r="G300" s="7"/>
    </row>
    <row r="301" spans="2:7" hidden="1">
      <c r="B301" s="6"/>
      <c r="C301" s="1"/>
      <c r="D301" s="1"/>
      <c r="E301" s="8"/>
      <c r="F301" s="1"/>
      <c r="G301" s="7"/>
    </row>
    <row r="302" spans="2:7" hidden="1">
      <c r="B302" s="6"/>
      <c r="C302" s="1"/>
      <c r="D302" s="1"/>
      <c r="E302" s="8"/>
      <c r="F302" s="1"/>
      <c r="G302" s="7"/>
    </row>
    <row r="303" spans="2:7" hidden="1">
      <c r="B303" s="6"/>
      <c r="C303" s="1"/>
      <c r="D303" s="1"/>
      <c r="E303" s="8"/>
      <c r="F303" s="1"/>
      <c r="G303" s="7"/>
    </row>
    <row r="304" spans="2:7" hidden="1">
      <c r="B304" s="6"/>
      <c r="C304" s="1"/>
      <c r="D304" s="1"/>
      <c r="E304" s="8"/>
      <c r="F304" s="1"/>
      <c r="G304" s="7"/>
    </row>
    <row r="305" spans="2:7" hidden="1">
      <c r="B305" s="6"/>
      <c r="C305" s="1"/>
      <c r="D305" s="1"/>
      <c r="E305" s="8"/>
      <c r="F305" s="1"/>
      <c r="G305" s="7"/>
    </row>
    <row r="306" spans="2:7" hidden="1">
      <c r="B306" s="6"/>
      <c r="C306" s="1"/>
      <c r="D306" s="1"/>
      <c r="E306" s="8"/>
      <c r="F306" s="1"/>
      <c r="G306" s="7"/>
    </row>
    <row r="307" spans="2:7" hidden="1">
      <c r="B307" s="6"/>
      <c r="C307" s="1"/>
      <c r="D307" s="1"/>
      <c r="E307" s="8"/>
      <c r="F307" s="1"/>
      <c r="G307" s="7"/>
    </row>
    <row r="308" spans="2:7" hidden="1">
      <c r="B308" s="6"/>
      <c r="C308" s="1"/>
      <c r="D308" s="1"/>
      <c r="E308" s="8"/>
      <c r="F308" s="1"/>
      <c r="G308" s="7"/>
    </row>
    <row r="309" spans="2:7" hidden="1">
      <c r="B309" s="6"/>
      <c r="C309" s="1"/>
      <c r="D309" s="1"/>
      <c r="E309" s="8"/>
      <c r="F309" s="1"/>
      <c r="G309" s="7"/>
    </row>
    <row r="310" spans="2:7" hidden="1">
      <c r="B310" s="6"/>
      <c r="C310" s="1"/>
      <c r="D310" s="1"/>
      <c r="E310" s="8"/>
      <c r="F310" s="1"/>
      <c r="G310" s="7"/>
    </row>
    <row r="311" spans="2:7" hidden="1">
      <c r="B311" s="6"/>
      <c r="C311" s="1"/>
      <c r="D311" s="1"/>
      <c r="E311" s="8"/>
      <c r="F311" s="1"/>
      <c r="G311" s="7"/>
    </row>
    <row r="312" spans="2:7" hidden="1">
      <c r="B312" s="6"/>
      <c r="C312" s="1"/>
      <c r="D312" s="1"/>
      <c r="E312" s="8"/>
      <c r="F312" s="1"/>
      <c r="G312" s="7"/>
    </row>
    <row r="313" spans="2:7" hidden="1">
      <c r="B313" s="6"/>
      <c r="C313" s="1"/>
      <c r="D313" s="1"/>
      <c r="E313" s="8"/>
      <c r="F313" s="1"/>
      <c r="G313" s="7"/>
    </row>
    <row r="314" spans="2:7" hidden="1">
      <c r="B314" s="6"/>
      <c r="C314" s="1"/>
      <c r="D314" s="1"/>
      <c r="E314" s="8"/>
      <c r="F314" s="1"/>
      <c r="G314" s="7"/>
    </row>
    <row r="315" spans="2:7" hidden="1">
      <c r="B315" s="6"/>
      <c r="C315" s="1"/>
      <c r="D315" s="1"/>
      <c r="E315" s="8"/>
      <c r="F315" s="1"/>
      <c r="G315" s="7"/>
    </row>
    <row r="316" spans="2:7" hidden="1">
      <c r="B316" s="6"/>
      <c r="C316" s="1"/>
      <c r="D316" s="1"/>
      <c r="E316" s="8"/>
      <c r="F316" s="1"/>
      <c r="G316" s="7"/>
    </row>
    <row r="317" spans="2:7" hidden="1">
      <c r="B317" s="6"/>
      <c r="C317" s="1"/>
      <c r="D317" s="1"/>
      <c r="E317" s="8"/>
      <c r="F317" s="1"/>
      <c r="G317" s="7"/>
    </row>
    <row r="318" spans="2:7" hidden="1">
      <c r="B318" s="6"/>
      <c r="C318" s="1"/>
      <c r="D318" s="1"/>
      <c r="E318" s="8"/>
      <c r="F318" s="1"/>
      <c r="G318" s="7"/>
    </row>
    <row r="319" spans="2:7" hidden="1">
      <c r="B319" s="6"/>
      <c r="C319" s="1"/>
      <c r="D319" s="1"/>
      <c r="E319" s="8"/>
      <c r="F319" s="1"/>
      <c r="G319" s="7"/>
    </row>
    <row r="320" spans="2:7" hidden="1">
      <c r="B320" s="6"/>
      <c r="C320" s="1"/>
      <c r="D320" s="1"/>
      <c r="E320" s="8"/>
      <c r="F320" s="1"/>
      <c r="G320" s="7"/>
    </row>
    <row r="321" spans="2:7" hidden="1">
      <c r="B321" s="6"/>
      <c r="C321" s="1"/>
      <c r="D321" s="1"/>
      <c r="E321" s="8"/>
      <c r="F321" s="1"/>
      <c r="G321" s="7"/>
    </row>
    <row r="322" spans="2:7" hidden="1">
      <c r="B322" s="6"/>
      <c r="C322" s="1"/>
      <c r="D322" s="1"/>
      <c r="E322" s="8"/>
      <c r="F322" s="1"/>
      <c r="G322" s="7"/>
    </row>
    <row r="323" spans="2:7" hidden="1">
      <c r="B323" s="6"/>
      <c r="C323" s="1"/>
      <c r="D323" s="1"/>
      <c r="E323" s="8"/>
      <c r="F323" s="1"/>
      <c r="G323" s="7"/>
    </row>
    <row r="324" spans="2:7" hidden="1">
      <c r="B324" s="6"/>
      <c r="C324" s="1"/>
      <c r="D324" s="1"/>
      <c r="E324" s="8"/>
      <c r="F324" s="1"/>
      <c r="G324" s="7"/>
    </row>
    <row r="325" spans="2:7" hidden="1">
      <c r="B325" s="6"/>
      <c r="C325" s="1"/>
      <c r="D325" s="1"/>
      <c r="E325" s="8"/>
      <c r="F325" s="1"/>
      <c r="G325" s="7"/>
    </row>
    <row r="326" spans="2:7" hidden="1">
      <c r="B326" s="6"/>
      <c r="C326" s="1"/>
      <c r="D326" s="1"/>
      <c r="E326" s="8"/>
      <c r="F326" s="1"/>
      <c r="G326" s="7"/>
    </row>
    <row r="327" spans="2:7" hidden="1">
      <c r="B327" s="6"/>
      <c r="C327" s="1"/>
      <c r="D327" s="1"/>
      <c r="E327" s="8"/>
      <c r="F327" s="1"/>
      <c r="G327" s="7"/>
    </row>
    <row r="328" spans="2:7" hidden="1">
      <c r="B328" s="6"/>
      <c r="C328" s="1"/>
      <c r="D328" s="1"/>
      <c r="E328" s="8"/>
      <c r="F328" s="1"/>
      <c r="G328" s="7"/>
    </row>
    <row r="329" spans="2:7" hidden="1">
      <c r="B329" s="6"/>
      <c r="C329" s="1"/>
      <c r="D329" s="1"/>
      <c r="E329" s="8"/>
      <c r="F329" s="1"/>
      <c r="G329" s="7"/>
    </row>
    <row r="330" spans="2:7" hidden="1">
      <c r="B330" s="6"/>
      <c r="C330" s="1"/>
      <c r="D330" s="1"/>
      <c r="E330" s="8"/>
      <c r="F330" s="1"/>
      <c r="G330" s="7"/>
    </row>
    <row r="331" spans="2:7" hidden="1">
      <c r="B331" s="6"/>
      <c r="C331" s="1"/>
      <c r="D331" s="1"/>
      <c r="E331" s="8"/>
      <c r="F331" s="1"/>
      <c r="G331" s="7"/>
    </row>
    <row r="332" spans="2:7" hidden="1">
      <c r="B332" s="6"/>
      <c r="C332" s="1"/>
      <c r="D332" s="1"/>
      <c r="E332" s="8"/>
      <c r="F332" s="1"/>
      <c r="G332" s="7"/>
    </row>
    <row r="333" spans="2:7" hidden="1">
      <c r="B333" s="6"/>
      <c r="C333" s="1"/>
      <c r="D333" s="1"/>
      <c r="E333" s="8"/>
      <c r="F333" s="1"/>
      <c r="G333" s="7"/>
    </row>
    <row r="334" spans="2:7" hidden="1">
      <c r="B334" s="6"/>
      <c r="C334" s="1"/>
      <c r="D334" s="1"/>
      <c r="E334" s="8"/>
      <c r="F334" s="1"/>
      <c r="G334" s="7"/>
    </row>
    <row r="335" spans="2:7" hidden="1">
      <c r="B335" s="6"/>
      <c r="C335" s="1"/>
      <c r="D335" s="1"/>
      <c r="E335" s="8"/>
      <c r="F335" s="1"/>
      <c r="G335" s="7"/>
    </row>
    <row r="336" spans="2:7" hidden="1">
      <c r="B336" s="6"/>
      <c r="C336" s="1"/>
      <c r="D336" s="1"/>
      <c r="E336" s="8"/>
      <c r="F336" s="1"/>
      <c r="G336" s="7"/>
    </row>
    <row r="337" spans="2:7" hidden="1">
      <c r="B337" s="6"/>
      <c r="C337" s="1"/>
      <c r="D337" s="1"/>
      <c r="E337" s="8"/>
      <c r="F337" s="1"/>
      <c r="G337" s="7"/>
    </row>
    <row r="338" spans="2:7" hidden="1">
      <c r="B338" s="6"/>
      <c r="C338" s="1"/>
      <c r="D338" s="1"/>
      <c r="E338" s="8"/>
      <c r="F338" s="1"/>
      <c r="G338" s="7"/>
    </row>
    <row r="339" spans="2:7" hidden="1">
      <c r="B339" s="6"/>
      <c r="C339" s="1"/>
      <c r="D339" s="1"/>
      <c r="E339" s="8"/>
      <c r="F339" s="1"/>
      <c r="G339" s="7"/>
    </row>
    <row r="340" spans="2:7" hidden="1">
      <c r="B340" s="6"/>
      <c r="C340" s="1"/>
      <c r="D340" s="1"/>
      <c r="E340" s="8"/>
      <c r="F340" s="1"/>
      <c r="G340" s="7"/>
    </row>
    <row r="341" spans="2:7" hidden="1">
      <c r="B341" s="6"/>
      <c r="C341" s="1"/>
      <c r="D341" s="1"/>
      <c r="E341" s="8"/>
      <c r="F341" s="1"/>
      <c r="G341" s="7"/>
    </row>
    <row r="342" spans="2:7" hidden="1">
      <c r="B342" s="6"/>
      <c r="C342" s="1"/>
      <c r="D342" s="1"/>
      <c r="E342" s="8"/>
      <c r="F342" s="1"/>
      <c r="G342" s="7"/>
    </row>
    <row r="343" spans="2:7" hidden="1">
      <c r="B343" s="6"/>
      <c r="C343" s="1"/>
      <c r="D343" s="1"/>
      <c r="E343" s="8"/>
      <c r="F343" s="1"/>
      <c r="G343" s="7"/>
    </row>
    <row r="344" spans="2:7" hidden="1">
      <c r="B344" s="6"/>
      <c r="C344" s="1"/>
      <c r="D344" s="1"/>
      <c r="E344" s="8"/>
      <c r="F344" s="1"/>
      <c r="G344" s="7"/>
    </row>
    <row r="345" spans="2:7" hidden="1">
      <c r="B345" s="6"/>
      <c r="C345" s="1"/>
      <c r="D345" s="1"/>
      <c r="E345" s="8"/>
      <c r="F345" s="1"/>
      <c r="G345" s="7"/>
    </row>
    <row r="346" spans="2:7" hidden="1">
      <c r="B346" s="6"/>
      <c r="C346" s="1"/>
      <c r="D346" s="1"/>
      <c r="E346" s="8"/>
      <c r="F346" s="1"/>
      <c r="G346" s="7"/>
    </row>
    <row r="347" spans="2:7" hidden="1">
      <c r="B347" s="6"/>
      <c r="C347" s="1"/>
      <c r="D347" s="1"/>
      <c r="E347" s="8"/>
      <c r="F347" s="1"/>
      <c r="G347" s="7"/>
    </row>
    <row r="348" spans="2:7" hidden="1">
      <c r="B348" s="6"/>
      <c r="C348" s="1"/>
      <c r="D348" s="1"/>
      <c r="E348" s="8"/>
      <c r="F348" s="1"/>
      <c r="G348" s="7"/>
    </row>
    <row r="349" spans="2:7" hidden="1">
      <c r="B349" s="6"/>
      <c r="C349" s="1"/>
      <c r="D349" s="1"/>
      <c r="E349" s="8"/>
      <c r="F349" s="1"/>
      <c r="G349" s="7"/>
    </row>
    <row r="350" spans="2:7" hidden="1">
      <c r="B350" s="6"/>
      <c r="C350" s="1"/>
      <c r="D350" s="1"/>
      <c r="E350" s="8"/>
      <c r="F350" s="1"/>
      <c r="G350" s="7"/>
    </row>
    <row r="351" spans="2:7" hidden="1">
      <c r="B351" s="6"/>
      <c r="C351" s="1"/>
      <c r="D351" s="1"/>
      <c r="E351" s="8"/>
      <c r="F351" s="1"/>
      <c r="G351" s="7"/>
    </row>
    <row r="352" spans="2:7" hidden="1">
      <c r="B352" s="6"/>
      <c r="C352" s="1"/>
      <c r="D352" s="1"/>
      <c r="E352" s="8"/>
      <c r="F352" s="1"/>
      <c r="G352" s="7"/>
    </row>
    <row r="353" spans="2:7" hidden="1">
      <c r="B353" s="6"/>
      <c r="C353" s="1"/>
      <c r="D353" s="1"/>
      <c r="E353" s="8"/>
      <c r="F353" s="1"/>
      <c r="G353" s="7"/>
    </row>
    <row r="354" spans="2:7" hidden="1">
      <c r="B354" s="6"/>
      <c r="C354" s="1"/>
      <c r="D354" s="1"/>
      <c r="E354" s="8"/>
      <c r="F354" s="1"/>
      <c r="G354" s="7"/>
    </row>
    <row r="355" spans="2:7" hidden="1">
      <c r="B355" s="6"/>
      <c r="C355" s="1"/>
      <c r="D355" s="1"/>
      <c r="E355" s="8"/>
      <c r="F355" s="1"/>
      <c r="G355" s="7"/>
    </row>
    <row r="356" spans="2:7" hidden="1">
      <c r="B356" s="6"/>
      <c r="C356" s="1"/>
      <c r="D356" s="1"/>
      <c r="E356" s="8"/>
      <c r="F356" s="1"/>
      <c r="G356" s="7"/>
    </row>
    <row r="357" spans="2:7" hidden="1">
      <c r="B357" s="6"/>
      <c r="C357" s="1"/>
      <c r="D357" s="1"/>
      <c r="E357" s="8"/>
      <c r="F357" s="1"/>
      <c r="G357" s="7"/>
    </row>
    <row r="358" spans="2:7" hidden="1">
      <c r="B358" s="6"/>
      <c r="C358" s="1"/>
      <c r="D358" s="1"/>
      <c r="E358" s="8"/>
      <c r="F358" s="1"/>
      <c r="G358" s="7"/>
    </row>
    <row r="359" spans="2:7" hidden="1">
      <c r="B359" s="6"/>
      <c r="C359" s="1"/>
      <c r="D359" s="1"/>
      <c r="E359" s="8"/>
      <c r="F359" s="1"/>
      <c r="G359" s="7"/>
    </row>
    <row r="360" spans="2:7" hidden="1">
      <c r="B360" s="6"/>
      <c r="C360" s="1"/>
      <c r="D360" s="1"/>
      <c r="E360" s="8"/>
      <c r="F360" s="1"/>
      <c r="G360" s="7"/>
    </row>
    <row r="361" spans="2:7" hidden="1">
      <c r="B361" s="6"/>
      <c r="C361" s="1"/>
      <c r="D361" s="1"/>
      <c r="E361" s="8"/>
      <c r="F361" s="1"/>
      <c r="G361" s="7"/>
    </row>
    <row r="362" spans="2:7" hidden="1">
      <c r="B362" s="6"/>
      <c r="C362" s="1"/>
      <c r="D362" s="1"/>
      <c r="E362" s="8"/>
      <c r="F362" s="1"/>
      <c r="G362" s="7"/>
    </row>
    <row r="363" spans="2:7" hidden="1">
      <c r="B363" s="6"/>
      <c r="C363" s="1"/>
      <c r="D363" s="1"/>
      <c r="E363" s="8"/>
      <c r="F363" s="1"/>
      <c r="G363" s="7"/>
    </row>
    <row r="364" spans="2:7" hidden="1">
      <c r="B364" s="6"/>
      <c r="C364" s="1"/>
      <c r="D364" s="1"/>
      <c r="E364" s="8"/>
      <c r="F364" s="1"/>
      <c r="G364" s="7"/>
    </row>
    <row r="365" spans="2:7" hidden="1">
      <c r="B365" s="6"/>
      <c r="C365" s="1"/>
      <c r="D365" s="1"/>
      <c r="E365" s="8"/>
      <c r="F365" s="1"/>
      <c r="G365" s="7"/>
    </row>
    <row r="366" spans="2:7" hidden="1">
      <c r="B366" s="6"/>
      <c r="C366" s="1"/>
      <c r="D366" s="1"/>
      <c r="E366" s="8"/>
      <c r="F366" s="1"/>
      <c r="G366" s="7"/>
    </row>
    <row r="367" spans="2:7" hidden="1">
      <c r="B367" s="6"/>
      <c r="C367" s="1"/>
      <c r="D367" s="1"/>
      <c r="E367" s="8"/>
      <c r="F367" s="1"/>
      <c r="G367" s="7"/>
    </row>
    <row r="368" spans="2:7" hidden="1">
      <c r="B368" s="6"/>
      <c r="C368" s="1"/>
      <c r="D368" s="1"/>
      <c r="E368" s="8"/>
      <c r="F368" s="1"/>
      <c r="G368" s="7"/>
    </row>
    <row r="369" spans="2:7" hidden="1">
      <c r="B369" s="6"/>
      <c r="C369" s="1"/>
      <c r="D369" s="1"/>
      <c r="E369" s="8"/>
      <c r="F369" s="1"/>
      <c r="G369" s="7"/>
    </row>
    <row r="370" spans="2:7" hidden="1">
      <c r="B370" s="6"/>
      <c r="C370" s="1"/>
      <c r="D370" s="1"/>
      <c r="E370" s="8"/>
      <c r="F370" s="1"/>
      <c r="G370" s="7"/>
    </row>
    <row r="371" spans="2:7" hidden="1">
      <c r="B371" s="6"/>
      <c r="C371" s="1"/>
      <c r="D371" s="1"/>
      <c r="E371" s="8"/>
      <c r="F371" s="1"/>
      <c r="G371" s="7"/>
    </row>
    <row r="372" spans="2:7" hidden="1">
      <c r="B372" s="6"/>
      <c r="C372" s="1"/>
      <c r="D372" s="1"/>
      <c r="E372" s="8"/>
      <c r="F372" s="1"/>
      <c r="G372" s="7"/>
    </row>
    <row r="373" spans="2:7" hidden="1">
      <c r="B373" s="6"/>
      <c r="C373" s="1"/>
      <c r="D373" s="1"/>
      <c r="E373" s="8"/>
      <c r="F373" s="1"/>
      <c r="G373" s="7"/>
    </row>
    <row r="374" spans="2:7" hidden="1">
      <c r="B374" s="6"/>
      <c r="C374" s="1"/>
      <c r="D374" s="1"/>
      <c r="E374" s="8"/>
      <c r="F374" s="1"/>
      <c r="G374" s="7"/>
    </row>
    <row r="375" spans="2:7" hidden="1">
      <c r="B375" s="6"/>
      <c r="C375" s="1"/>
      <c r="D375" s="1"/>
      <c r="E375" s="8"/>
      <c r="F375" s="1"/>
      <c r="G375" s="7"/>
    </row>
    <row r="376" spans="2:7" hidden="1">
      <c r="B376" s="6"/>
      <c r="C376" s="1"/>
      <c r="D376" s="1"/>
      <c r="E376" s="8"/>
      <c r="F376" s="1"/>
      <c r="G376" s="7"/>
    </row>
    <row r="377" spans="2:7" hidden="1">
      <c r="B377" s="6"/>
      <c r="C377" s="1"/>
      <c r="D377" s="1"/>
      <c r="E377" s="8"/>
      <c r="F377" s="1"/>
      <c r="G377" s="7"/>
    </row>
    <row r="378" spans="2:7" hidden="1">
      <c r="B378" s="6"/>
      <c r="C378" s="1"/>
      <c r="D378" s="1"/>
      <c r="E378" s="8"/>
      <c r="F378" s="1"/>
      <c r="G378" s="7"/>
    </row>
    <row r="379" spans="2:7" hidden="1">
      <c r="B379" s="6"/>
      <c r="C379" s="1"/>
      <c r="D379" s="1"/>
      <c r="E379" s="8"/>
      <c r="F379" s="1"/>
      <c r="G379" s="7"/>
    </row>
    <row r="380" spans="2:7" hidden="1">
      <c r="B380" s="6"/>
      <c r="C380" s="1"/>
      <c r="D380" s="1"/>
      <c r="E380" s="8"/>
      <c r="F380" s="1"/>
      <c r="G380" s="7"/>
    </row>
    <row r="381" spans="2:7" hidden="1">
      <c r="B381" s="6"/>
      <c r="C381" s="1"/>
      <c r="D381" s="1"/>
      <c r="E381" s="8"/>
      <c r="F381" s="1"/>
      <c r="G381" s="7"/>
    </row>
    <row r="382" spans="2:7" hidden="1">
      <c r="B382" s="6"/>
      <c r="C382" s="1"/>
      <c r="D382" s="1"/>
      <c r="E382" s="8"/>
      <c r="F382" s="1"/>
      <c r="G382" s="7"/>
    </row>
    <row r="383" spans="2:7" hidden="1">
      <c r="B383" s="6"/>
      <c r="C383" s="1"/>
      <c r="D383" s="1"/>
      <c r="E383" s="8"/>
      <c r="F383" s="1"/>
      <c r="G383" s="7"/>
    </row>
    <row r="384" spans="2:7" hidden="1">
      <c r="B384" s="6"/>
      <c r="C384" s="1"/>
      <c r="D384" s="1"/>
      <c r="E384" s="8"/>
      <c r="F384" s="1"/>
      <c r="G384" s="7"/>
    </row>
    <row r="385" spans="2:7" hidden="1">
      <c r="B385" s="6"/>
      <c r="C385" s="1"/>
      <c r="D385" s="1"/>
      <c r="E385" s="8"/>
      <c r="F385" s="1"/>
      <c r="G385" s="7"/>
    </row>
    <row r="386" spans="2:7" hidden="1">
      <c r="B386" s="6"/>
      <c r="C386" s="1"/>
      <c r="D386" s="1"/>
      <c r="E386" s="8"/>
      <c r="F386" s="1"/>
      <c r="G386" s="7"/>
    </row>
    <row r="387" spans="2:7" hidden="1">
      <c r="B387" s="6"/>
      <c r="C387" s="1"/>
      <c r="D387" s="1"/>
      <c r="E387" s="8"/>
      <c r="F387" s="1"/>
      <c r="G387" s="7"/>
    </row>
    <row r="388" spans="2:7" hidden="1">
      <c r="B388" s="6"/>
      <c r="C388" s="1"/>
      <c r="D388" s="1"/>
      <c r="E388" s="8"/>
      <c r="F388" s="1"/>
      <c r="G388" s="7"/>
    </row>
    <row r="389" spans="2:7" hidden="1">
      <c r="B389" s="6"/>
      <c r="C389" s="1"/>
      <c r="D389" s="1"/>
      <c r="E389" s="8"/>
      <c r="F389" s="1"/>
      <c r="G389" s="7"/>
    </row>
    <row r="390" spans="2:7" hidden="1">
      <c r="B390" s="6"/>
      <c r="C390" s="1"/>
      <c r="D390" s="1"/>
      <c r="E390" s="8"/>
      <c r="F390" s="1"/>
      <c r="G390" s="7"/>
    </row>
    <row r="391" spans="2:7" hidden="1">
      <c r="B391" s="6"/>
      <c r="C391" s="1"/>
      <c r="D391" s="1"/>
      <c r="E391" s="8"/>
      <c r="F391" s="1"/>
      <c r="G391" s="7"/>
    </row>
    <row r="392" spans="2:7" hidden="1">
      <c r="B392" s="6"/>
      <c r="C392" s="1"/>
      <c r="D392" s="1"/>
      <c r="E392" s="8"/>
      <c r="F392" s="1"/>
      <c r="G392" s="7"/>
    </row>
    <row r="393" spans="2:7" hidden="1">
      <c r="B393" s="6"/>
      <c r="C393" s="1"/>
      <c r="D393" s="1"/>
      <c r="E393" s="8"/>
      <c r="F393" s="1"/>
      <c r="G393" s="7"/>
    </row>
    <row r="394" spans="2:7" hidden="1">
      <c r="B394" s="6"/>
      <c r="C394" s="1"/>
      <c r="D394" s="1"/>
      <c r="E394" s="8"/>
      <c r="F394" s="1"/>
      <c r="G394" s="7"/>
    </row>
    <row r="395" spans="2:7" hidden="1">
      <c r="B395" s="6"/>
      <c r="C395" s="1"/>
      <c r="D395" s="1"/>
      <c r="E395" s="8"/>
      <c r="F395" s="1"/>
      <c r="G395" s="7"/>
    </row>
    <row r="396" spans="2:7" hidden="1">
      <c r="B396" s="6"/>
      <c r="C396" s="1"/>
      <c r="D396" s="1"/>
      <c r="E396" s="8"/>
      <c r="F396" s="1"/>
      <c r="G396" s="7"/>
    </row>
    <row r="397" spans="2:7" hidden="1">
      <c r="B397" s="6"/>
      <c r="C397" s="1"/>
      <c r="D397" s="1"/>
      <c r="E397" s="8"/>
      <c r="F397" s="1"/>
      <c r="G397" s="7"/>
    </row>
    <row r="398" spans="2:7" hidden="1">
      <c r="B398" s="6"/>
      <c r="C398" s="1"/>
      <c r="D398" s="1"/>
      <c r="E398" s="8"/>
      <c r="F398" s="1"/>
      <c r="G398" s="7"/>
    </row>
    <row r="399" spans="2:7" hidden="1">
      <c r="B399" s="6"/>
      <c r="C399" s="1"/>
      <c r="D399" s="1"/>
      <c r="E399" s="8"/>
      <c r="F399" s="1"/>
      <c r="G399" s="7"/>
    </row>
    <row r="400" spans="2:7" hidden="1">
      <c r="B400" s="6"/>
      <c r="C400" s="1"/>
      <c r="D400" s="1"/>
      <c r="E400" s="8"/>
      <c r="F400" s="1"/>
      <c r="G400" s="7"/>
    </row>
    <row r="401" spans="2:7" hidden="1">
      <c r="B401" s="6"/>
      <c r="C401" s="1"/>
      <c r="D401" s="1"/>
      <c r="E401" s="8"/>
      <c r="F401" s="1"/>
      <c r="G401" s="7"/>
    </row>
    <row r="402" spans="2:7" hidden="1">
      <c r="B402" s="6"/>
      <c r="C402" s="1"/>
      <c r="D402" s="1"/>
      <c r="E402" s="8"/>
      <c r="F402" s="1"/>
      <c r="G402" s="7"/>
    </row>
    <row r="403" spans="2:7" hidden="1">
      <c r="B403" s="6"/>
      <c r="C403" s="1"/>
      <c r="D403" s="1"/>
      <c r="E403" s="8"/>
      <c r="F403" s="1"/>
      <c r="G403" s="7"/>
    </row>
    <row r="404" spans="2:7" hidden="1">
      <c r="B404" s="6"/>
      <c r="C404" s="1"/>
      <c r="D404" s="1"/>
      <c r="E404" s="8"/>
      <c r="F404" s="1"/>
      <c r="G404" s="7"/>
    </row>
    <row r="405" spans="2:7" hidden="1">
      <c r="B405" s="6"/>
      <c r="C405" s="1"/>
      <c r="D405" s="1"/>
      <c r="E405" s="8"/>
      <c r="F405" s="1"/>
      <c r="G405" s="7"/>
    </row>
    <row r="406" spans="2:7" hidden="1">
      <c r="B406" s="6"/>
      <c r="C406" s="1"/>
      <c r="D406" s="1"/>
      <c r="E406" s="8"/>
      <c r="F406" s="1"/>
      <c r="G406" s="7"/>
    </row>
    <row r="407" spans="2:7" hidden="1">
      <c r="B407" s="6"/>
      <c r="C407" s="1"/>
      <c r="D407" s="1"/>
      <c r="E407" s="8"/>
      <c r="F407" s="1"/>
      <c r="G407" s="7"/>
    </row>
    <row r="408" spans="2:7" hidden="1">
      <c r="B408" s="6"/>
      <c r="C408" s="1"/>
      <c r="D408" s="1"/>
      <c r="E408" s="8"/>
      <c r="F408" s="1"/>
      <c r="G408" s="7"/>
    </row>
    <row r="409" spans="2:7" hidden="1">
      <c r="B409" s="6"/>
      <c r="C409" s="1"/>
      <c r="D409" s="1"/>
      <c r="E409" s="8"/>
      <c r="F409" s="1"/>
      <c r="G409" s="7"/>
    </row>
    <row r="410" spans="2:7" hidden="1">
      <c r="B410" s="6"/>
      <c r="C410" s="1"/>
      <c r="D410" s="1"/>
      <c r="E410" s="8"/>
      <c r="F410" s="1"/>
      <c r="G410" s="7"/>
    </row>
    <row r="411" spans="2:7" hidden="1">
      <c r="B411" s="6"/>
      <c r="C411" s="1"/>
      <c r="D411" s="1"/>
      <c r="E411" s="8"/>
      <c r="F411" s="1"/>
      <c r="G411" s="7"/>
    </row>
    <row r="412" spans="2:7" hidden="1">
      <c r="B412" s="6"/>
      <c r="C412" s="1"/>
      <c r="D412" s="1"/>
      <c r="E412" s="8"/>
      <c r="F412" s="1"/>
      <c r="G412" s="7"/>
    </row>
    <row r="413" spans="2:7" hidden="1">
      <c r="B413" s="6"/>
      <c r="C413" s="1"/>
      <c r="D413" s="1"/>
      <c r="E413" s="8"/>
      <c r="F413" s="1"/>
      <c r="G413" s="7"/>
    </row>
    <row r="414" spans="2:7" hidden="1">
      <c r="B414" s="6"/>
      <c r="C414" s="1"/>
      <c r="D414" s="1"/>
      <c r="E414" s="8"/>
      <c r="F414" s="1"/>
      <c r="G414" s="7"/>
    </row>
    <row r="415" spans="2:7" hidden="1">
      <c r="B415" s="6"/>
      <c r="C415" s="1"/>
      <c r="D415" s="1"/>
      <c r="E415" s="8"/>
      <c r="F415" s="1"/>
      <c r="G415" s="7"/>
    </row>
    <row r="416" spans="2:7" hidden="1">
      <c r="B416" s="6"/>
      <c r="C416" s="1"/>
      <c r="D416" s="1"/>
      <c r="E416" s="8"/>
      <c r="F416" s="1"/>
      <c r="G416" s="7"/>
    </row>
    <row r="417" spans="2:7" hidden="1">
      <c r="B417" s="6"/>
      <c r="C417" s="1"/>
      <c r="D417" s="1"/>
      <c r="E417" s="8"/>
      <c r="F417" s="1"/>
      <c r="G417" s="7"/>
    </row>
    <row r="418" spans="2:7" hidden="1">
      <c r="B418" s="6"/>
      <c r="C418" s="1"/>
      <c r="D418" s="1"/>
      <c r="E418" s="8"/>
      <c r="F418" s="1"/>
      <c r="G418" s="7"/>
    </row>
    <row r="419" spans="2:7" hidden="1">
      <c r="B419" s="6"/>
      <c r="C419" s="1"/>
      <c r="D419" s="1"/>
      <c r="E419" s="8"/>
      <c r="F419" s="1"/>
      <c r="G419" s="7"/>
    </row>
    <row r="420" spans="2:7" hidden="1">
      <c r="B420" s="6"/>
      <c r="C420" s="1"/>
      <c r="D420" s="1"/>
      <c r="E420" s="8"/>
      <c r="F420" s="1"/>
      <c r="G420" s="7"/>
    </row>
    <row r="421" spans="2:7" hidden="1">
      <c r="B421" s="6"/>
      <c r="C421" s="1"/>
      <c r="D421" s="1"/>
      <c r="E421" s="8"/>
      <c r="F421" s="1"/>
      <c r="G421" s="7"/>
    </row>
    <row r="422" spans="2:7" hidden="1">
      <c r="B422" s="6"/>
      <c r="C422" s="1"/>
      <c r="D422" s="1"/>
      <c r="E422" s="8"/>
      <c r="F422" s="1"/>
      <c r="G422" s="7"/>
    </row>
    <row r="423" spans="2:7" hidden="1">
      <c r="B423" s="6"/>
      <c r="C423" s="1"/>
      <c r="D423" s="1"/>
      <c r="E423" s="8"/>
      <c r="F423" s="1"/>
      <c r="G423" s="7"/>
    </row>
    <row r="424" spans="2:7" hidden="1">
      <c r="B424" s="6"/>
      <c r="C424" s="1"/>
      <c r="D424" s="1"/>
      <c r="E424" s="8"/>
      <c r="F424" s="1"/>
      <c r="G424" s="7"/>
    </row>
    <row r="425" spans="2:7" hidden="1">
      <c r="B425" s="6"/>
      <c r="C425" s="1"/>
      <c r="D425" s="1"/>
      <c r="E425" s="8"/>
      <c r="F425" s="1"/>
      <c r="G425" s="7"/>
    </row>
    <row r="426" spans="2:7" hidden="1">
      <c r="B426" s="6"/>
      <c r="C426" s="1"/>
      <c r="D426" s="1"/>
      <c r="E426" s="8"/>
      <c r="F426" s="1"/>
      <c r="G426" s="7"/>
    </row>
    <row r="427" spans="2:7" hidden="1">
      <c r="B427" s="6"/>
      <c r="C427" s="1"/>
      <c r="D427" s="1"/>
      <c r="E427" s="8"/>
      <c r="F427" s="1"/>
      <c r="G427" s="7"/>
    </row>
    <row r="428" spans="2:7" hidden="1">
      <c r="B428" s="6"/>
      <c r="C428" s="1"/>
      <c r="D428" s="1"/>
      <c r="E428" s="8"/>
      <c r="F428" s="1"/>
      <c r="G428" s="7"/>
    </row>
    <row r="429" spans="2:7" hidden="1">
      <c r="B429" s="6"/>
      <c r="C429" s="1"/>
      <c r="D429" s="1"/>
      <c r="E429" s="8"/>
      <c r="F429" s="1"/>
      <c r="G429" s="7"/>
    </row>
    <row r="430" spans="2:7" hidden="1">
      <c r="B430" s="6"/>
      <c r="C430" s="1"/>
      <c r="D430" s="1"/>
      <c r="E430" s="8"/>
      <c r="F430" s="1"/>
      <c r="G430" s="7"/>
    </row>
    <row r="431" spans="2:7" hidden="1">
      <c r="B431" s="6"/>
      <c r="C431" s="1"/>
      <c r="D431" s="1"/>
      <c r="E431" s="8"/>
      <c r="F431" s="1"/>
      <c r="G431" s="7"/>
    </row>
    <row r="432" spans="2:7" hidden="1">
      <c r="B432" s="6"/>
      <c r="C432" s="1"/>
      <c r="D432" s="1"/>
      <c r="E432" s="8"/>
      <c r="F432" s="1"/>
      <c r="G432" s="7"/>
    </row>
    <row r="433" spans="2:7" hidden="1">
      <c r="B433" s="6"/>
      <c r="C433" s="1"/>
      <c r="D433" s="1"/>
      <c r="E433" s="8"/>
      <c r="F433" s="1"/>
      <c r="G433" s="7"/>
    </row>
    <row r="434" spans="2:7" hidden="1">
      <c r="B434" s="6"/>
      <c r="C434" s="1"/>
      <c r="D434" s="1"/>
      <c r="E434" s="8"/>
      <c r="F434" s="1"/>
      <c r="G434" s="7"/>
    </row>
    <row r="435" spans="2:7" hidden="1">
      <c r="B435" s="6"/>
      <c r="C435" s="1"/>
      <c r="D435" s="1"/>
      <c r="E435" s="8"/>
      <c r="F435" s="1"/>
      <c r="G435" s="7"/>
    </row>
    <row r="436" spans="2:7" hidden="1">
      <c r="B436" s="6"/>
      <c r="C436" s="1"/>
      <c r="D436" s="1"/>
      <c r="E436" s="8"/>
      <c r="F436" s="1"/>
      <c r="G436" s="7"/>
    </row>
    <row r="437" spans="2:7" hidden="1">
      <c r="B437" s="6"/>
      <c r="C437" s="1"/>
      <c r="D437" s="1"/>
      <c r="E437" s="8"/>
      <c r="F437" s="1"/>
      <c r="G437" s="7"/>
    </row>
    <row r="438" spans="2:7" hidden="1">
      <c r="B438" s="6"/>
      <c r="C438" s="1"/>
      <c r="D438" s="1"/>
      <c r="E438" s="8"/>
      <c r="F438" s="1"/>
      <c r="G438" s="7"/>
    </row>
    <row r="439" spans="2:7" hidden="1">
      <c r="B439" s="6"/>
      <c r="C439" s="1"/>
      <c r="D439" s="1"/>
      <c r="E439" s="8"/>
      <c r="F439" s="1"/>
      <c r="G439" s="7"/>
    </row>
    <row r="440" spans="2:7" hidden="1">
      <c r="B440" s="6"/>
      <c r="C440" s="1"/>
      <c r="D440" s="1"/>
      <c r="E440" s="8"/>
      <c r="F440" s="1"/>
      <c r="G440" s="7"/>
    </row>
    <row r="441" spans="2:7" hidden="1">
      <c r="B441" s="6"/>
      <c r="C441" s="1"/>
      <c r="D441" s="1"/>
      <c r="E441" s="8"/>
      <c r="F441" s="1"/>
      <c r="G441" s="7"/>
    </row>
    <row r="442" spans="2:7" hidden="1">
      <c r="B442" s="6"/>
      <c r="C442" s="1"/>
      <c r="D442" s="1"/>
      <c r="E442" s="8"/>
      <c r="F442" s="1"/>
      <c r="G442" s="7"/>
    </row>
    <row r="443" spans="2:7" hidden="1">
      <c r="B443" s="6"/>
      <c r="C443" s="1"/>
      <c r="D443" s="1"/>
      <c r="E443" s="8"/>
      <c r="F443" s="1"/>
      <c r="G443" s="7"/>
    </row>
    <row r="444" spans="2:7" hidden="1">
      <c r="B444" s="6"/>
      <c r="C444" s="1"/>
      <c r="D444" s="1"/>
      <c r="E444" s="8"/>
      <c r="F444" s="1"/>
      <c r="G444" s="7"/>
    </row>
    <row r="445" spans="2:7" hidden="1">
      <c r="B445" s="6"/>
      <c r="C445" s="1"/>
      <c r="D445" s="1"/>
      <c r="E445" s="8"/>
      <c r="F445" s="1"/>
      <c r="G445" s="7"/>
    </row>
    <row r="446" spans="2:7" hidden="1">
      <c r="B446" s="6"/>
      <c r="C446" s="1"/>
      <c r="D446" s="1"/>
      <c r="E446" s="8"/>
      <c r="F446" s="1"/>
      <c r="G446" s="7"/>
    </row>
    <row r="447" spans="2:7" hidden="1">
      <c r="B447" s="6"/>
      <c r="C447" s="1"/>
      <c r="D447" s="1"/>
      <c r="E447" s="8"/>
      <c r="F447" s="1"/>
      <c r="G447" s="7"/>
    </row>
    <row r="448" spans="2:7" hidden="1">
      <c r="B448" s="6"/>
      <c r="C448" s="1"/>
      <c r="D448" s="1"/>
      <c r="E448" s="8"/>
      <c r="F448" s="1"/>
      <c r="G448" s="7"/>
    </row>
    <row r="449" spans="2:7" hidden="1">
      <c r="B449" s="6"/>
      <c r="C449" s="1"/>
      <c r="D449" s="1"/>
      <c r="E449" s="8"/>
      <c r="F449" s="1"/>
      <c r="G449" s="7"/>
    </row>
    <row r="450" spans="2:7" hidden="1">
      <c r="B450" s="6"/>
      <c r="C450" s="1"/>
      <c r="D450" s="1"/>
      <c r="E450" s="8"/>
      <c r="F450" s="1"/>
      <c r="G450" s="7"/>
    </row>
    <row r="451" spans="2:7" hidden="1">
      <c r="B451" s="6"/>
      <c r="C451" s="1"/>
      <c r="D451" s="1"/>
      <c r="E451" s="8"/>
      <c r="F451" s="1"/>
      <c r="G451" s="7"/>
    </row>
    <row r="452" spans="2:7" hidden="1">
      <c r="B452" s="6"/>
      <c r="C452" s="1"/>
      <c r="D452" s="1"/>
      <c r="E452" s="8"/>
      <c r="F452" s="1"/>
      <c r="G452" s="7"/>
    </row>
    <row r="453" spans="2:7" hidden="1">
      <c r="B453" s="6"/>
      <c r="C453" s="1"/>
      <c r="D453" s="1"/>
      <c r="E453" s="8"/>
      <c r="F453" s="1"/>
      <c r="G453" s="7"/>
    </row>
    <row r="454" spans="2:7" hidden="1">
      <c r="B454" s="6"/>
      <c r="C454" s="1"/>
      <c r="D454" s="1"/>
      <c r="E454" s="8"/>
      <c r="F454" s="1"/>
      <c r="G454" s="7"/>
    </row>
    <row r="455" spans="2:7" hidden="1">
      <c r="B455" s="6"/>
      <c r="C455" s="1"/>
      <c r="D455" s="1"/>
      <c r="E455" s="8"/>
      <c r="F455" s="1"/>
      <c r="G455" s="7"/>
    </row>
    <row r="456" spans="2:7" hidden="1">
      <c r="B456" s="6"/>
      <c r="C456" s="1"/>
      <c r="D456" s="1"/>
      <c r="E456" s="8"/>
      <c r="F456" s="1"/>
      <c r="G456" s="7"/>
    </row>
    <row r="457" spans="2:7" hidden="1">
      <c r="B457" s="6"/>
      <c r="C457" s="1"/>
      <c r="D457" s="1"/>
      <c r="E457" s="8"/>
      <c r="F457" s="1"/>
      <c r="G457" s="7"/>
    </row>
    <row r="458" spans="2:7" hidden="1">
      <c r="B458" s="6"/>
      <c r="C458" s="1"/>
      <c r="D458" s="1"/>
      <c r="E458" s="8"/>
      <c r="F458" s="1"/>
      <c r="G458" s="7"/>
    </row>
    <row r="459" spans="2:7" hidden="1">
      <c r="B459" s="6"/>
      <c r="C459" s="1"/>
      <c r="D459" s="1"/>
      <c r="E459" s="8"/>
      <c r="F459" s="1"/>
      <c r="G459" s="7"/>
    </row>
    <row r="460" spans="2:7" hidden="1">
      <c r="B460" s="6"/>
      <c r="C460" s="1"/>
      <c r="D460" s="1"/>
      <c r="E460" s="8"/>
      <c r="F460" s="1"/>
      <c r="G460" s="7"/>
    </row>
    <row r="461" spans="2:7" hidden="1">
      <c r="B461" s="6"/>
      <c r="C461" s="1"/>
      <c r="D461" s="1"/>
      <c r="E461" s="8"/>
      <c r="F461" s="1"/>
      <c r="G461" s="7"/>
    </row>
    <row r="462" spans="2:7" hidden="1">
      <c r="B462" s="6"/>
      <c r="C462" s="1"/>
      <c r="D462" s="1"/>
      <c r="E462" s="8"/>
      <c r="F462" s="1"/>
      <c r="G462" s="7"/>
    </row>
    <row r="463" spans="2:7" hidden="1">
      <c r="B463" s="6"/>
      <c r="C463" s="1"/>
      <c r="D463" s="1"/>
      <c r="E463" s="8"/>
      <c r="F463" s="1"/>
      <c r="G463" s="7"/>
    </row>
    <row r="464" spans="2:7" hidden="1">
      <c r="B464" s="6"/>
      <c r="C464" s="1"/>
      <c r="D464" s="1"/>
      <c r="E464" s="8"/>
      <c r="F464" s="1"/>
      <c r="G464" s="7"/>
    </row>
    <row r="465" spans="2:7" hidden="1">
      <c r="B465" s="6"/>
      <c r="C465" s="1"/>
      <c r="D465" s="1"/>
      <c r="E465" s="8"/>
      <c r="F465" s="1"/>
      <c r="G465" s="7"/>
    </row>
    <row r="466" spans="2:7" hidden="1">
      <c r="B466" s="6"/>
      <c r="C466" s="1"/>
      <c r="D466" s="1"/>
      <c r="E466" s="8"/>
      <c r="F466" s="1"/>
      <c r="G466" s="7"/>
    </row>
    <row r="467" spans="2:7" hidden="1">
      <c r="B467" s="6"/>
      <c r="C467" s="1"/>
      <c r="D467" s="1"/>
      <c r="E467" s="8"/>
      <c r="F467" s="1"/>
      <c r="G467" s="7"/>
    </row>
    <row r="468" spans="2:7" hidden="1">
      <c r="B468" s="6"/>
      <c r="C468" s="1"/>
      <c r="D468" s="1"/>
      <c r="E468" s="8"/>
      <c r="F468" s="1"/>
      <c r="G468" s="7"/>
    </row>
    <row r="469" spans="2:7" hidden="1">
      <c r="B469" s="6"/>
      <c r="C469" s="1"/>
      <c r="D469" s="1"/>
      <c r="E469" s="8"/>
      <c r="F469" s="1"/>
      <c r="G469" s="7"/>
    </row>
    <row r="470" spans="2:7" hidden="1">
      <c r="B470" s="6"/>
      <c r="C470" s="1"/>
      <c r="D470" s="1"/>
      <c r="E470" s="8"/>
      <c r="F470" s="1"/>
      <c r="G470" s="7"/>
    </row>
    <row r="471" spans="2:7" hidden="1">
      <c r="B471" s="6"/>
      <c r="C471" s="1"/>
      <c r="D471" s="1"/>
      <c r="E471" s="8"/>
      <c r="F471" s="1"/>
      <c r="G471" s="7"/>
    </row>
    <row r="472" spans="2:7" hidden="1">
      <c r="B472" s="6"/>
      <c r="C472" s="1"/>
      <c r="D472" s="1"/>
      <c r="E472" s="8"/>
      <c r="F472" s="1"/>
      <c r="G472" s="7"/>
    </row>
    <row r="473" spans="2:7" hidden="1">
      <c r="B473" s="6"/>
      <c r="C473" s="1"/>
      <c r="D473" s="1"/>
      <c r="E473" s="8"/>
      <c r="F473" s="1"/>
      <c r="G473" s="7"/>
    </row>
    <row r="474" spans="2:7" hidden="1">
      <c r="B474" s="6"/>
      <c r="C474" s="1"/>
      <c r="D474" s="1"/>
      <c r="E474" s="8"/>
      <c r="F474" s="1"/>
      <c r="G474" s="7"/>
    </row>
    <row r="475" spans="2:7" hidden="1">
      <c r="B475" s="6"/>
      <c r="C475" s="1"/>
      <c r="D475" s="1"/>
      <c r="E475" s="8"/>
      <c r="F475" s="1"/>
      <c r="G475" s="7"/>
    </row>
    <row r="476" spans="2:7" hidden="1">
      <c r="B476" s="6"/>
      <c r="C476" s="1"/>
      <c r="D476" s="1"/>
      <c r="E476" s="8"/>
      <c r="F476" s="1"/>
      <c r="G476" s="7"/>
    </row>
    <row r="477" spans="2:7" hidden="1">
      <c r="B477" s="6"/>
      <c r="C477" s="1"/>
      <c r="D477" s="1"/>
      <c r="E477" s="8"/>
      <c r="F477" s="1"/>
      <c r="G477" s="7"/>
    </row>
    <row r="478" spans="2:7" hidden="1">
      <c r="B478" s="6"/>
      <c r="C478" s="1"/>
      <c r="D478" s="1"/>
      <c r="E478" s="8"/>
      <c r="F478" s="1"/>
      <c r="G478" s="7"/>
    </row>
    <row r="479" spans="2:7" hidden="1">
      <c r="B479" s="6"/>
      <c r="C479" s="1"/>
      <c r="D479" s="1"/>
      <c r="E479" s="8"/>
      <c r="F479" s="1"/>
      <c r="G479" s="7"/>
    </row>
    <row r="480" spans="2:7" hidden="1">
      <c r="B480" s="6"/>
      <c r="C480" s="1"/>
      <c r="D480" s="1"/>
      <c r="E480" s="8"/>
      <c r="F480" s="1"/>
      <c r="G480" s="7"/>
    </row>
    <row r="481" spans="2:7" hidden="1">
      <c r="B481" s="6"/>
      <c r="C481" s="1"/>
      <c r="D481" s="1"/>
      <c r="E481" s="8"/>
      <c r="F481" s="1"/>
      <c r="G481" s="7"/>
    </row>
    <row r="482" spans="2:7" hidden="1">
      <c r="B482" s="6"/>
      <c r="C482" s="1"/>
      <c r="D482" s="1"/>
      <c r="E482" s="8"/>
      <c r="F482" s="1"/>
      <c r="G482" s="7"/>
    </row>
    <row r="483" spans="2:7" hidden="1">
      <c r="B483" s="6"/>
      <c r="C483" s="1"/>
      <c r="D483" s="1"/>
      <c r="E483" s="8"/>
      <c r="F483" s="1"/>
      <c r="G483" s="7"/>
    </row>
    <row r="484" spans="2:7" hidden="1">
      <c r="B484" s="6"/>
      <c r="C484" s="1"/>
      <c r="D484" s="1"/>
      <c r="E484" s="8"/>
      <c r="F484" s="1"/>
      <c r="G484" s="7"/>
    </row>
    <row r="485" spans="2:7" hidden="1">
      <c r="B485" s="6"/>
      <c r="C485" s="1"/>
      <c r="D485" s="1"/>
      <c r="E485" s="8"/>
      <c r="F485" s="1"/>
      <c r="G485" s="7"/>
    </row>
    <row r="486" spans="2:7" hidden="1">
      <c r="B486" s="6"/>
      <c r="C486" s="1"/>
      <c r="D486" s="1"/>
      <c r="E486" s="8"/>
      <c r="F486" s="1"/>
      <c r="G486" s="7"/>
    </row>
    <row r="487" spans="2:7" hidden="1">
      <c r="B487" s="6"/>
      <c r="C487" s="1"/>
      <c r="D487" s="1"/>
      <c r="E487" s="8"/>
      <c r="F487" s="1"/>
      <c r="G487" s="7"/>
    </row>
    <row r="488" spans="2:7" hidden="1">
      <c r="B488" s="6"/>
      <c r="C488" s="1"/>
      <c r="D488" s="1"/>
      <c r="E488" s="8"/>
      <c r="F488" s="1"/>
      <c r="G488" s="7"/>
    </row>
    <row r="489" spans="2:7" hidden="1">
      <c r="B489" s="6"/>
      <c r="C489" s="1"/>
      <c r="D489" s="1"/>
      <c r="E489" s="8"/>
      <c r="F489" s="1"/>
      <c r="G489" s="7"/>
    </row>
    <row r="490" spans="2:7" hidden="1">
      <c r="B490" s="6"/>
      <c r="C490" s="1"/>
      <c r="D490" s="1"/>
      <c r="E490" s="8"/>
      <c r="F490" s="1"/>
      <c r="G490" s="7"/>
    </row>
    <row r="491" spans="2:7" hidden="1">
      <c r="B491" s="6"/>
      <c r="C491" s="1"/>
      <c r="D491" s="1"/>
      <c r="E491" s="8"/>
      <c r="F491" s="1"/>
      <c r="G491" s="7"/>
    </row>
    <row r="492" spans="2:7" hidden="1">
      <c r="B492" s="6"/>
      <c r="C492" s="1"/>
      <c r="D492" s="1"/>
      <c r="E492" s="8"/>
      <c r="F492" s="1"/>
      <c r="G492" s="7"/>
    </row>
    <row r="493" spans="2:7" hidden="1">
      <c r="B493" s="6"/>
      <c r="C493" s="1"/>
      <c r="D493" s="1"/>
      <c r="E493" s="8"/>
      <c r="F493" s="1"/>
      <c r="G493" s="7"/>
    </row>
    <row r="494" spans="2:7" hidden="1">
      <c r="B494" s="6"/>
      <c r="C494" s="1"/>
      <c r="D494" s="1"/>
      <c r="E494" s="8"/>
      <c r="F494" s="1"/>
      <c r="G494" s="7"/>
    </row>
    <row r="495" spans="2:7" hidden="1">
      <c r="B495" s="6"/>
      <c r="C495" s="1"/>
      <c r="D495" s="1"/>
      <c r="E495" s="8"/>
      <c r="F495" s="1"/>
      <c r="G495" s="7"/>
    </row>
    <row r="496" spans="2:7" hidden="1">
      <c r="B496" s="6"/>
      <c r="C496" s="1"/>
      <c r="D496" s="1"/>
      <c r="E496" s="8"/>
      <c r="F496" s="1"/>
      <c r="G496" s="7"/>
    </row>
    <row r="497" spans="2:7" hidden="1">
      <c r="B497" s="6"/>
      <c r="C497" s="1"/>
      <c r="D497" s="1"/>
      <c r="E497" s="8"/>
      <c r="F497" s="1"/>
      <c r="G497" s="7"/>
    </row>
    <row r="498" spans="2:7" hidden="1">
      <c r="B498" s="6"/>
      <c r="C498" s="1"/>
      <c r="D498" s="1"/>
      <c r="E498" s="8"/>
      <c r="F498" s="1"/>
      <c r="G498" s="7"/>
    </row>
    <row r="499" spans="2:7" hidden="1">
      <c r="B499" s="6"/>
      <c r="C499" s="1"/>
      <c r="D499" s="1"/>
      <c r="E499" s="8"/>
      <c r="F499" s="1"/>
      <c r="G499" s="7"/>
    </row>
    <row r="500" spans="2:7" hidden="1">
      <c r="B500" s="6"/>
      <c r="C500" s="1"/>
      <c r="D500" s="1"/>
      <c r="E500" s="8"/>
      <c r="F500" s="1"/>
      <c r="G500" s="7"/>
    </row>
    <row r="501" spans="2:7" hidden="1">
      <c r="B501" s="6"/>
      <c r="C501" s="1"/>
      <c r="D501" s="1"/>
      <c r="E501" s="8"/>
      <c r="F501" s="1"/>
      <c r="G501" s="7"/>
    </row>
    <row r="502" spans="2:7" hidden="1">
      <c r="B502" s="6"/>
      <c r="C502" s="1"/>
      <c r="D502" s="1"/>
      <c r="E502" s="8"/>
      <c r="F502" s="1"/>
      <c r="G502" s="7"/>
    </row>
    <row r="503" spans="2:7" hidden="1">
      <c r="B503" s="6"/>
      <c r="C503" s="1"/>
      <c r="D503" s="1"/>
      <c r="E503" s="8"/>
      <c r="F503" s="1"/>
      <c r="G503" s="7"/>
    </row>
    <row r="504" spans="2:7" hidden="1">
      <c r="B504" s="6"/>
      <c r="C504" s="1"/>
      <c r="D504" s="1"/>
      <c r="E504" s="8"/>
      <c r="F504" s="1"/>
      <c r="G504" s="7"/>
    </row>
    <row r="505" spans="2:7" hidden="1">
      <c r="B505" s="6"/>
      <c r="C505" s="1"/>
      <c r="D505" s="1"/>
      <c r="E505" s="8"/>
      <c r="F505" s="1"/>
      <c r="G505" s="7"/>
    </row>
    <row r="506" spans="2:7" hidden="1">
      <c r="B506" s="6"/>
      <c r="C506" s="1"/>
      <c r="D506" s="1"/>
      <c r="E506" s="8"/>
      <c r="F506" s="1"/>
      <c r="G506" s="7"/>
    </row>
    <row r="507" spans="2:7" hidden="1">
      <c r="B507" s="6"/>
      <c r="C507" s="1"/>
      <c r="D507" s="1"/>
      <c r="E507" s="8"/>
      <c r="F507" s="1"/>
      <c r="G507" s="7"/>
    </row>
    <row r="508" spans="2:7" hidden="1">
      <c r="B508" s="6"/>
      <c r="C508" s="1"/>
      <c r="D508" s="1"/>
      <c r="E508" s="8"/>
      <c r="F508" s="1"/>
      <c r="G508" s="7"/>
    </row>
    <row r="509" spans="2:7" hidden="1">
      <c r="B509" s="6"/>
      <c r="C509" s="1"/>
      <c r="D509" s="1"/>
      <c r="E509" s="8"/>
      <c r="F509" s="1"/>
      <c r="G509" s="7"/>
    </row>
    <row r="510" spans="2:7" hidden="1">
      <c r="B510" s="6"/>
      <c r="C510" s="1"/>
      <c r="D510" s="1"/>
      <c r="E510" s="8"/>
      <c r="F510" s="1"/>
      <c r="G510" s="7"/>
    </row>
    <row r="511" spans="2:7" hidden="1">
      <c r="B511" s="6"/>
      <c r="C511" s="1"/>
      <c r="D511" s="1"/>
      <c r="E511" s="8"/>
      <c r="F511" s="1"/>
      <c r="G511" s="7"/>
    </row>
    <row r="512" spans="2:7" hidden="1">
      <c r="B512" s="6"/>
      <c r="C512" s="1"/>
      <c r="D512" s="1"/>
      <c r="E512" s="8"/>
      <c r="F512" s="1"/>
      <c r="G512" s="7"/>
    </row>
    <row r="513" spans="2:7" hidden="1">
      <c r="B513" s="6"/>
      <c r="C513" s="1"/>
      <c r="D513" s="1"/>
      <c r="E513" s="8"/>
      <c r="F513" s="1"/>
      <c r="G513" s="7"/>
    </row>
    <row r="514" spans="2:7" hidden="1">
      <c r="B514" s="6"/>
      <c r="C514" s="1"/>
      <c r="D514" s="1"/>
      <c r="E514" s="8"/>
      <c r="F514" s="1"/>
      <c r="G514" s="7"/>
    </row>
    <row r="515" spans="2:7" hidden="1">
      <c r="B515" s="6"/>
      <c r="C515" s="1"/>
      <c r="D515" s="1"/>
      <c r="E515" s="8"/>
      <c r="F515" s="1"/>
      <c r="G515" s="7"/>
    </row>
    <row r="516" spans="2:7" hidden="1">
      <c r="B516" s="6"/>
      <c r="C516" s="1"/>
      <c r="D516" s="1"/>
      <c r="E516" s="8"/>
      <c r="F516" s="1"/>
      <c r="G516" s="7"/>
    </row>
    <row r="517" spans="2:7" hidden="1">
      <c r="B517" s="6"/>
      <c r="C517" s="1"/>
      <c r="D517" s="1"/>
      <c r="E517" s="8"/>
      <c r="F517" s="1"/>
      <c r="G517" s="7"/>
    </row>
    <row r="518" spans="2:7" hidden="1">
      <c r="B518" s="6"/>
      <c r="C518" s="1"/>
      <c r="D518" s="1"/>
      <c r="E518" s="8"/>
      <c r="F518" s="1"/>
      <c r="G518" s="7"/>
    </row>
    <row r="519" spans="2:7" hidden="1">
      <c r="B519" s="6"/>
      <c r="C519" s="1"/>
      <c r="D519" s="1"/>
      <c r="E519" s="8"/>
      <c r="F519" s="1"/>
      <c r="G519" s="7"/>
    </row>
    <row r="520" spans="2:7" hidden="1">
      <c r="B520" s="6"/>
      <c r="C520" s="1"/>
      <c r="D520" s="1"/>
      <c r="E520" s="8"/>
      <c r="F520" s="1"/>
      <c r="G520" s="7"/>
    </row>
    <row r="521" spans="2:7" hidden="1">
      <c r="B521" s="6"/>
      <c r="C521" s="1"/>
      <c r="D521" s="1"/>
      <c r="E521" s="8"/>
      <c r="F521" s="1"/>
      <c r="G521" s="7"/>
    </row>
    <row r="522" spans="2:7" hidden="1">
      <c r="B522" s="6"/>
      <c r="C522" s="1"/>
      <c r="D522" s="1"/>
      <c r="E522" s="8"/>
      <c r="F522" s="1"/>
      <c r="G522" s="7"/>
    </row>
    <row r="523" spans="2:7" hidden="1">
      <c r="B523" s="6"/>
      <c r="C523" s="1"/>
      <c r="D523" s="1"/>
      <c r="E523" s="8"/>
      <c r="F523" s="1"/>
      <c r="G523" s="7"/>
    </row>
    <row r="524" spans="2:7" hidden="1">
      <c r="B524" s="6"/>
      <c r="C524" s="1"/>
      <c r="D524" s="1"/>
      <c r="E524" s="8"/>
      <c r="F524" s="1"/>
      <c r="G524" s="7"/>
    </row>
    <row r="525" spans="2:7" hidden="1">
      <c r="B525" s="6"/>
      <c r="C525" s="1"/>
      <c r="D525" s="1"/>
      <c r="E525" s="8"/>
      <c r="F525" s="1"/>
      <c r="G525" s="7"/>
    </row>
    <row r="526" spans="2:7" hidden="1">
      <c r="B526" s="6"/>
      <c r="C526" s="1"/>
      <c r="D526" s="1"/>
      <c r="E526" s="8"/>
      <c r="F526" s="1"/>
      <c r="G526" s="7"/>
    </row>
    <row r="527" spans="2:7" hidden="1">
      <c r="B527" s="6"/>
      <c r="C527" s="1"/>
      <c r="D527" s="1"/>
      <c r="E527" s="8"/>
      <c r="F527" s="1"/>
      <c r="G527" s="7"/>
    </row>
    <row r="528" spans="2:7" hidden="1">
      <c r="B528" s="6"/>
      <c r="C528" s="1"/>
      <c r="D528" s="1"/>
      <c r="E528" s="8"/>
      <c r="F528" s="1"/>
      <c r="G528" s="7"/>
    </row>
    <row r="529" spans="2:7" hidden="1">
      <c r="B529" s="6"/>
      <c r="C529" s="1"/>
      <c r="D529" s="1"/>
      <c r="E529" s="8"/>
      <c r="F529" s="1"/>
      <c r="G529" s="7"/>
    </row>
    <row r="530" spans="2:7" hidden="1">
      <c r="B530" s="6"/>
      <c r="C530" s="1"/>
      <c r="D530" s="1"/>
      <c r="E530" s="8"/>
      <c r="F530" s="1"/>
      <c r="G530" s="7"/>
    </row>
    <row r="531" spans="2:7" hidden="1">
      <c r="B531" s="6"/>
      <c r="C531" s="1"/>
      <c r="D531" s="1"/>
      <c r="E531" s="8"/>
      <c r="F531" s="1"/>
      <c r="G531" s="7"/>
    </row>
    <row r="532" spans="2:7" hidden="1">
      <c r="B532" s="6"/>
      <c r="C532" s="1"/>
      <c r="D532" s="1"/>
      <c r="E532" s="8"/>
      <c r="F532" s="1"/>
      <c r="G532" s="7"/>
    </row>
    <row r="533" spans="2:7" hidden="1">
      <c r="B533" s="6"/>
      <c r="C533" s="1"/>
      <c r="D533" s="1"/>
      <c r="E533" s="8"/>
      <c r="F533" s="1"/>
      <c r="G533" s="7"/>
    </row>
    <row r="534" spans="2:7" hidden="1">
      <c r="B534" s="6"/>
      <c r="C534" s="1"/>
      <c r="D534" s="1"/>
      <c r="E534" s="8"/>
      <c r="F534" s="1"/>
      <c r="G534" s="7"/>
    </row>
    <row r="535" spans="2:7" hidden="1">
      <c r="B535" s="6"/>
      <c r="C535" s="1"/>
      <c r="D535" s="1"/>
      <c r="E535" s="8"/>
      <c r="F535" s="1"/>
      <c r="G535" s="7"/>
    </row>
    <row r="536" spans="2:7" hidden="1">
      <c r="B536" s="6"/>
      <c r="C536" s="1"/>
      <c r="D536" s="1"/>
      <c r="E536" s="8"/>
      <c r="F536" s="1"/>
      <c r="G536" s="7"/>
    </row>
    <row r="537" spans="2:7" hidden="1">
      <c r="B537" s="6"/>
      <c r="C537" s="1"/>
      <c r="D537" s="1"/>
      <c r="E537" s="8"/>
      <c r="F537" s="1"/>
      <c r="G537" s="7"/>
    </row>
    <row r="538" spans="2:7" hidden="1">
      <c r="B538" s="6"/>
      <c r="C538" s="1"/>
      <c r="D538" s="1"/>
      <c r="E538" s="8"/>
      <c r="F538" s="1"/>
      <c r="G538" s="7"/>
    </row>
    <row r="539" spans="2:7" hidden="1">
      <c r="B539" s="6"/>
      <c r="C539" s="1"/>
      <c r="D539" s="1"/>
      <c r="E539" s="8"/>
      <c r="F539" s="1"/>
      <c r="G539" s="7"/>
    </row>
    <row r="540" spans="2:7" hidden="1">
      <c r="B540" s="6"/>
      <c r="C540" s="1"/>
      <c r="D540" s="1"/>
      <c r="E540" s="8"/>
      <c r="F540" s="1"/>
      <c r="G540" s="7"/>
    </row>
    <row r="541" spans="2:7" hidden="1">
      <c r="B541" s="6"/>
      <c r="C541" s="1"/>
      <c r="D541" s="1"/>
      <c r="E541" s="8"/>
      <c r="F541" s="1"/>
      <c r="G541" s="7"/>
    </row>
    <row r="542" spans="2:7" hidden="1">
      <c r="B542" s="6"/>
      <c r="C542" s="1"/>
      <c r="D542" s="1"/>
      <c r="E542" s="8"/>
      <c r="F542" s="1"/>
      <c r="G542" s="7"/>
    </row>
    <row r="543" spans="2:7" hidden="1">
      <c r="B543" s="6"/>
      <c r="C543" s="1"/>
      <c r="D543" s="1"/>
      <c r="E543" s="8"/>
      <c r="F543" s="1"/>
      <c r="G543" s="7"/>
    </row>
    <row r="544" spans="2:7" hidden="1">
      <c r="B544" s="6"/>
      <c r="C544" s="1"/>
      <c r="D544" s="1"/>
      <c r="E544" s="8"/>
      <c r="F544" s="1"/>
      <c r="G544" s="7"/>
    </row>
    <row r="545" spans="2:7" hidden="1">
      <c r="B545" s="6"/>
      <c r="C545" s="1"/>
      <c r="D545" s="1"/>
      <c r="E545" s="8"/>
      <c r="F545" s="1"/>
      <c r="G545" s="7"/>
    </row>
    <row r="546" spans="2:7" hidden="1">
      <c r="B546" s="6"/>
      <c r="C546" s="1"/>
      <c r="D546" s="1"/>
      <c r="E546" s="8"/>
      <c r="F546" s="1"/>
      <c r="G546" s="7"/>
    </row>
    <row r="547" spans="2:7" hidden="1">
      <c r="B547" s="6"/>
      <c r="C547" s="1"/>
      <c r="D547" s="1"/>
      <c r="E547" s="8"/>
      <c r="F547" s="1"/>
      <c r="G547" s="7"/>
    </row>
    <row r="548" spans="2:7" hidden="1">
      <c r="B548" s="6"/>
      <c r="C548" s="1"/>
      <c r="D548" s="1"/>
      <c r="E548" s="8"/>
      <c r="F548" s="1"/>
      <c r="G548" s="7"/>
    </row>
    <row r="549" spans="2:7" hidden="1">
      <c r="B549" s="6"/>
      <c r="C549" s="1"/>
      <c r="D549" s="1"/>
      <c r="E549" s="8"/>
      <c r="F549" s="1"/>
      <c r="G549" s="7"/>
    </row>
    <row r="550" spans="2:7" hidden="1">
      <c r="B550" s="6"/>
      <c r="C550" s="1"/>
      <c r="D550" s="1"/>
      <c r="E550" s="8"/>
      <c r="F550" s="1"/>
      <c r="G550" s="7"/>
    </row>
    <row r="551" spans="2:7" hidden="1">
      <c r="B551" s="6"/>
      <c r="C551" s="1"/>
      <c r="D551" s="1"/>
      <c r="E551" s="8"/>
      <c r="F551" s="1"/>
      <c r="G551" s="7"/>
    </row>
    <row r="552" spans="2:7" hidden="1">
      <c r="B552" s="6"/>
      <c r="C552" s="1"/>
      <c r="D552" s="1"/>
      <c r="E552" s="8"/>
      <c r="F552" s="1"/>
      <c r="G552" s="7"/>
    </row>
    <row r="553" spans="2:7" hidden="1">
      <c r="B553" s="6"/>
      <c r="C553" s="1"/>
      <c r="D553" s="1"/>
      <c r="E553" s="8"/>
      <c r="F553" s="1"/>
      <c r="G553" s="7"/>
    </row>
    <row r="554" spans="2:7" hidden="1">
      <c r="B554" s="6"/>
      <c r="C554" s="1"/>
      <c r="D554" s="1"/>
      <c r="E554" s="8"/>
      <c r="F554" s="1"/>
      <c r="G554" s="7"/>
    </row>
    <row r="555" spans="2:7" hidden="1">
      <c r="B555" s="6"/>
      <c r="C555" s="1"/>
      <c r="D555" s="1"/>
      <c r="E555" s="8"/>
      <c r="F555" s="1"/>
      <c r="G555" s="7"/>
    </row>
    <row r="556" spans="2:7" hidden="1">
      <c r="B556" s="6"/>
      <c r="C556" s="1"/>
      <c r="D556" s="1"/>
      <c r="E556" s="8"/>
      <c r="F556" s="1"/>
      <c r="G556" s="7"/>
    </row>
    <row r="557" spans="2:7" hidden="1">
      <c r="B557" s="6"/>
      <c r="C557" s="1"/>
      <c r="D557" s="1"/>
      <c r="E557" s="8"/>
      <c r="F557" s="1"/>
      <c r="G557" s="7"/>
    </row>
    <row r="558" spans="2:7" hidden="1">
      <c r="B558" s="6"/>
      <c r="C558" s="1"/>
      <c r="D558" s="1"/>
      <c r="E558" s="8"/>
      <c r="F558" s="1"/>
      <c r="G558" s="7"/>
    </row>
    <row r="559" spans="2:7" hidden="1">
      <c r="B559" s="6"/>
      <c r="C559" s="1"/>
      <c r="D559" s="1"/>
      <c r="E559" s="8"/>
      <c r="F559" s="1"/>
      <c r="G559" s="7"/>
    </row>
    <row r="560" spans="2:7" hidden="1">
      <c r="B560" s="6"/>
      <c r="C560" s="1"/>
      <c r="D560" s="1"/>
      <c r="E560" s="8"/>
      <c r="F560" s="1"/>
      <c r="G560" s="7"/>
    </row>
    <row r="561" spans="2:7" hidden="1">
      <c r="B561" s="6"/>
      <c r="C561" s="1"/>
      <c r="D561" s="1"/>
      <c r="E561" s="8"/>
      <c r="F561" s="1"/>
      <c r="G561" s="7"/>
    </row>
    <row r="562" spans="2:7" hidden="1">
      <c r="B562" s="6"/>
      <c r="C562" s="1"/>
      <c r="D562" s="1"/>
      <c r="E562" s="8"/>
      <c r="F562" s="1"/>
      <c r="G562" s="7"/>
    </row>
    <row r="563" spans="2:7" hidden="1">
      <c r="B563" s="6"/>
      <c r="C563" s="1"/>
      <c r="D563" s="1"/>
      <c r="E563" s="8"/>
      <c r="F563" s="1"/>
      <c r="G563" s="7"/>
    </row>
    <row r="564" spans="2:7" hidden="1">
      <c r="B564" s="6"/>
      <c r="C564" s="1"/>
      <c r="D564" s="1"/>
      <c r="E564" s="8"/>
      <c r="F564" s="1"/>
      <c r="G564" s="7"/>
    </row>
    <row r="565" spans="2:7" hidden="1">
      <c r="B565" s="6"/>
      <c r="C565" s="1"/>
      <c r="D565" s="1"/>
      <c r="E565" s="8"/>
      <c r="F565" s="1"/>
      <c r="G565" s="7"/>
    </row>
    <row r="566" spans="2:7" hidden="1">
      <c r="B566" s="6"/>
      <c r="C566" s="1"/>
      <c r="D566" s="1"/>
      <c r="E566" s="8"/>
      <c r="F566" s="1"/>
      <c r="G566" s="7"/>
    </row>
    <row r="567" spans="2:7" hidden="1">
      <c r="B567" s="6"/>
      <c r="C567" s="1"/>
      <c r="D567" s="1"/>
      <c r="E567" s="8"/>
      <c r="F567" s="1"/>
      <c r="G567" s="7"/>
    </row>
    <row r="568" spans="2:7" hidden="1">
      <c r="B568" s="6"/>
      <c r="C568" s="1"/>
      <c r="D568" s="1"/>
      <c r="E568" s="8"/>
      <c r="F568" s="1"/>
      <c r="G568" s="7"/>
    </row>
    <row r="569" spans="2:7" hidden="1">
      <c r="B569" s="6"/>
      <c r="C569" s="1"/>
      <c r="D569" s="1"/>
      <c r="E569" s="8"/>
      <c r="F569" s="1"/>
      <c r="G569" s="7"/>
    </row>
    <row r="570" spans="2:7" hidden="1">
      <c r="B570" s="6"/>
      <c r="C570" s="1"/>
      <c r="D570" s="1"/>
      <c r="E570" s="8"/>
      <c r="F570" s="1"/>
      <c r="G570" s="7"/>
    </row>
    <row r="571" spans="2:7" hidden="1">
      <c r="B571" s="6"/>
      <c r="C571" s="1"/>
      <c r="D571" s="1"/>
      <c r="E571" s="8"/>
      <c r="F571" s="1"/>
      <c r="G571" s="7"/>
    </row>
    <row r="572" spans="2:7" hidden="1">
      <c r="B572" s="6"/>
      <c r="C572" s="1"/>
      <c r="D572" s="1"/>
      <c r="E572" s="8"/>
      <c r="F572" s="1"/>
      <c r="G572" s="7"/>
    </row>
    <row r="573" spans="2:7" hidden="1">
      <c r="B573" s="6"/>
      <c r="C573" s="1"/>
      <c r="D573" s="1"/>
      <c r="E573" s="8"/>
      <c r="F573" s="1"/>
      <c r="G573" s="7"/>
    </row>
    <row r="574" spans="2:7" hidden="1">
      <c r="B574" s="6"/>
      <c r="C574" s="1"/>
      <c r="D574" s="1"/>
      <c r="E574" s="8"/>
      <c r="F574" s="1"/>
      <c r="G574" s="7"/>
    </row>
    <row r="575" spans="2:7" hidden="1">
      <c r="B575" s="6"/>
      <c r="C575" s="1"/>
      <c r="D575" s="1"/>
      <c r="E575" s="8"/>
      <c r="F575" s="1"/>
      <c r="G575" s="7"/>
    </row>
    <row r="576" spans="2:7" hidden="1">
      <c r="B576" s="6"/>
      <c r="C576" s="1"/>
      <c r="D576" s="1"/>
      <c r="E576" s="8"/>
      <c r="F576" s="1"/>
      <c r="G576" s="7"/>
    </row>
    <row r="577" spans="2:7" hidden="1">
      <c r="B577" s="6"/>
      <c r="C577" s="1"/>
      <c r="D577" s="1"/>
      <c r="E577" s="8"/>
      <c r="F577" s="1"/>
      <c r="G577" s="7"/>
    </row>
    <row r="578" spans="2:7" hidden="1">
      <c r="B578" s="6"/>
      <c r="C578" s="1"/>
      <c r="D578" s="1"/>
      <c r="E578" s="8"/>
      <c r="F578" s="1"/>
      <c r="G578" s="7"/>
    </row>
    <row r="579" spans="2:7" hidden="1">
      <c r="B579" s="6"/>
      <c r="C579" s="1"/>
      <c r="D579" s="1"/>
      <c r="E579" s="8"/>
      <c r="F579" s="1"/>
      <c r="G579" s="7"/>
    </row>
    <row r="580" spans="2:7" hidden="1">
      <c r="B580" s="6"/>
      <c r="C580" s="1"/>
      <c r="D580" s="1"/>
      <c r="E580" s="8"/>
      <c r="F580" s="1"/>
      <c r="G580" s="7"/>
    </row>
    <row r="581" spans="2:7" hidden="1">
      <c r="B581" s="6"/>
      <c r="C581" s="1"/>
      <c r="D581" s="1"/>
      <c r="E581" s="8"/>
      <c r="F581" s="1"/>
      <c r="G581" s="7"/>
    </row>
    <row r="582" spans="2:7" hidden="1">
      <c r="B582" s="6"/>
      <c r="C582" s="1"/>
      <c r="D582" s="1"/>
      <c r="E582" s="8"/>
      <c r="F582" s="1"/>
      <c r="G582" s="7"/>
    </row>
    <row r="583" spans="2:7" hidden="1">
      <c r="B583" s="6"/>
      <c r="C583" s="1"/>
      <c r="D583" s="1"/>
      <c r="E583" s="8"/>
      <c r="F583" s="1"/>
      <c r="G583" s="7"/>
    </row>
    <row r="584" spans="2:7" hidden="1">
      <c r="B584" s="6"/>
      <c r="C584" s="1"/>
      <c r="D584" s="1"/>
      <c r="E584" s="8"/>
      <c r="F584" s="1"/>
      <c r="G584" s="7"/>
    </row>
    <row r="585" spans="2:7" hidden="1">
      <c r="B585" s="6"/>
      <c r="C585" s="1"/>
      <c r="D585" s="1"/>
      <c r="E585" s="8"/>
      <c r="F585" s="1"/>
      <c r="G585" s="7"/>
    </row>
    <row r="586" spans="2:7" hidden="1">
      <c r="B586" s="6"/>
      <c r="C586" s="1"/>
      <c r="D586" s="1"/>
      <c r="E586" s="8"/>
      <c r="F586" s="1"/>
      <c r="G586" s="7"/>
    </row>
    <row r="587" spans="2:7" hidden="1">
      <c r="B587" s="6"/>
      <c r="C587" s="1"/>
      <c r="D587" s="1"/>
      <c r="E587" s="8"/>
      <c r="F587" s="1"/>
      <c r="G587" s="7"/>
    </row>
    <row r="588" spans="2:7" hidden="1">
      <c r="B588" s="6"/>
      <c r="C588" s="1"/>
      <c r="D588" s="1"/>
      <c r="E588" s="8"/>
      <c r="F588" s="1"/>
      <c r="G588" s="7"/>
    </row>
    <row r="589" spans="2:7" hidden="1">
      <c r="B589" s="6"/>
      <c r="C589" s="1"/>
      <c r="D589" s="1"/>
      <c r="E589" s="8"/>
      <c r="F589" s="1"/>
      <c r="G589" s="7"/>
    </row>
    <row r="590" spans="2:7" hidden="1">
      <c r="B590" s="6"/>
      <c r="C590" s="1"/>
      <c r="D590" s="1"/>
      <c r="E590" s="8"/>
      <c r="F590" s="1"/>
      <c r="G590" s="7"/>
    </row>
    <row r="591" spans="2:7" hidden="1">
      <c r="B591" s="6"/>
      <c r="C591" s="1"/>
      <c r="D591" s="1"/>
      <c r="E591" s="8"/>
      <c r="F591" s="1"/>
      <c r="G591" s="7"/>
    </row>
    <row r="592" spans="2:7" hidden="1">
      <c r="B592" s="6"/>
      <c r="C592" s="1"/>
      <c r="D592" s="1"/>
      <c r="E592" s="8"/>
      <c r="F592" s="1"/>
      <c r="G592" s="7"/>
    </row>
    <row r="593" spans="2:7" hidden="1">
      <c r="B593" s="6"/>
      <c r="C593" s="1"/>
      <c r="D593" s="1"/>
      <c r="E593" s="8"/>
      <c r="F593" s="1"/>
      <c r="G593" s="7"/>
    </row>
    <row r="594" spans="2:7" hidden="1">
      <c r="B594" s="6"/>
      <c r="C594" s="1"/>
      <c r="D594" s="1"/>
      <c r="E594" s="8"/>
      <c r="F594" s="1"/>
      <c r="G594" s="7"/>
    </row>
    <row r="595" spans="2:7" hidden="1">
      <c r="B595" s="6"/>
      <c r="C595" s="1"/>
      <c r="D595" s="1"/>
      <c r="E595" s="8"/>
      <c r="F595" s="1"/>
      <c r="G595" s="7"/>
    </row>
    <row r="596" spans="2:7" hidden="1">
      <c r="B596" s="6"/>
      <c r="C596" s="1"/>
      <c r="D596" s="1"/>
      <c r="E596" s="8"/>
      <c r="F596" s="1"/>
      <c r="G596" s="7"/>
    </row>
    <row r="597" spans="2:7" hidden="1">
      <c r="B597" s="6"/>
      <c r="C597" s="1"/>
      <c r="D597" s="1"/>
      <c r="E597" s="8"/>
      <c r="F597" s="1"/>
      <c r="G597" s="7"/>
    </row>
    <row r="598" spans="2:7" hidden="1">
      <c r="B598" s="6"/>
      <c r="C598" s="1"/>
      <c r="D598" s="1"/>
      <c r="E598" s="8"/>
      <c r="F598" s="1"/>
      <c r="G598" s="7"/>
    </row>
    <row r="599" spans="2:7" hidden="1">
      <c r="B599" s="6"/>
      <c r="C599" s="1"/>
      <c r="D599" s="1"/>
      <c r="E599" s="8"/>
      <c r="F599" s="1"/>
      <c r="G599" s="7"/>
    </row>
    <row r="600" spans="2:7" hidden="1">
      <c r="B600" s="6"/>
      <c r="C600" s="1"/>
      <c r="D600" s="1"/>
      <c r="E600" s="8"/>
      <c r="F600" s="1"/>
      <c r="G600" s="7"/>
    </row>
    <row r="601" spans="2:7" hidden="1">
      <c r="B601" s="6"/>
      <c r="C601" s="1"/>
      <c r="D601" s="1"/>
      <c r="E601" s="8"/>
      <c r="F601" s="1"/>
      <c r="G601" s="7"/>
    </row>
    <row r="602" spans="2:7" hidden="1">
      <c r="B602" s="6"/>
      <c r="C602" s="1"/>
      <c r="D602" s="1"/>
      <c r="E602" s="8"/>
      <c r="F602" s="1"/>
      <c r="G602" s="7"/>
    </row>
    <row r="603" spans="2:7" hidden="1">
      <c r="B603" s="6"/>
      <c r="C603" s="1"/>
      <c r="D603" s="1"/>
      <c r="E603" s="8"/>
      <c r="F603" s="1"/>
      <c r="G603" s="7"/>
    </row>
    <row r="604" spans="2:7" hidden="1">
      <c r="B604" s="6"/>
      <c r="C604" s="1"/>
      <c r="D604" s="1"/>
      <c r="E604" s="8"/>
      <c r="F604" s="1"/>
      <c r="G604" s="7"/>
    </row>
    <row r="605" spans="2:7" hidden="1">
      <c r="B605" s="6"/>
      <c r="C605" s="1"/>
      <c r="D605" s="1"/>
      <c r="E605" s="8"/>
      <c r="F605" s="1"/>
      <c r="G605" s="7"/>
    </row>
    <row r="606" spans="2:7" hidden="1">
      <c r="B606" s="6"/>
      <c r="C606" s="1"/>
      <c r="D606" s="1"/>
      <c r="E606" s="8"/>
      <c r="F606" s="1"/>
      <c r="G606" s="7"/>
    </row>
    <row r="607" spans="2:7" hidden="1">
      <c r="B607" s="6"/>
      <c r="C607" s="1"/>
      <c r="D607" s="1"/>
      <c r="E607" s="8"/>
      <c r="F607" s="1"/>
      <c r="G607" s="7"/>
    </row>
    <row r="608" spans="2:7" hidden="1">
      <c r="B608" s="6"/>
      <c r="C608" s="1"/>
      <c r="D608" s="1"/>
      <c r="E608" s="8"/>
      <c r="F608" s="1"/>
      <c r="G608" s="7"/>
    </row>
    <row r="609" spans="2:7" hidden="1">
      <c r="B609" s="6"/>
      <c r="C609" s="1"/>
      <c r="D609" s="1"/>
      <c r="E609" s="8"/>
      <c r="F609" s="1"/>
      <c r="G609" s="7"/>
    </row>
    <row r="610" spans="2:7" hidden="1">
      <c r="B610" s="6"/>
      <c r="C610" s="1"/>
      <c r="D610" s="1"/>
      <c r="E610" s="8"/>
      <c r="F610" s="1"/>
      <c r="G610" s="7"/>
    </row>
    <row r="611" spans="2:7" hidden="1">
      <c r="B611" s="6"/>
      <c r="C611" s="1"/>
      <c r="D611" s="1"/>
      <c r="E611" s="8"/>
      <c r="F611" s="1"/>
      <c r="G611" s="7"/>
    </row>
    <row r="612" spans="2:7" hidden="1">
      <c r="B612" s="6"/>
      <c r="C612" s="1"/>
      <c r="D612" s="1"/>
      <c r="E612" s="8"/>
      <c r="F612" s="1"/>
      <c r="G612" s="7"/>
    </row>
    <row r="613" spans="2:7" hidden="1">
      <c r="B613" s="6"/>
      <c r="C613" s="1"/>
      <c r="D613" s="1"/>
      <c r="E613" s="8"/>
      <c r="F613" s="1"/>
      <c r="G613" s="7"/>
    </row>
    <row r="614" spans="2:7" hidden="1">
      <c r="B614" s="6"/>
      <c r="C614" s="1"/>
      <c r="D614" s="1"/>
      <c r="E614" s="8"/>
      <c r="F614" s="1"/>
      <c r="G614" s="7"/>
    </row>
    <row r="615" spans="2:7" hidden="1">
      <c r="B615" s="6"/>
      <c r="C615" s="1"/>
      <c r="D615" s="1"/>
      <c r="E615" s="8"/>
      <c r="F615" s="1"/>
      <c r="G615" s="7"/>
    </row>
    <row r="616" spans="2:7" hidden="1">
      <c r="B616" s="6"/>
      <c r="C616" s="1"/>
      <c r="D616" s="1"/>
      <c r="E616" s="8"/>
      <c r="F616" s="1"/>
      <c r="G616" s="7"/>
    </row>
    <row r="617" spans="2:7" hidden="1">
      <c r="B617" s="6"/>
      <c r="C617" s="1"/>
      <c r="D617" s="1"/>
      <c r="E617" s="8"/>
      <c r="F617" s="1"/>
      <c r="G617" s="7"/>
    </row>
    <row r="618" spans="2:7" hidden="1">
      <c r="B618" s="6"/>
      <c r="C618" s="1"/>
      <c r="D618" s="1"/>
      <c r="E618" s="8"/>
      <c r="F618" s="1"/>
      <c r="G618" s="7"/>
    </row>
    <row r="619" spans="2:7" hidden="1">
      <c r="B619" s="6"/>
      <c r="C619" s="1"/>
      <c r="D619" s="1"/>
      <c r="E619" s="8"/>
      <c r="F619" s="1"/>
      <c r="G619" s="7"/>
    </row>
    <row r="620" spans="2:7" hidden="1">
      <c r="B620" s="6"/>
      <c r="C620" s="1"/>
      <c r="D620" s="1"/>
      <c r="E620" s="8"/>
      <c r="F620" s="1"/>
      <c r="G620" s="7"/>
    </row>
    <row r="621" spans="2:7" hidden="1">
      <c r="B621" s="6"/>
      <c r="C621" s="1"/>
      <c r="D621" s="1"/>
      <c r="E621" s="8"/>
      <c r="F621" s="1"/>
      <c r="G621" s="7"/>
    </row>
    <row r="622" spans="2:7" hidden="1">
      <c r="B622" s="6"/>
      <c r="C622" s="1"/>
      <c r="D622" s="1"/>
      <c r="E622" s="8"/>
      <c r="F622" s="1"/>
      <c r="G622" s="7"/>
    </row>
    <row r="623" spans="2:7" hidden="1">
      <c r="B623" s="6"/>
      <c r="C623" s="1"/>
      <c r="D623" s="1"/>
      <c r="E623" s="8"/>
      <c r="F623" s="1"/>
      <c r="G623" s="7"/>
    </row>
    <row r="624" spans="2:7" hidden="1">
      <c r="B624" s="6"/>
      <c r="C624" s="1"/>
      <c r="D624" s="1"/>
      <c r="E624" s="8"/>
      <c r="F624" s="1"/>
      <c r="G624" s="7"/>
    </row>
    <row r="625" spans="2:7" hidden="1">
      <c r="B625" s="6"/>
      <c r="C625" s="1"/>
      <c r="D625" s="1"/>
      <c r="E625" s="8"/>
      <c r="F625" s="1"/>
      <c r="G625" s="7"/>
    </row>
    <row r="626" spans="2:7" hidden="1">
      <c r="B626" s="6"/>
      <c r="C626" s="1"/>
      <c r="D626" s="1"/>
      <c r="E626" s="8"/>
      <c r="F626" s="1"/>
      <c r="G626" s="7"/>
    </row>
    <row r="627" spans="2:7" hidden="1">
      <c r="B627" s="6"/>
      <c r="C627" s="1"/>
      <c r="D627" s="1"/>
      <c r="E627" s="8"/>
      <c r="F627" s="1"/>
      <c r="G627" s="7"/>
    </row>
    <row r="628" spans="2:7" hidden="1">
      <c r="B628" s="6"/>
      <c r="C628" s="1"/>
      <c r="D628" s="1"/>
      <c r="E628" s="8"/>
      <c r="F628" s="1"/>
      <c r="G628" s="7"/>
    </row>
    <row r="629" spans="2:7" hidden="1">
      <c r="B629" s="6"/>
      <c r="C629" s="1"/>
      <c r="D629" s="1"/>
      <c r="E629" s="8"/>
      <c r="F629" s="1"/>
      <c r="G629" s="7"/>
    </row>
    <row r="630" spans="2:7" hidden="1">
      <c r="B630" s="6"/>
      <c r="C630" s="1"/>
      <c r="D630" s="1"/>
      <c r="E630" s="8"/>
      <c r="F630" s="1"/>
      <c r="G630" s="7"/>
    </row>
    <row r="631" spans="2:7" hidden="1">
      <c r="B631" s="6"/>
      <c r="C631" s="1"/>
      <c r="D631" s="1"/>
      <c r="E631" s="8"/>
      <c r="F631" s="1"/>
      <c r="G631" s="7"/>
    </row>
    <row r="632" spans="2:7" hidden="1">
      <c r="B632" s="6"/>
      <c r="C632" s="1"/>
      <c r="D632" s="1"/>
      <c r="E632" s="8"/>
      <c r="F632" s="1"/>
      <c r="G632" s="7"/>
    </row>
    <row r="633" spans="2:7" hidden="1">
      <c r="B633" s="6"/>
      <c r="C633" s="1"/>
      <c r="D633" s="1"/>
      <c r="E633" s="8"/>
      <c r="F633" s="1"/>
      <c r="G633" s="7"/>
    </row>
    <row r="634" spans="2:7" hidden="1">
      <c r="B634" s="6"/>
      <c r="C634" s="1"/>
      <c r="D634" s="1"/>
      <c r="E634" s="8"/>
      <c r="F634" s="1"/>
      <c r="G634" s="7"/>
    </row>
    <row r="635" spans="2:7" hidden="1">
      <c r="B635" s="6"/>
      <c r="C635" s="1"/>
      <c r="D635" s="1"/>
      <c r="E635" s="8"/>
      <c r="F635" s="1"/>
      <c r="G635" s="7"/>
    </row>
    <row r="636" spans="2:7" hidden="1">
      <c r="B636" s="6"/>
      <c r="C636" s="1"/>
      <c r="D636" s="1"/>
      <c r="E636" s="8"/>
      <c r="F636" s="1"/>
      <c r="G636" s="7"/>
    </row>
    <row r="637" spans="2:7" hidden="1">
      <c r="B637" s="6"/>
      <c r="C637" s="1"/>
      <c r="D637" s="1"/>
      <c r="E637" s="8"/>
      <c r="F637" s="1"/>
      <c r="G637" s="7"/>
    </row>
    <row r="638" spans="2:7" hidden="1">
      <c r="B638" s="6"/>
      <c r="C638" s="1"/>
      <c r="D638" s="1"/>
      <c r="E638" s="8"/>
      <c r="F638" s="1"/>
      <c r="G638" s="7"/>
    </row>
    <row r="639" spans="2:7" hidden="1">
      <c r="B639" s="6"/>
      <c r="C639" s="1"/>
      <c r="D639" s="1"/>
      <c r="E639" s="8"/>
      <c r="F639" s="1"/>
      <c r="G639" s="7"/>
    </row>
    <row r="640" spans="2:7" hidden="1">
      <c r="B640" s="6"/>
      <c r="C640" s="1"/>
      <c r="D640" s="1"/>
      <c r="E640" s="8"/>
      <c r="F640" s="1"/>
      <c r="G640" s="7"/>
    </row>
    <row r="641" spans="2:7" hidden="1">
      <c r="B641" s="6"/>
      <c r="C641" s="1"/>
      <c r="D641" s="1"/>
      <c r="E641" s="8"/>
      <c r="F641" s="1"/>
      <c r="G641" s="7"/>
    </row>
    <row r="642" spans="2:7" hidden="1">
      <c r="B642" s="6"/>
      <c r="C642" s="1"/>
      <c r="D642" s="1"/>
      <c r="E642" s="8"/>
      <c r="F642" s="1"/>
      <c r="G642" s="7"/>
    </row>
    <row r="643" spans="2:7" hidden="1">
      <c r="B643" s="6"/>
      <c r="C643" s="1"/>
      <c r="D643" s="1"/>
      <c r="E643" s="8"/>
      <c r="F643" s="1"/>
      <c r="G643" s="7"/>
    </row>
    <row r="644" spans="2:7" hidden="1">
      <c r="B644" s="6"/>
      <c r="C644" s="1"/>
      <c r="D644" s="1"/>
      <c r="E644" s="8"/>
      <c r="F644" s="1"/>
      <c r="G644" s="7"/>
    </row>
    <row r="645" spans="2:7" hidden="1">
      <c r="B645" s="6"/>
      <c r="C645" s="1"/>
      <c r="D645" s="1"/>
      <c r="E645" s="8"/>
      <c r="F645" s="1"/>
      <c r="G645" s="7"/>
    </row>
    <row r="646" spans="2:7" hidden="1">
      <c r="B646" s="6"/>
      <c r="C646" s="1"/>
      <c r="D646" s="1"/>
      <c r="E646" s="8"/>
      <c r="F646" s="1"/>
      <c r="G646" s="7"/>
    </row>
    <row r="647" spans="2:7" hidden="1">
      <c r="B647" s="6"/>
      <c r="C647" s="1"/>
      <c r="D647" s="1"/>
      <c r="E647" s="8"/>
      <c r="F647" s="1"/>
      <c r="G647" s="7"/>
    </row>
    <row r="648" spans="2:7" hidden="1">
      <c r="B648" s="6"/>
      <c r="C648" s="1"/>
      <c r="D648" s="1"/>
      <c r="E648" s="8"/>
      <c r="F648" s="1"/>
      <c r="G648" s="7"/>
    </row>
    <row r="649" spans="2:7" hidden="1">
      <c r="B649" s="6"/>
      <c r="C649" s="1"/>
      <c r="D649" s="1"/>
      <c r="E649" s="8"/>
      <c r="F649" s="1"/>
      <c r="G649" s="7"/>
    </row>
    <row r="650" spans="2:7" hidden="1">
      <c r="B650" s="6"/>
      <c r="C650" s="1"/>
      <c r="D650" s="1"/>
      <c r="E650" s="8"/>
      <c r="F650" s="1"/>
      <c r="G650" s="7"/>
    </row>
    <row r="651" spans="2:7" hidden="1">
      <c r="B651" s="6"/>
      <c r="C651" s="1"/>
      <c r="D651" s="1"/>
      <c r="E651" s="8"/>
      <c r="F651" s="1"/>
      <c r="G651" s="7"/>
    </row>
    <row r="652" spans="2:7" hidden="1">
      <c r="B652" s="6"/>
      <c r="C652" s="1"/>
      <c r="D652" s="1"/>
      <c r="E652" s="8"/>
      <c r="F652" s="1"/>
      <c r="G652" s="7"/>
    </row>
    <row r="653" spans="2:7" hidden="1">
      <c r="B653" s="6"/>
      <c r="C653" s="1"/>
      <c r="D653" s="1"/>
      <c r="E653" s="8"/>
      <c r="F653" s="1"/>
      <c r="G653" s="7"/>
    </row>
    <row r="654" spans="2:7" hidden="1">
      <c r="B654" s="6"/>
      <c r="C654" s="1"/>
      <c r="D654" s="1"/>
      <c r="E654" s="8"/>
      <c r="F654" s="1"/>
      <c r="G654" s="7"/>
    </row>
    <row r="655" spans="2:7" hidden="1">
      <c r="B655" s="6"/>
      <c r="C655" s="1"/>
      <c r="D655" s="1"/>
      <c r="E655" s="8"/>
      <c r="F655" s="1"/>
      <c r="G655" s="7"/>
    </row>
    <row r="656" spans="2:7" hidden="1">
      <c r="B656" s="6"/>
      <c r="C656" s="1"/>
      <c r="D656" s="1"/>
      <c r="E656" s="8"/>
      <c r="F656" s="1"/>
      <c r="G656" s="7"/>
    </row>
    <row r="657" spans="2:7" hidden="1">
      <c r="B657" s="6"/>
      <c r="C657" s="1"/>
      <c r="D657" s="1"/>
      <c r="E657" s="8"/>
      <c r="F657" s="1"/>
      <c r="G657" s="7"/>
    </row>
    <row r="658" spans="2:7" hidden="1">
      <c r="B658" s="6"/>
      <c r="C658" s="1"/>
      <c r="D658" s="1"/>
      <c r="E658" s="8"/>
      <c r="F658" s="1"/>
      <c r="G658" s="7"/>
    </row>
    <row r="659" spans="2:7" hidden="1">
      <c r="B659" s="6"/>
      <c r="C659" s="1"/>
      <c r="D659" s="1"/>
      <c r="E659" s="8"/>
      <c r="F659" s="1"/>
      <c r="G659" s="7"/>
    </row>
    <row r="660" spans="2:7" hidden="1">
      <c r="B660" s="6"/>
      <c r="C660" s="1"/>
      <c r="D660" s="1"/>
      <c r="E660" s="8"/>
      <c r="F660" s="1"/>
      <c r="G660" s="7"/>
    </row>
    <row r="661" spans="2:7" hidden="1">
      <c r="B661" s="6"/>
      <c r="C661" s="1"/>
      <c r="D661" s="1"/>
      <c r="E661" s="8"/>
      <c r="F661" s="1"/>
      <c r="G661" s="7"/>
    </row>
    <row r="662" spans="2:7" hidden="1">
      <c r="B662" s="6"/>
      <c r="C662" s="1"/>
      <c r="D662" s="1"/>
      <c r="E662" s="8"/>
      <c r="F662" s="1"/>
      <c r="G662" s="7"/>
    </row>
    <row r="663" spans="2:7" hidden="1">
      <c r="B663" s="6"/>
      <c r="C663" s="1"/>
      <c r="D663" s="1"/>
      <c r="E663" s="8"/>
      <c r="F663" s="1"/>
      <c r="G663" s="7"/>
    </row>
    <row r="664" spans="2:7" hidden="1">
      <c r="B664" s="6"/>
      <c r="C664" s="1"/>
      <c r="D664" s="1"/>
      <c r="E664" s="8"/>
      <c r="F664" s="1"/>
      <c r="G664" s="7"/>
    </row>
    <row r="665" spans="2:7" hidden="1">
      <c r="B665" s="6"/>
      <c r="C665" s="1"/>
      <c r="D665" s="1"/>
      <c r="E665" s="8"/>
      <c r="F665" s="1"/>
      <c r="G665" s="7"/>
    </row>
    <row r="666" spans="2:7" hidden="1">
      <c r="B666" s="6"/>
      <c r="C666" s="1"/>
      <c r="D666" s="1"/>
      <c r="E666" s="8"/>
      <c r="F666" s="1"/>
      <c r="G666" s="7"/>
    </row>
    <row r="667" spans="2:7" hidden="1">
      <c r="B667" s="6"/>
      <c r="C667" s="1"/>
      <c r="D667" s="1"/>
      <c r="E667" s="8"/>
      <c r="F667" s="1"/>
      <c r="G667" s="7"/>
    </row>
    <row r="668" spans="2:7" hidden="1">
      <c r="B668" s="6"/>
      <c r="C668" s="1"/>
      <c r="D668" s="1"/>
      <c r="E668" s="8"/>
      <c r="F668" s="1"/>
      <c r="G668" s="7"/>
    </row>
    <row r="669" spans="2:7" hidden="1">
      <c r="B669" s="6"/>
      <c r="C669" s="1"/>
      <c r="D669" s="1"/>
      <c r="E669" s="8"/>
      <c r="F669" s="1"/>
      <c r="G669" s="7"/>
    </row>
    <row r="670" spans="2:7" hidden="1">
      <c r="B670" s="6"/>
      <c r="C670" s="1"/>
      <c r="D670" s="1"/>
      <c r="E670" s="8"/>
      <c r="F670" s="1"/>
      <c r="G670" s="7"/>
    </row>
    <row r="671" spans="2:7" hidden="1">
      <c r="B671" s="6"/>
      <c r="C671" s="1"/>
      <c r="D671" s="1"/>
      <c r="E671" s="8"/>
      <c r="F671" s="1"/>
      <c r="G671" s="7"/>
    </row>
    <row r="672" spans="2:7" hidden="1">
      <c r="B672" s="6"/>
      <c r="C672" s="1"/>
      <c r="D672" s="1"/>
      <c r="E672" s="8"/>
      <c r="F672" s="1"/>
      <c r="G672" s="7"/>
    </row>
    <row r="673" spans="2:7" hidden="1">
      <c r="B673" s="6"/>
      <c r="C673" s="1"/>
      <c r="D673" s="1"/>
      <c r="E673" s="8"/>
      <c r="F673" s="1"/>
      <c r="G673" s="7"/>
    </row>
    <row r="674" spans="2:7" hidden="1">
      <c r="B674" s="6"/>
      <c r="C674" s="1"/>
      <c r="D674" s="1"/>
      <c r="E674" s="8"/>
      <c r="F674" s="1"/>
      <c r="G674" s="7"/>
    </row>
    <row r="675" spans="2:7" hidden="1">
      <c r="B675" s="6"/>
      <c r="C675" s="1"/>
      <c r="D675" s="1"/>
      <c r="E675" s="8"/>
      <c r="F675" s="1"/>
      <c r="G675" s="7"/>
    </row>
    <row r="676" spans="2:7" hidden="1">
      <c r="B676" s="6"/>
      <c r="C676" s="1"/>
      <c r="D676" s="1"/>
      <c r="E676" s="8"/>
      <c r="F676" s="1"/>
      <c r="G676" s="7"/>
    </row>
    <row r="677" spans="2:7" hidden="1">
      <c r="B677" s="6"/>
      <c r="C677" s="1"/>
      <c r="D677" s="1"/>
      <c r="E677" s="8"/>
      <c r="F677" s="1"/>
      <c r="G677" s="7"/>
    </row>
    <row r="678" spans="2:7" hidden="1">
      <c r="B678" s="6"/>
      <c r="C678" s="1"/>
      <c r="D678" s="1"/>
      <c r="E678" s="8"/>
      <c r="F678" s="1"/>
      <c r="G678" s="7"/>
    </row>
    <row r="679" spans="2:7" hidden="1">
      <c r="B679" s="6"/>
      <c r="C679" s="1"/>
      <c r="D679" s="1"/>
      <c r="E679" s="8"/>
      <c r="F679" s="1"/>
      <c r="G679" s="7"/>
    </row>
    <row r="680" spans="2:7" hidden="1">
      <c r="B680" s="6"/>
      <c r="C680" s="1"/>
      <c r="D680" s="1"/>
      <c r="E680" s="8"/>
      <c r="F680" s="1"/>
      <c r="G680" s="7"/>
    </row>
    <row r="681" spans="2:7" hidden="1">
      <c r="B681" s="6"/>
      <c r="C681" s="1"/>
      <c r="D681" s="1"/>
      <c r="E681" s="8"/>
      <c r="F681" s="1"/>
      <c r="G681" s="7"/>
    </row>
    <row r="682" spans="2:7" hidden="1">
      <c r="B682" s="6"/>
      <c r="C682" s="1"/>
      <c r="D682" s="1"/>
      <c r="E682" s="8"/>
      <c r="F682" s="1"/>
      <c r="G682" s="7"/>
    </row>
    <row r="683" spans="2:7" hidden="1">
      <c r="B683" s="6"/>
      <c r="C683" s="1"/>
      <c r="D683" s="1"/>
      <c r="E683" s="8"/>
      <c r="F683" s="1"/>
      <c r="G683" s="7"/>
    </row>
    <row r="684" spans="2:7" hidden="1">
      <c r="B684" s="6"/>
      <c r="C684" s="1"/>
      <c r="D684" s="1"/>
      <c r="E684" s="8"/>
      <c r="F684" s="1"/>
      <c r="G684" s="7"/>
    </row>
    <row r="685" spans="2:7" hidden="1">
      <c r="B685" s="6"/>
      <c r="C685" s="1"/>
      <c r="D685" s="1"/>
      <c r="E685" s="8"/>
      <c r="F685" s="1"/>
      <c r="G685" s="7"/>
    </row>
    <row r="686" spans="2:7" hidden="1">
      <c r="B686" s="6"/>
      <c r="C686" s="1"/>
      <c r="D686" s="1"/>
      <c r="E686" s="8"/>
      <c r="F686" s="1"/>
      <c r="G686" s="7"/>
    </row>
    <row r="687" spans="2:7" hidden="1">
      <c r="B687" s="6"/>
      <c r="C687" s="1"/>
      <c r="D687" s="1"/>
      <c r="E687" s="8"/>
      <c r="F687" s="1"/>
      <c r="G687" s="7"/>
    </row>
    <row r="688" spans="2:7" hidden="1">
      <c r="B688" s="6"/>
      <c r="C688" s="1"/>
      <c r="D688" s="1"/>
      <c r="E688" s="8"/>
      <c r="F688" s="1"/>
      <c r="G688" s="7"/>
    </row>
    <row r="689" spans="2:7" hidden="1">
      <c r="B689" s="6"/>
      <c r="C689" s="1"/>
      <c r="D689" s="1"/>
      <c r="E689" s="8"/>
      <c r="F689" s="1"/>
      <c r="G689" s="7"/>
    </row>
    <row r="690" spans="2:7" hidden="1">
      <c r="B690" s="6"/>
      <c r="C690" s="1"/>
      <c r="D690" s="1"/>
      <c r="E690" s="8"/>
      <c r="F690" s="1"/>
      <c r="G690" s="7"/>
    </row>
    <row r="691" spans="2:7" hidden="1">
      <c r="B691" s="6"/>
      <c r="C691" s="1"/>
      <c r="D691" s="1"/>
      <c r="E691" s="8"/>
      <c r="F691" s="1"/>
      <c r="G691" s="7"/>
    </row>
    <row r="692" spans="2:7" hidden="1">
      <c r="B692" s="6"/>
      <c r="C692" s="1"/>
      <c r="D692" s="1"/>
      <c r="E692" s="8"/>
      <c r="F692" s="1"/>
      <c r="G692" s="7"/>
    </row>
    <row r="693" spans="2:7" hidden="1">
      <c r="B693" s="6"/>
      <c r="C693" s="1"/>
      <c r="D693" s="1"/>
      <c r="E693" s="8"/>
      <c r="F693" s="1"/>
      <c r="G693" s="7"/>
    </row>
    <row r="694" spans="2:7" hidden="1">
      <c r="B694" s="6"/>
      <c r="C694" s="1"/>
      <c r="D694" s="1"/>
      <c r="E694" s="8"/>
      <c r="F694" s="1"/>
      <c r="G694" s="7"/>
    </row>
    <row r="695" spans="2:7" hidden="1">
      <c r="B695" s="6"/>
      <c r="C695" s="1"/>
      <c r="D695" s="1"/>
      <c r="E695" s="8"/>
      <c r="F695" s="1"/>
      <c r="G695" s="7"/>
    </row>
    <row r="696" spans="2:7" hidden="1">
      <c r="B696" s="6"/>
      <c r="C696" s="1"/>
      <c r="D696" s="1"/>
      <c r="E696" s="8"/>
      <c r="F696" s="1"/>
      <c r="G696" s="7"/>
    </row>
    <row r="697" spans="2:7" hidden="1">
      <c r="B697" s="6"/>
      <c r="C697" s="1"/>
      <c r="D697" s="1"/>
      <c r="E697" s="8"/>
      <c r="F697" s="1"/>
      <c r="G697" s="7"/>
    </row>
    <row r="698" spans="2:7" hidden="1">
      <c r="B698" s="6"/>
      <c r="C698" s="1"/>
      <c r="D698" s="1"/>
      <c r="E698" s="8"/>
      <c r="F698" s="1"/>
      <c r="G698" s="7"/>
    </row>
    <row r="699" spans="2:7" hidden="1">
      <c r="B699" s="6"/>
      <c r="C699" s="1"/>
      <c r="D699" s="1"/>
      <c r="E699" s="8"/>
      <c r="F699" s="1"/>
      <c r="G699" s="7"/>
    </row>
    <row r="700" spans="2:7" hidden="1">
      <c r="B700" s="6"/>
      <c r="C700" s="1"/>
      <c r="D700" s="1"/>
      <c r="E700" s="8"/>
      <c r="F700" s="1"/>
      <c r="G700" s="7"/>
    </row>
    <row r="701" spans="2:7" hidden="1">
      <c r="B701" s="6"/>
      <c r="C701" s="1"/>
      <c r="D701" s="1"/>
      <c r="E701" s="8"/>
      <c r="F701" s="1"/>
      <c r="G701" s="7"/>
    </row>
    <row r="702" spans="2:7" hidden="1">
      <c r="B702" s="6"/>
      <c r="C702" s="1"/>
      <c r="D702" s="1"/>
      <c r="E702" s="8"/>
      <c r="F702" s="1"/>
      <c r="G702" s="7"/>
    </row>
    <row r="703" spans="2:7" hidden="1">
      <c r="B703" s="6"/>
      <c r="C703" s="1"/>
      <c r="D703" s="1"/>
      <c r="E703" s="8"/>
      <c r="F703" s="1"/>
      <c r="G703" s="7"/>
    </row>
    <row r="704" spans="2:7" hidden="1">
      <c r="B704" s="6"/>
      <c r="C704" s="1"/>
      <c r="D704" s="1"/>
      <c r="E704" s="8"/>
      <c r="F704" s="1"/>
      <c r="G704" s="7"/>
    </row>
    <row r="705" spans="2:7" hidden="1">
      <c r="B705" s="6"/>
      <c r="C705" s="1"/>
      <c r="D705" s="1"/>
      <c r="E705" s="8"/>
      <c r="F705" s="1"/>
      <c r="G705" s="7"/>
    </row>
    <row r="706" spans="2:7" hidden="1">
      <c r="B706" s="6"/>
      <c r="C706" s="1"/>
      <c r="D706" s="1"/>
      <c r="E706" s="8"/>
      <c r="F706" s="1"/>
      <c r="G706" s="7"/>
    </row>
    <row r="707" spans="2:7" hidden="1">
      <c r="B707" s="6"/>
      <c r="C707" s="1"/>
      <c r="D707" s="1"/>
      <c r="E707" s="8"/>
      <c r="F707" s="1"/>
      <c r="G707" s="7"/>
    </row>
    <row r="708" spans="2:7" hidden="1">
      <c r="B708" s="6"/>
      <c r="C708" s="1"/>
      <c r="D708" s="1"/>
      <c r="E708" s="8"/>
      <c r="F708" s="1"/>
      <c r="G708" s="7"/>
    </row>
    <row r="709" spans="2:7" hidden="1">
      <c r="B709" s="6"/>
      <c r="C709" s="1"/>
      <c r="D709" s="1"/>
      <c r="E709" s="8"/>
      <c r="F709" s="1"/>
      <c r="G709" s="7"/>
    </row>
    <row r="710" spans="2:7" hidden="1">
      <c r="B710" s="6"/>
      <c r="C710" s="1"/>
      <c r="D710" s="1"/>
      <c r="E710" s="8"/>
      <c r="F710" s="1"/>
      <c r="G710" s="7"/>
    </row>
    <row r="711" spans="2:7" hidden="1">
      <c r="B711" s="6"/>
      <c r="C711" s="1"/>
      <c r="D711" s="1"/>
      <c r="E711" s="8"/>
      <c r="F711" s="1"/>
      <c r="G711" s="7"/>
    </row>
    <row r="712" spans="2:7" hidden="1">
      <c r="B712" s="6"/>
      <c r="C712" s="1"/>
      <c r="D712" s="1"/>
      <c r="E712" s="8"/>
      <c r="F712" s="1"/>
      <c r="G712" s="7"/>
    </row>
    <row r="713" spans="2:7" hidden="1">
      <c r="B713" s="6"/>
      <c r="C713" s="1"/>
      <c r="D713" s="1"/>
      <c r="E713" s="8"/>
      <c r="F713" s="1"/>
      <c r="G713" s="7"/>
    </row>
    <row r="714" spans="2:7" hidden="1">
      <c r="B714" s="6"/>
      <c r="C714" s="1"/>
      <c r="D714" s="1"/>
      <c r="E714" s="8"/>
      <c r="F714" s="1"/>
      <c r="G714" s="7"/>
    </row>
    <row r="715" spans="2:7" hidden="1">
      <c r="B715" s="6"/>
      <c r="C715" s="1"/>
      <c r="D715" s="1"/>
      <c r="E715" s="8"/>
      <c r="F715" s="1"/>
      <c r="G715" s="7"/>
    </row>
    <row r="716" spans="2:7" hidden="1">
      <c r="B716" s="6"/>
      <c r="C716" s="1"/>
      <c r="D716" s="1"/>
      <c r="E716" s="8"/>
      <c r="F716" s="1"/>
      <c r="G716" s="7"/>
    </row>
    <row r="717" spans="2:7" hidden="1">
      <c r="B717" s="6"/>
      <c r="C717" s="1"/>
      <c r="D717" s="1"/>
      <c r="E717" s="8"/>
      <c r="F717" s="1"/>
      <c r="G717" s="7"/>
    </row>
    <row r="718" spans="2:7" hidden="1">
      <c r="B718" s="6"/>
      <c r="C718" s="1"/>
      <c r="D718" s="1"/>
      <c r="E718" s="8"/>
      <c r="F718" s="1"/>
      <c r="G718" s="7"/>
    </row>
    <row r="719" spans="2:7" hidden="1">
      <c r="B719" s="6"/>
      <c r="C719" s="1"/>
      <c r="D719" s="1"/>
      <c r="E719" s="8"/>
      <c r="F719" s="1"/>
      <c r="G719" s="7"/>
    </row>
    <row r="720" spans="2:7" hidden="1">
      <c r="B720" s="6"/>
      <c r="C720" s="1"/>
      <c r="D720" s="1"/>
      <c r="E720" s="8"/>
      <c r="F720" s="1"/>
      <c r="G720" s="7"/>
    </row>
    <row r="721" spans="2:7" hidden="1">
      <c r="B721" s="6"/>
      <c r="C721" s="1"/>
      <c r="D721" s="1"/>
      <c r="E721" s="8"/>
      <c r="F721" s="1"/>
      <c r="G721" s="7"/>
    </row>
    <row r="722" spans="2:7" hidden="1">
      <c r="B722" s="6"/>
      <c r="C722" s="1"/>
      <c r="D722" s="1"/>
      <c r="E722" s="8"/>
      <c r="F722" s="1"/>
      <c r="G722" s="7"/>
    </row>
    <row r="723" spans="2:7" hidden="1">
      <c r="B723" s="6"/>
      <c r="C723" s="1"/>
      <c r="D723" s="1"/>
      <c r="E723" s="8"/>
      <c r="F723" s="1"/>
      <c r="G723" s="7"/>
    </row>
    <row r="724" spans="2:7" hidden="1">
      <c r="B724" s="6"/>
      <c r="C724" s="1"/>
      <c r="D724" s="1"/>
      <c r="E724" s="8"/>
      <c r="F724" s="1"/>
      <c r="G724" s="7"/>
    </row>
    <row r="725" spans="2:7" hidden="1">
      <c r="B725" s="6"/>
      <c r="C725" s="1"/>
      <c r="D725" s="1"/>
      <c r="E725" s="8"/>
      <c r="F725" s="1"/>
      <c r="G725" s="7"/>
    </row>
    <row r="726" spans="2:7" hidden="1">
      <c r="B726" s="6"/>
      <c r="C726" s="1"/>
      <c r="D726" s="1"/>
      <c r="E726" s="8"/>
      <c r="F726" s="1"/>
      <c r="G726" s="7"/>
    </row>
    <row r="727" spans="2:7" hidden="1">
      <c r="B727" s="6"/>
      <c r="C727" s="1"/>
      <c r="D727" s="1"/>
      <c r="E727" s="8"/>
      <c r="F727" s="1"/>
      <c r="G727" s="7"/>
    </row>
    <row r="728" spans="2:7" hidden="1">
      <c r="B728" s="6"/>
      <c r="C728" s="1"/>
      <c r="D728" s="1"/>
      <c r="E728" s="8"/>
      <c r="F728" s="1"/>
      <c r="G728" s="7"/>
    </row>
    <row r="729" spans="2:7" hidden="1">
      <c r="B729" s="6"/>
      <c r="C729" s="1"/>
      <c r="D729" s="1"/>
      <c r="E729" s="8"/>
      <c r="F729" s="1"/>
      <c r="G729" s="7"/>
    </row>
    <row r="730" spans="2:7" hidden="1">
      <c r="B730" s="6"/>
      <c r="C730" s="1"/>
      <c r="D730" s="1"/>
      <c r="E730" s="8"/>
      <c r="F730" s="1"/>
      <c r="G730" s="7"/>
    </row>
    <row r="731" spans="2:7" hidden="1">
      <c r="B731" s="6"/>
      <c r="C731" s="1"/>
      <c r="D731" s="1"/>
      <c r="E731" s="8"/>
      <c r="F731" s="1"/>
      <c r="G731" s="7"/>
    </row>
    <row r="732" spans="2:7" hidden="1">
      <c r="B732" s="6"/>
      <c r="C732" s="1"/>
      <c r="D732" s="1"/>
      <c r="E732" s="8"/>
      <c r="F732" s="1"/>
      <c r="G732" s="7"/>
    </row>
    <row r="733" spans="2:7" hidden="1">
      <c r="B733" s="6"/>
      <c r="C733" s="1"/>
      <c r="D733" s="1"/>
      <c r="E733" s="8"/>
      <c r="F733" s="1"/>
      <c r="G733" s="7"/>
    </row>
    <row r="734" spans="2:7" hidden="1">
      <c r="B734" s="6"/>
      <c r="C734" s="1"/>
      <c r="D734" s="1"/>
      <c r="E734" s="8"/>
      <c r="F734" s="1"/>
      <c r="G734" s="7"/>
    </row>
    <row r="735" spans="2:7" hidden="1">
      <c r="B735" s="6"/>
      <c r="C735" s="1"/>
      <c r="D735" s="1"/>
      <c r="E735" s="8"/>
      <c r="F735" s="1"/>
      <c r="G735" s="7"/>
    </row>
    <row r="736" spans="2:7" hidden="1">
      <c r="B736" s="6"/>
      <c r="C736" s="1"/>
      <c r="D736" s="1"/>
      <c r="E736" s="8"/>
      <c r="F736" s="1"/>
      <c r="G736" s="7"/>
    </row>
    <row r="737" spans="2:7" hidden="1">
      <c r="B737" s="6"/>
      <c r="C737" s="1"/>
      <c r="D737" s="1"/>
      <c r="E737" s="8"/>
      <c r="F737" s="1"/>
      <c r="G737" s="7"/>
    </row>
    <row r="738" spans="2:7" hidden="1">
      <c r="B738" s="6"/>
      <c r="C738" s="1"/>
      <c r="D738" s="1"/>
      <c r="E738" s="8"/>
      <c r="F738" s="1"/>
      <c r="G738" s="7"/>
    </row>
    <row r="739" spans="2:7" hidden="1">
      <c r="B739" s="6"/>
      <c r="C739" s="1"/>
      <c r="D739" s="1"/>
      <c r="E739" s="8"/>
      <c r="F739" s="1"/>
      <c r="G739" s="7"/>
    </row>
    <row r="740" spans="2:7" hidden="1">
      <c r="B740" s="6"/>
      <c r="C740" s="1"/>
      <c r="D740" s="1"/>
      <c r="E740" s="8"/>
      <c r="F740" s="1"/>
      <c r="G740" s="7"/>
    </row>
    <row r="741" spans="2:7" hidden="1">
      <c r="B741" s="6"/>
      <c r="C741" s="1"/>
      <c r="D741" s="1"/>
      <c r="E741" s="8"/>
      <c r="F741" s="1"/>
      <c r="G741" s="7"/>
    </row>
    <row r="742" spans="2:7" hidden="1">
      <c r="B742" s="6"/>
      <c r="C742" s="1"/>
      <c r="D742" s="1"/>
      <c r="E742" s="8"/>
      <c r="F742" s="1"/>
      <c r="G742" s="7"/>
    </row>
    <row r="743" spans="2:7" hidden="1">
      <c r="B743" s="6"/>
      <c r="C743" s="1"/>
      <c r="D743" s="1"/>
      <c r="E743" s="8"/>
      <c r="F743" s="1"/>
      <c r="G743" s="7"/>
    </row>
    <row r="744" spans="2:7" hidden="1">
      <c r="B744" s="6"/>
      <c r="C744" s="1"/>
      <c r="D744" s="1"/>
      <c r="E744" s="8"/>
      <c r="F744" s="1"/>
      <c r="G744" s="7"/>
    </row>
    <row r="745" spans="2:7" hidden="1">
      <c r="B745" s="6"/>
      <c r="C745" s="1"/>
      <c r="D745" s="1"/>
      <c r="E745" s="8"/>
      <c r="F745" s="1"/>
      <c r="G745" s="7"/>
    </row>
    <row r="746" spans="2:7" hidden="1">
      <c r="B746" s="6"/>
      <c r="C746" s="1"/>
      <c r="D746" s="1"/>
      <c r="E746" s="8"/>
      <c r="F746" s="1"/>
      <c r="G746" s="7"/>
    </row>
    <row r="747" spans="2:7" hidden="1">
      <c r="B747" s="6"/>
      <c r="C747" s="1"/>
      <c r="D747" s="1"/>
      <c r="E747" s="8"/>
      <c r="F747" s="1"/>
      <c r="G747" s="7"/>
    </row>
    <row r="748" spans="2:7" hidden="1">
      <c r="B748" s="6"/>
      <c r="C748" s="1"/>
      <c r="D748" s="1"/>
      <c r="E748" s="8"/>
      <c r="F748" s="1"/>
      <c r="G748" s="7"/>
    </row>
    <row r="749" spans="2:7" hidden="1">
      <c r="B749" s="6"/>
      <c r="C749" s="1"/>
      <c r="D749" s="1"/>
      <c r="E749" s="8"/>
      <c r="F749" s="1"/>
      <c r="G749" s="7"/>
    </row>
    <row r="750" spans="2:7" hidden="1">
      <c r="B750" s="6"/>
      <c r="C750" s="1"/>
      <c r="D750" s="1"/>
      <c r="E750" s="8"/>
      <c r="F750" s="1"/>
      <c r="G750" s="7"/>
    </row>
    <row r="751" spans="2:7" hidden="1">
      <c r="B751" s="6"/>
      <c r="C751" s="1"/>
      <c r="D751" s="1"/>
      <c r="E751" s="8"/>
      <c r="F751" s="1"/>
      <c r="G751" s="7"/>
    </row>
    <row r="752" spans="2:7" hidden="1">
      <c r="B752" s="6"/>
      <c r="C752" s="1"/>
      <c r="D752" s="1"/>
      <c r="E752" s="8"/>
      <c r="F752" s="1"/>
      <c r="G752" s="7"/>
    </row>
    <row r="753" spans="2:7" hidden="1">
      <c r="B753" s="6"/>
      <c r="C753" s="1"/>
      <c r="D753" s="1"/>
      <c r="E753" s="8"/>
      <c r="F753" s="1"/>
      <c r="G753" s="7"/>
    </row>
    <row r="754" spans="2:7" hidden="1">
      <c r="B754" s="6"/>
      <c r="C754" s="1"/>
      <c r="D754" s="1"/>
      <c r="E754" s="8"/>
      <c r="F754" s="1"/>
      <c r="G754" s="7"/>
    </row>
    <row r="755" spans="2:7" hidden="1">
      <c r="B755" s="6"/>
      <c r="C755" s="1"/>
      <c r="D755" s="1"/>
      <c r="E755" s="8"/>
      <c r="F755" s="1"/>
      <c r="G755" s="7"/>
    </row>
    <row r="756" spans="2:7" hidden="1">
      <c r="B756" s="6"/>
      <c r="C756" s="1"/>
      <c r="D756" s="1"/>
      <c r="E756" s="8"/>
      <c r="F756" s="1"/>
      <c r="G756" s="7"/>
    </row>
    <row r="757" spans="2:7" hidden="1">
      <c r="B757" s="6"/>
      <c r="C757" s="1"/>
      <c r="D757" s="1"/>
      <c r="E757" s="8"/>
      <c r="F757" s="1"/>
      <c r="G757" s="7"/>
    </row>
    <row r="758" spans="2:7" hidden="1">
      <c r="B758" s="6"/>
      <c r="C758" s="1"/>
      <c r="D758" s="1"/>
      <c r="E758" s="8"/>
      <c r="F758" s="1"/>
      <c r="G758" s="7"/>
    </row>
    <row r="759" spans="2:7" hidden="1">
      <c r="B759" s="6"/>
      <c r="C759" s="1"/>
      <c r="D759" s="1"/>
      <c r="E759" s="8"/>
      <c r="F759" s="1"/>
      <c r="G759" s="7"/>
    </row>
    <row r="760" spans="2:7" hidden="1">
      <c r="B760" s="6"/>
      <c r="C760" s="1"/>
      <c r="D760" s="1"/>
      <c r="E760" s="8"/>
      <c r="F760" s="1"/>
      <c r="G760" s="7"/>
    </row>
    <row r="761" spans="2:7" hidden="1">
      <c r="B761" s="6"/>
      <c r="C761" s="1"/>
      <c r="D761" s="1"/>
      <c r="E761" s="8"/>
      <c r="F761" s="1"/>
      <c r="G761" s="7"/>
    </row>
    <row r="762" spans="2:7" hidden="1">
      <c r="B762" s="6"/>
      <c r="C762" s="1"/>
      <c r="D762" s="1"/>
      <c r="E762" s="8"/>
      <c r="F762" s="1"/>
      <c r="G762" s="7"/>
    </row>
    <row r="763" spans="2:7" hidden="1">
      <c r="B763" s="6"/>
      <c r="C763" s="1"/>
      <c r="D763" s="1"/>
      <c r="E763" s="8"/>
      <c r="F763" s="1"/>
      <c r="G763" s="7"/>
    </row>
    <row r="764" spans="2:7" hidden="1">
      <c r="B764" s="6"/>
      <c r="C764" s="1"/>
      <c r="D764" s="1"/>
      <c r="E764" s="8"/>
      <c r="F764" s="1"/>
      <c r="G764" s="7"/>
    </row>
    <row r="765" spans="2:7" hidden="1">
      <c r="B765" s="6"/>
      <c r="C765" s="1"/>
      <c r="D765" s="1"/>
      <c r="E765" s="8"/>
      <c r="F765" s="1"/>
      <c r="G765" s="7"/>
    </row>
    <row r="766" spans="2:7" hidden="1">
      <c r="B766" s="6"/>
      <c r="C766" s="1"/>
      <c r="D766" s="1"/>
      <c r="E766" s="8"/>
      <c r="F766" s="1"/>
      <c r="G766" s="7"/>
    </row>
    <row r="767" spans="2:7" hidden="1">
      <c r="B767" s="6"/>
      <c r="C767" s="1"/>
      <c r="D767" s="1"/>
      <c r="E767" s="8"/>
      <c r="F767" s="1"/>
      <c r="G767" s="7"/>
    </row>
    <row r="768" spans="2:7" hidden="1">
      <c r="B768" s="6"/>
      <c r="C768" s="1"/>
      <c r="D768" s="1"/>
      <c r="E768" s="8"/>
      <c r="F768" s="1"/>
      <c r="G768" s="7"/>
    </row>
    <row r="769" spans="2:7" hidden="1">
      <c r="B769" s="6"/>
      <c r="C769" s="1"/>
      <c r="D769" s="1"/>
      <c r="E769" s="8"/>
      <c r="F769" s="1"/>
      <c r="G769" s="7"/>
    </row>
    <row r="770" spans="2:7" hidden="1">
      <c r="B770" s="6"/>
      <c r="C770" s="1"/>
      <c r="D770" s="1"/>
      <c r="E770" s="8"/>
      <c r="F770" s="1"/>
      <c r="G770" s="7"/>
    </row>
    <row r="771" spans="2:7" hidden="1">
      <c r="B771" s="6"/>
      <c r="C771" s="1"/>
      <c r="D771" s="1"/>
      <c r="E771" s="8"/>
      <c r="F771" s="1"/>
      <c r="G771" s="7"/>
    </row>
    <row r="772" spans="2:7" hidden="1">
      <c r="B772" s="6"/>
      <c r="C772" s="1"/>
      <c r="D772" s="1"/>
      <c r="E772" s="8"/>
      <c r="F772" s="1"/>
      <c r="G772" s="7"/>
    </row>
    <row r="773" spans="2:7" hidden="1">
      <c r="B773" s="6"/>
      <c r="C773" s="1"/>
      <c r="D773" s="1"/>
      <c r="E773" s="8"/>
      <c r="F773" s="1"/>
      <c r="G773" s="7"/>
    </row>
    <row r="774" spans="2:7" hidden="1">
      <c r="B774" s="6"/>
      <c r="C774" s="1"/>
      <c r="D774" s="1"/>
      <c r="E774" s="8"/>
      <c r="F774" s="1"/>
      <c r="G774" s="7"/>
    </row>
    <row r="775" spans="2:7" hidden="1">
      <c r="B775" s="6"/>
      <c r="C775" s="1"/>
      <c r="D775" s="1"/>
      <c r="E775" s="8"/>
      <c r="F775" s="1"/>
      <c r="G775" s="7"/>
    </row>
    <row r="776" spans="2:7" hidden="1">
      <c r="B776" s="6"/>
      <c r="C776" s="1"/>
      <c r="D776" s="1"/>
      <c r="E776" s="8"/>
      <c r="F776" s="1"/>
      <c r="G776" s="7"/>
    </row>
    <row r="777" spans="2:7" hidden="1">
      <c r="B777" s="6"/>
      <c r="C777" s="1"/>
      <c r="D777" s="1"/>
      <c r="E777" s="8"/>
      <c r="F777" s="1"/>
      <c r="G777" s="7"/>
    </row>
    <row r="778" spans="2:7" hidden="1">
      <c r="B778" s="6"/>
      <c r="C778" s="1"/>
      <c r="D778" s="1"/>
      <c r="E778" s="8"/>
      <c r="F778" s="1"/>
      <c r="G778" s="7"/>
    </row>
    <row r="779" spans="2:7" hidden="1">
      <c r="B779" s="6"/>
      <c r="C779" s="1"/>
      <c r="D779" s="1"/>
      <c r="E779" s="8"/>
      <c r="F779" s="1"/>
      <c r="G779" s="7"/>
    </row>
    <row r="780" spans="2:7" hidden="1">
      <c r="B780" s="6"/>
      <c r="C780" s="1"/>
      <c r="D780" s="1"/>
      <c r="E780" s="8"/>
      <c r="F780" s="1"/>
      <c r="G780" s="7"/>
    </row>
    <row r="781" spans="2:7" hidden="1">
      <c r="B781" s="6"/>
      <c r="C781" s="1"/>
      <c r="D781" s="1"/>
      <c r="E781" s="8"/>
      <c r="F781" s="1"/>
      <c r="G781" s="7"/>
    </row>
    <row r="782" spans="2:7" hidden="1">
      <c r="B782" s="6"/>
      <c r="C782" s="1"/>
      <c r="D782" s="1"/>
      <c r="E782" s="8"/>
      <c r="F782" s="1"/>
      <c r="G782" s="7"/>
    </row>
    <row r="783" spans="2:7" hidden="1">
      <c r="B783" s="6"/>
      <c r="C783" s="1"/>
      <c r="D783" s="1"/>
      <c r="E783" s="8"/>
      <c r="F783" s="1"/>
      <c r="G783" s="7"/>
    </row>
    <row r="784" spans="2:7" hidden="1">
      <c r="B784" s="6"/>
      <c r="C784" s="1"/>
      <c r="D784" s="1"/>
      <c r="E784" s="8"/>
      <c r="F784" s="1"/>
      <c r="G784" s="7"/>
    </row>
    <row r="785" spans="2:7" hidden="1">
      <c r="B785" s="6"/>
      <c r="C785" s="1"/>
      <c r="D785" s="1"/>
      <c r="E785" s="8"/>
      <c r="F785" s="1"/>
      <c r="G785" s="7"/>
    </row>
    <row r="786" spans="2:7" hidden="1">
      <c r="B786" s="6"/>
      <c r="C786" s="1"/>
      <c r="D786" s="1"/>
      <c r="E786" s="8"/>
      <c r="F786" s="1"/>
      <c r="G786" s="7"/>
    </row>
    <row r="787" spans="2:7" hidden="1">
      <c r="B787" s="6"/>
      <c r="C787" s="1"/>
      <c r="D787" s="1"/>
      <c r="E787" s="8"/>
      <c r="F787" s="1"/>
      <c r="G787" s="7"/>
    </row>
    <row r="788" spans="2:7" hidden="1">
      <c r="B788" s="6"/>
      <c r="C788" s="1"/>
      <c r="D788" s="1"/>
      <c r="E788" s="8"/>
      <c r="F788" s="1"/>
      <c r="G788" s="7"/>
    </row>
    <row r="789" spans="2:7" hidden="1">
      <c r="B789" s="6"/>
      <c r="C789" s="1"/>
      <c r="D789" s="1"/>
      <c r="E789" s="8"/>
      <c r="F789" s="1"/>
      <c r="G789" s="7"/>
    </row>
    <row r="790" spans="2:7" hidden="1">
      <c r="B790" s="6"/>
      <c r="C790" s="1"/>
      <c r="D790" s="1"/>
      <c r="E790" s="8"/>
      <c r="F790" s="1"/>
      <c r="G790" s="7"/>
    </row>
    <row r="791" spans="2:7" hidden="1">
      <c r="B791" s="6"/>
      <c r="C791" s="1"/>
      <c r="D791" s="1"/>
      <c r="E791" s="8"/>
      <c r="F791" s="1"/>
      <c r="G791" s="7"/>
    </row>
    <row r="792" spans="2:7" hidden="1">
      <c r="B792" s="6"/>
      <c r="C792" s="1"/>
      <c r="D792" s="1"/>
      <c r="E792" s="8"/>
      <c r="F792" s="1"/>
      <c r="G792" s="7"/>
    </row>
    <row r="793" spans="2:7" hidden="1">
      <c r="B793" s="6"/>
      <c r="C793" s="1"/>
      <c r="D793" s="1"/>
      <c r="E793" s="8"/>
      <c r="F793" s="1"/>
      <c r="G793" s="7"/>
    </row>
    <row r="794" spans="2:7" hidden="1">
      <c r="B794" s="6"/>
      <c r="C794" s="1"/>
      <c r="D794" s="1"/>
      <c r="E794" s="8"/>
      <c r="F794" s="1"/>
      <c r="G794" s="7"/>
    </row>
    <row r="795" spans="2:7" hidden="1">
      <c r="B795" s="6"/>
      <c r="C795" s="1"/>
      <c r="D795" s="1"/>
      <c r="E795" s="8"/>
      <c r="F795" s="1"/>
      <c r="G795" s="7"/>
    </row>
    <row r="796" spans="2:7" hidden="1">
      <c r="B796" s="6"/>
      <c r="C796" s="1"/>
      <c r="D796" s="1"/>
      <c r="E796" s="8"/>
      <c r="F796" s="1"/>
      <c r="G796" s="7"/>
    </row>
    <row r="797" spans="2:7" hidden="1">
      <c r="B797" s="6"/>
      <c r="C797" s="1"/>
      <c r="D797" s="1"/>
      <c r="E797" s="8"/>
      <c r="F797" s="1"/>
      <c r="G797" s="7"/>
    </row>
    <row r="798" spans="2:7" hidden="1">
      <c r="B798" s="6"/>
      <c r="C798" s="1"/>
      <c r="D798" s="1"/>
      <c r="E798" s="8"/>
      <c r="F798" s="1"/>
      <c r="G798" s="7"/>
    </row>
    <row r="799" spans="2:7" hidden="1">
      <c r="B799" s="6"/>
      <c r="C799" s="1"/>
      <c r="D799" s="1"/>
      <c r="E799" s="8"/>
      <c r="F799" s="1"/>
      <c r="G799" s="7"/>
    </row>
    <row r="800" spans="2:7" hidden="1">
      <c r="B800" s="6"/>
      <c r="C800" s="1"/>
      <c r="D800" s="1"/>
      <c r="E800" s="8"/>
      <c r="F800" s="1"/>
      <c r="G800" s="7"/>
    </row>
    <row r="801" spans="2:7" hidden="1">
      <c r="B801" s="6"/>
      <c r="C801" s="1"/>
      <c r="D801" s="1"/>
      <c r="E801" s="8"/>
      <c r="F801" s="1"/>
      <c r="G801" s="7"/>
    </row>
    <row r="802" spans="2:7" hidden="1">
      <c r="B802" s="6"/>
      <c r="C802" s="1"/>
      <c r="D802" s="1"/>
      <c r="E802" s="8"/>
      <c r="F802" s="1"/>
      <c r="G802" s="7"/>
    </row>
    <row r="803" spans="2:7" hidden="1">
      <c r="B803" s="6"/>
      <c r="C803" s="1"/>
      <c r="D803" s="1"/>
      <c r="E803" s="8"/>
      <c r="F803" s="1"/>
      <c r="G803" s="7"/>
    </row>
    <row r="804" spans="2:7" hidden="1">
      <c r="B804" s="6"/>
      <c r="C804" s="1"/>
      <c r="D804" s="1"/>
      <c r="E804" s="8"/>
      <c r="F804" s="1"/>
      <c r="G804" s="7"/>
    </row>
    <row r="805" spans="2:7" hidden="1">
      <c r="B805" s="6"/>
      <c r="C805" s="1"/>
      <c r="D805" s="1"/>
      <c r="E805" s="8"/>
      <c r="F805" s="1"/>
      <c r="G805" s="7"/>
    </row>
    <row r="806" spans="2:7" hidden="1">
      <c r="B806" s="6"/>
      <c r="C806" s="1"/>
      <c r="D806" s="1"/>
      <c r="E806" s="8"/>
      <c r="F806" s="1"/>
      <c r="G806" s="7"/>
    </row>
    <row r="807" spans="2:7" hidden="1">
      <c r="B807" s="6"/>
      <c r="C807" s="1"/>
      <c r="D807" s="1"/>
      <c r="E807" s="8"/>
      <c r="F807" s="1"/>
      <c r="G807" s="7"/>
    </row>
    <row r="808" spans="2:7" hidden="1">
      <c r="B808" s="6"/>
      <c r="C808" s="1"/>
      <c r="D808" s="1"/>
      <c r="E808" s="8"/>
      <c r="F808" s="1"/>
      <c r="G808" s="7"/>
    </row>
    <row r="809" spans="2:7" hidden="1">
      <c r="B809" s="6"/>
      <c r="C809" s="1"/>
      <c r="D809" s="1"/>
      <c r="E809" s="8"/>
      <c r="F809" s="1"/>
      <c r="G809" s="7"/>
    </row>
    <row r="810" spans="2:7" hidden="1">
      <c r="B810" s="6"/>
      <c r="C810" s="1"/>
      <c r="D810" s="1"/>
      <c r="E810" s="8"/>
      <c r="F810" s="1"/>
      <c r="G810" s="7"/>
    </row>
    <row r="811" spans="2:7" hidden="1">
      <c r="B811" s="6"/>
      <c r="C811" s="1"/>
      <c r="D811" s="1"/>
      <c r="E811" s="8"/>
      <c r="F811" s="1"/>
      <c r="G811" s="7"/>
    </row>
    <row r="812" spans="2:7" hidden="1">
      <c r="B812" s="6"/>
      <c r="C812" s="1"/>
      <c r="D812" s="1"/>
      <c r="E812" s="8"/>
      <c r="F812" s="1"/>
      <c r="G812" s="7"/>
    </row>
    <row r="813" spans="2:7" hidden="1">
      <c r="B813" s="6"/>
      <c r="C813" s="1"/>
      <c r="D813" s="1"/>
      <c r="E813" s="8"/>
      <c r="F813" s="1"/>
      <c r="G813" s="7"/>
    </row>
    <row r="814" spans="2:7" hidden="1">
      <c r="B814" s="6"/>
      <c r="C814" s="1"/>
      <c r="D814" s="1"/>
      <c r="E814" s="8"/>
      <c r="F814" s="1"/>
      <c r="G814" s="7"/>
    </row>
    <row r="815" spans="2:7" hidden="1">
      <c r="B815" s="6"/>
      <c r="C815" s="1"/>
      <c r="D815" s="1"/>
      <c r="E815" s="8"/>
      <c r="F815" s="1"/>
      <c r="G815" s="7"/>
    </row>
    <row r="816" spans="2:7" hidden="1">
      <c r="B816" s="6"/>
      <c r="C816" s="1"/>
      <c r="D816" s="1"/>
      <c r="E816" s="8"/>
      <c r="F816" s="1"/>
      <c r="G816" s="7"/>
    </row>
    <row r="817" spans="2:7" hidden="1">
      <c r="B817" s="2"/>
      <c r="C817" s="1"/>
      <c r="D817" s="1"/>
      <c r="E817" s="8"/>
      <c r="F817" s="1"/>
      <c r="G817" s="7"/>
    </row>
    <row r="818" spans="2:7"/>
    <row r="819" spans="2:7"/>
    <row r="820" spans="2:7"/>
    <row r="821" spans="2:7"/>
    <row r="822" spans="2:7"/>
    <row r="823" spans="2:7"/>
    <row r="824" spans="2:7"/>
    <row r="825" spans="2:7"/>
    <row r="826" spans="2:7"/>
    <row r="827" spans="2:7"/>
    <row r="828" spans="2:7"/>
    <row r="829" spans="2:7"/>
    <row r="830" spans="2:7"/>
    <row r="831" spans="2:7"/>
    <row r="832" spans="2:7"/>
    <row r="833"/>
    <row r="834"/>
    <row r="835"/>
    <row r="836"/>
    <row r="837"/>
    <row r="838"/>
    <row r="839"/>
    <row r="840"/>
    <row r="841"/>
    <row r="842"/>
    <row r="843"/>
    <row r="844"/>
    <row r="845"/>
    <row r="846"/>
    <row r="847"/>
    <row r="848"/>
    <row r="849"/>
    <row r="850"/>
    <row r="851"/>
    <row r="852"/>
    <row r="853"/>
    <row r="854"/>
    <row r="855"/>
    <row r="856"/>
    <row r="857"/>
    <row r="858"/>
    <row r="859"/>
    <row r="860"/>
    <row r="861"/>
    <row r="862"/>
    <row r="863"/>
    <row r="864"/>
    <row r="865"/>
    <row r="866"/>
    <row r="867"/>
    <row r="868"/>
    <row r="869"/>
    <row r="870"/>
    <row r="871"/>
    <row r="872"/>
    <row r="873"/>
    <row r="874"/>
    <row r="875"/>
    <row r="876"/>
    <row r="877"/>
    <row r="878"/>
    <row r="879"/>
    <row r="880"/>
    <row r="881"/>
    <row r="882"/>
    <row r="883"/>
    <row r="884"/>
    <row r="885"/>
    <row r="886"/>
    <row r="887"/>
    <row r="888"/>
    <row r="889"/>
    <row r="890"/>
    <row r="891"/>
    <row r="892"/>
    <row r="893"/>
    <row r="894"/>
    <row r="895"/>
    <row r="896"/>
    <row r="897"/>
    <row r="898"/>
    <row r="899"/>
    <row r="900"/>
    <row r="901"/>
    <row r="902"/>
    <row r="903"/>
    <row r="904"/>
    <row r="905"/>
    <row r="906"/>
    <row r="907"/>
    <row r="908"/>
    <row r="909"/>
    <row r="910"/>
    <row r="911"/>
    <row r="912"/>
    <row r="913"/>
    <row r="914"/>
    <row r="915"/>
    <row r="916"/>
    <row r="917"/>
    <row r="918"/>
    <row r="919"/>
    <row r="920"/>
    <row r="921"/>
    <row r="922"/>
    <row r="923"/>
    <row r="924"/>
    <row r="925"/>
    <row r="926"/>
    <row r="927"/>
    <row r="928"/>
    <row r="929"/>
    <row r="930"/>
    <row r="931"/>
    <row r="932"/>
    <row r="933"/>
    <row r="934"/>
    <row r="935"/>
    <row r="936"/>
    <row r="937"/>
    <row r="938"/>
    <row r="939"/>
    <row r="940"/>
    <row r="941"/>
    <row r="942"/>
    <row r="943"/>
    <row r="944"/>
    <row r="945"/>
    <row r="946"/>
    <row r="947"/>
    <row r="948"/>
    <row r="949"/>
    <row r="950"/>
    <row r="951"/>
    <row r="952"/>
    <row r="953"/>
    <row r="954"/>
    <row r="955"/>
    <row r="956"/>
    <row r="957"/>
    <row r="958"/>
    <row r="959"/>
    <row r="960"/>
    <row r="961"/>
    <row r="962"/>
    <row r="963"/>
    <row r="964"/>
    <row r="965"/>
    <row r="966"/>
    <row r="967"/>
    <row r="968"/>
    <row r="969"/>
    <row r="970"/>
    <row r="971"/>
    <row r="972"/>
    <row r="973"/>
    <row r="974"/>
    <row r="975"/>
    <row r="976"/>
    <row r="977"/>
    <row r="978"/>
    <row r="979"/>
    <row r="980"/>
    <row r="981"/>
    <row r="982"/>
    <row r="983"/>
    <row r="984"/>
    <row r="985"/>
    <row r="986"/>
    <row r="987"/>
    <row r="988"/>
    <row r="989"/>
    <row r="990"/>
    <row r="991"/>
    <row r="992"/>
    <row r="993"/>
  </sheetData>
  <mergeCells count="1">
    <mergeCell ref="B11:G11"/>
  </mergeCells>
  <dataValidations count="2">
    <dataValidation type="list" allowBlank="1" showInputMessage="1" showErrorMessage="1" sqref="C13:C50" xr:uid="{00000000-0002-0000-0400-000000000000}">
      <formula1>Desfases</formula1>
    </dataValidation>
    <dataValidation type="list" allowBlank="1" showInputMessage="1" showErrorMessage="1" sqref="E13:E50" xr:uid="{00000000-0002-0000-0400-000001000000}">
      <formula1>Etapa_Prueba</formula1>
    </dataValidation>
  </dataValidations>
  <pageMargins left="0.70866141732283472" right="0.70866141732283472" top="0.74803149606299213" bottom="0.74803149606299213" header="0.31496062992125984" footer="0.31496062992125984"/>
  <pageSetup scale="110" orientation="portrait" r:id="rId1"/>
  <drawing r:id="rId2"/>
  <legacyDrawing r:id="rId3"/>
  <tableParts count="1">
    <tablePart r:id="rId4"/>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7">
    <tabColor rgb="FFFF5D5D"/>
  </sheetPr>
  <dimension ref="A1:AB320"/>
  <sheetViews>
    <sheetView showGridLines="0" topLeftCell="A10" zoomScale="120" zoomScaleNormal="120" workbookViewId="0">
      <selection activeCell="R19" sqref="R19"/>
    </sheetView>
  </sheetViews>
  <sheetFormatPr defaultColWidth="0" defaultRowHeight="15" zeroHeight="1"/>
  <cols>
    <col min="1" max="1" width="2.7109375" style="11" customWidth="1"/>
    <col min="2" max="2" width="11.42578125" style="190" customWidth="1"/>
    <col min="3" max="3" width="10.7109375" style="190" customWidth="1"/>
    <col min="4" max="4" width="9.85546875" style="190" customWidth="1"/>
    <col min="5" max="5" width="22.42578125" style="197" bestFit="1" customWidth="1"/>
    <col min="6" max="6" width="17.7109375" style="197" customWidth="1"/>
    <col min="7" max="7" width="99.7109375" style="197" customWidth="1"/>
    <col min="8" max="8" width="17.28515625" style="27" customWidth="1"/>
    <col min="9" max="9" width="19.7109375" style="27" customWidth="1"/>
    <col min="10" max="11" width="22.7109375" style="190" customWidth="1"/>
    <col min="12" max="12" width="20.5703125" style="197" customWidth="1"/>
    <col min="13" max="13" width="19.5703125" style="197" customWidth="1"/>
    <col min="14" max="14" width="23.42578125" style="197" customWidth="1"/>
    <col min="15" max="15" width="19" style="197" customWidth="1"/>
    <col min="16" max="16" width="18" style="197" customWidth="1"/>
    <col min="17" max="17" width="16.85546875" style="197" customWidth="1"/>
    <col min="18" max="18" width="26" customWidth="1"/>
    <col min="19" max="19" width="21" style="197" customWidth="1"/>
    <col min="20" max="20" width="14.28515625" style="197" customWidth="1"/>
    <col min="21" max="21" width="16.42578125" style="197" customWidth="1"/>
    <col min="22" max="22" width="20" style="197" customWidth="1"/>
    <col min="23" max="23" width="17.28515625" style="197" customWidth="1"/>
    <col min="24" max="24" width="20.7109375" style="11" customWidth="1"/>
    <col min="25" max="25" width="20.7109375" style="11" hidden="1" customWidth="1"/>
    <col min="26" max="26" width="15.140625" style="11" hidden="1" customWidth="1"/>
    <col min="27" max="28" width="0" style="11" hidden="1" customWidth="1"/>
    <col min="29" max="16384" width="11.42578125" style="11" hidden="1"/>
  </cols>
  <sheetData>
    <row r="1" spans="2:23" ht="12">
      <c r="H1" s="190"/>
      <c r="I1" s="190"/>
      <c r="J1" s="197"/>
      <c r="K1" s="197"/>
      <c r="R1" s="197"/>
      <c r="W1" s="11"/>
    </row>
    <row r="2" spans="2:23" ht="12">
      <c r="H2" s="190"/>
      <c r="I2" s="190"/>
      <c r="J2" s="197"/>
      <c r="K2" s="197"/>
      <c r="R2" s="197"/>
      <c r="W2" s="11"/>
    </row>
    <row r="3" spans="2:23" ht="12">
      <c r="H3" s="190"/>
      <c r="I3" s="190"/>
      <c r="J3" s="197"/>
      <c r="K3" s="197"/>
      <c r="R3" s="197"/>
      <c r="W3" s="11"/>
    </row>
    <row r="4" spans="2:23" ht="12">
      <c r="H4" s="190"/>
      <c r="I4" s="190"/>
      <c r="J4" s="197"/>
      <c r="K4" s="197"/>
      <c r="R4" s="197"/>
      <c r="W4" s="11"/>
    </row>
    <row r="5" spans="2:23" ht="12">
      <c r="H5" s="190"/>
      <c r="I5" s="190"/>
      <c r="J5" s="197"/>
      <c r="K5" s="197"/>
      <c r="R5" s="197"/>
      <c r="W5" s="11"/>
    </row>
    <row r="6" spans="2:23" ht="12">
      <c r="H6" s="190"/>
      <c r="I6" s="190"/>
      <c r="J6" s="197"/>
      <c r="K6" s="197"/>
      <c r="R6" s="197"/>
      <c r="W6" s="11"/>
    </row>
    <row r="7" spans="2:23" ht="12">
      <c r="H7" s="190"/>
      <c r="I7" s="190"/>
      <c r="J7" s="197"/>
      <c r="K7" s="197"/>
      <c r="R7" s="197"/>
      <c r="W7" s="11"/>
    </row>
    <row r="8" spans="2:23" ht="12">
      <c r="H8" s="190"/>
      <c r="I8" s="190"/>
      <c r="J8" s="197"/>
      <c r="K8" s="197"/>
      <c r="R8" s="197"/>
      <c r="W8" s="11"/>
    </row>
    <row r="9" spans="2:23" ht="12">
      <c r="H9" s="190"/>
      <c r="I9" s="190"/>
      <c r="J9" s="197"/>
      <c r="K9" s="197"/>
      <c r="R9" s="197"/>
      <c r="W9" s="11"/>
    </row>
    <row r="10" spans="2:23" ht="12">
      <c r="H10" s="190"/>
      <c r="I10" s="190"/>
      <c r="J10" s="197"/>
      <c r="K10" s="197"/>
      <c r="R10" s="197"/>
      <c r="W10" s="11"/>
    </row>
    <row r="11" spans="2:23" ht="12">
      <c r="H11" s="190"/>
      <c r="I11" s="190"/>
      <c r="J11" s="197"/>
      <c r="K11" s="197"/>
      <c r="R11" s="197"/>
      <c r="W11" s="11"/>
    </row>
    <row r="12" spans="2:23" ht="12">
      <c r="H12" s="190"/>
      <c r="I12" s="190"/>
      <c r="J12" s="197"/>
      <c r="K12" s="197"/>
      <c r="R12" s="197"/>
      <c r="W12" s="11"/>
    </row>
    <row r="13" spans="2:23" ht="48.75" customHeight="1">
      <c r="B13" s="158" t="s">
        <v>205</v>
      </c>
      <c r="C13" s="159" t="s">
        <v>206</v>
      </c>
      <c r="D13" s="159" t="s">
        <v>207</v>
      </c>
      <c r="E13" s="160" t="s">
        <v>208</v>
      </c>
      <c r="F13" s="160" t="s">
        <v>209</v>
      </c>
      <c r="G13" s="159" t="s">
        <v>210</v>
      </c>
      <c r="H13" s="160" t="s">
        <v>211</v>
      </c>
      <c r="I13" s="160" t="s">
        <v>212</v>
      </c>
      <c r="J13" s="161" t="s">
        <v>213</v>
      </c>
      <c r="K13" s="159" t="s">
        <v>214</v>
      </c>
      <c r="L13" s="159" t="s">
        <v>215</v>
      </c>
      <c r="M13" s="159" t="s">
        <v>216</v>
      </c>
      <c r="N13" s="158" t="s">
        <v>217</v>
      </c>
      <c r="O13" s="159" t="s">
        <v>24</v>
      </c>
      <c r="P13" s="159" t="s">
        <v>218</v>
      </c>
      <c r="Q13" s="159" t="s">
        <v>219</v>
      </c>
      <c r="R13" s="160" t="s">
        <v>220</v>
      </c>
      <c r="S13" s="159" t="s">
        <v>221</v>
      </c>
      <c r="T13" s="159" t="s">
        <v>222</v>
      </c>
      <c r="U13" s="161" t="s">
        <v>201</v>
      </c>
      <c r="V13" s="161" t="s">
        <v>223</v>
      </c>
      <c r="W13" s="11"/>
    </row>
    <row r="14" spans="2:23">
      <c r="B14" s="191">
        <v>1</v>
      </c>
      <c r="C14" s="194">
        <v>1</v>
      </c>
      <c r="D14" s="191">
        <v>1</v>
      </c>
      <c r="E14" s="198">
        <v>1</v>
      </c>
      <c r="F14" s="201" t="e">
        <f>IF([10]!Bugs[[#This Row],[HU]]=0," ",IF([10]!Bugs[[#This Row],[ID Caso de prueba  (Opcional)]]=0," ",CONCATENATE("HU",[10]!Bugs[[#This Row],[HU]]," - ",[10]!Bugs[[#This Row],[ID Caso de prueba  (Opcional)]])))</f>
        <v>#REF!</v>
      </c>
      <c r="G14" s="361" t="s">
        <v>224</v>
      </c>
      <c r="H14" s="203"/>
      <c r="I14" s="203"/>
      <c r="J14" s="204" t="s">
        <v>225</v>
      </c>
      <c r="K14" s="198" t="s">
        <v>226</v>
      </c>
      <c r="L14" s="198" t="s">
        <v>227</v>
      </c>
      <c r="M14" s="198" t="s">
        <v>228</v>
      </c>
      <c r="N14" s="198" t="s">
        <v>229</v>
      </c>
      <c r="O14" s="198" t="s">
        <v>230</v>
      </c>
      <c r="P14" s="198" t="s">
        <v>230</v>
      </c>
      <c r="Q14" s="198" t="s">
        <v>230</v>
      </c>
      <c r="R14" s="198" t="s">
        <v>231</v>
      </c>
      <c r="S14" s="198"/>
      <c r="T14" s="198"/>
      <c r="U14" s="268"/>
      <c r="V14" s="205"/>
      <c r="W14" s="11"/>
    </row>
    <row r="15" spans="2:23">
      <c r="B15" s="191">
        <v>2</v>
      </c>
      <c r="C15" s="194">
        <v>1</v>
      </c>
      <c r="D15" s="191">
        <v>1</v>
      </c>
      <c r="E15" s="199">
        <v>1</v>
      </c>
      <c r="F15" s="201" t="e">
        <f>IF([10]!Bugs[[#This Row],[HU]]=0," ",IF([10]!Bugs[[#This Row],[ID Caso de prueba  (Opcional)]]=0," ",CONCATENATE("HU",[10]!Bugs[[#This Row],[HU]]," - ",[10]!Bugs[[#This Row],[ID Caso de prueba  (Opcional)]])))</f>
        <v>#REF!</v>
      </c>
      <c r="G15" s="361" t="s">
        <v>232</v>
      </c>
      <c r="H15" s="203"/>
      <c r="I15" s="203"/>
      <c r="J15" s="204" t="s">
        <v>225</v>
      </c>
      <c r="K15" s="198" t="s">
        <v>226</v>
      </c>
      <c r="L15" s="198" t="s">
        <v>227</v>
      </c>
      <c r="M15" s="198" t="s">
        <v>228</v>
      </c>
      <c r="N15" s="198" t="s">
        <v>233</v>
      </c>
      <c r="O15" s="198" t="s">
        <v>230</v>
      </c>
      <c r="P15" s="198" t="s">
        <v>230</v>
      </c>
      <c r="Q15" s="198" t="s">
        <v>230</v>
      </c>
      <c r="R15" s="198" t="s">
        <v>231</v>
      </c>
      <c r="S15" s="198"/>
      <c r="T15" s="198"/>
      <c r="U15" s="268"/>
      <c r="V15" s="205"/>
      <c r="W15" s="11"/>
    </row>
    <row r="16" spans="2:23">
      <c r="B16" s="191">
        <v>3</v>
      </c>
      <c r="C16" s="194">
        <v>1</v>
      </c>
      <c r="D16" s="191">
        <v>1</v>
      </c>
      <c r="E16" s="198">
        <v>1</v>
      </c>
      <c r="F16" s="201" t="e">
        <f>IF([10]!Bugs[[#This Row],[HU]]=0," ",IF([10]!Bugs[[#This Row],[ID Caso de prueba  (Opcional)]]=0," ",CONCATENATE("HU",[10]!Bugs[[#This Row],[HU]]," - ",[10]!Bugs[[#This Row],[ID Caso de prueba  (Opcional)]])))</f>
        <v>#REF!</v>
      </c>
      <c r="G16" s="361" t="s">
        <v>234</v>
      </c>
      <c r="H16" s="203"/>
      <c r="I16" s="203"/>
      <c r="J16" s="204" t="s">
        <v>225</v>
      </c>
      <c r="K16" s="198" t="s">
        <v>226</v>
      </c>
      <c r="L16" s="198" t="s">
        <v>227</v>
      </c>
      <c r="M16" s="198" t="s">
        <v>228</v>
      </c>
      <c r="N16" s="198" t="s">
        <v>233</v>
      </c>
      <c r="O16" s="198" t="s">
        <v>230</v>
      </c>
      <c r="P16" s="198" t="s">
        <v>230</v>
      </c>
      <c r="Q16" s="198" t="s">
        <v>230</v>
      </c>
      <c r="R16" s="198" t="s">
        <v>231</v>
      </c>
      <c r="S16" s="198"/>
      <c r="T16" s="198"/>
      <c r="U16" s="268"/>
      <c r="V16" s="205"/>
      <c r="W16" s="11"/>
    </row>
    <row r="17" spans="2:23">
      <c r="B17" s="191">
        <v>4</v>
      </c>
      <c r="C17" s="194">
        <v>1</v>
      </c>
      <c r="D17" s="191">
        <v>1</v>
      </c>
      <c r="E17" s="198">
        <v>1</v>
      </c>
      <c r="F17" s="201" t="e">
        <f>IF([10]!Bugs[[#This Row],[HU]]=0," ",IF([10]!Bugs[[#This Row],[ID Caso de prueba  (Opcional)]]=0," ",CONCATENATE("HU",[10]!Bugs[[#This Row],[HU]]," - ",[10]!Bugs[[#This Row],[ID Caso de prueba  (Opcional)]])))</f>
        <v>#REF!</v>
      </c>
      <c r="G17" s="361" t="s">
        <v>235</v>
      </c>
      <c r="H17" s="203"/>
      <c r="I17" s="203"/>
      <c r="J17" s="204" t="s">
        <v>225</v>
      </c>
      <c r="K17" s="198" t="s">
        <v>226</v>
      </c>
      <c r="L17" s="198" t="s">
        <v>227</v>
      </c>
      <c r="M17" s="198" t="s">
        <v>228</v>
      </c>
      <c r="N17" s="198" t="s">
        <v>229</v>
      </c>
      <c r="O17" s="198" t="s">
        <v>230</v>
      </c>
      <c r="P17" s="198" t="s">
        <v>230</v>
      </c>
      <c r="Q17" s="198" t="s">
        <v>230</v>
      </c>
      <c r="R17" s="198" t="s">
        <v>231</v>
      </c>
      <c r="S17" s="198"/>
      <c r="T17" s="198"/>
      <c r="U17" s="268"/>
      <c r="V17" s="205"/>
      <c r="W17" s="11"/>
    </row>
    <row r="18" spans="2:23" ht="14.25">
      <c r="B18" s="191">
        <v>5</v>
      </c>
      <c r="C18" s="194">
        <v>1</v>
      </c>
      <c r="D18" s="191">
        <v>1</v>
      </c>
      <c r="E18" s="198">
        <v>1</v>
      </c>
      <c r="F18" s="201" t="e">
        <f>IF([10]!Bugs[[#This Row],[HU]]=0," ",IF([10]!Bugs[[#This Row],[ID Caso de prueba  (Opcional)]]=0," ",CONCATENATE("HU",[10]!Bugs[[#This Row],[HU]]," - ",[10]!Bugs[[#This Row],[ID Caso de prueba  (Opcional)]])))</f>
        <v>#REF!</v>
      </c>
      <c r="G18" s="362" t="s">
        <v>236</v>
      </c>
      <c r="H18" s="203"/>
      <c r="I18" s="203"/>
      <c r="J18" s="204" t="s">
        <v>237</v>
      </c>
      <c r="K18" s="198" t="s">
        <v>238</v>
      </c>
      <c r="L18" s="198" t="s">
        <v>239</v>
      </c>
      <c r="M18" s="198" t="s">
        <v>228</v>
      </c>
      <c r="N18" s="198" t="s">
        <v>229</v>
      </c>
      <c r="O18" s="198" t="s">
        <v>230</v>
      </c>
      <c r="P18" s="198" t="s">
        <v>240</v>
      </c>
      <c r="Q18" s="198" t="s">
        <v>240</v>
      </c>
      <c r="R18" s="198" t="s">
        <v>118</v>
      </c>
      <c r="S18" s="198"/>
      <c r="T18" s="198"/>
      <c r="U18" s="268"/>
      <c r="V18" s="205"/>
      <c r="W18" s="11"/>
    </row>
    <row r="19" spans="2:23">
      <c r="B19" s="191">
        <v>6</v>
      </c>
      <c r="C19" s="194">
        <v>1</v>
      </c>
      <c r="D19" s="191">
        <v>1</v>
      </c>
      <c r="E19" s="198">
        <v>1</v>
      </c>
      <c r="F19" s="201"/>
      <c r="G19" s="361" t="s">
        <v>241</v>
      </c>
      <c r="H19" s="203"/>
      <c r="I19" s="191"/>
      <c r="J19" s="204" t="s">
        <v>237</v>
      </c>
      <c r="K19" s="198" t="s">
        <v>226</v>
      </c>
      <c r="L19" s="198" t="s">
        <v>239</v>
      </c>
      <c r="M19" s="198" t="s">
        <v>228</v>
      </c>
      <c r="N19" s="198" t="s">
        <v>229</v>
      </c>
      <c r="O19" s="198" t="s">
        <v>230</v>
      </c>
      <c r="P19" s="198" t="s">
        <v>230</v>
      </c>
      <c r="Q19" s="198" t="s">
        <v>230</v>
      </c>
      <c r="R19" s="198" t="s">
        <v>231</v>
      </c>
      <c r="S19" s="198"/>
      <c r="T19" s="198"/>
      <c r="U19" s="268"/>
      <c r="V19" s="205"/>
      <c r="W19" s="11"/>
    </row>
    <row r="20" spans="2:23" ht="12">
      <c r="B20" s="191"/>
      <c r="C20" s="194"/>
      <c r="D20" s="191"/>
      <c r="E20" s="198"/>
      <c r="F20" s="201"/>
      <c r="G20" s="202"/>
      <c r="H20" s="203"/>
      <c r="I20" s="191"/>
      <c r="J20" s="204"/>
      <c r="K20" s="198"/>
      <c r="L20" s="198"/>
      <c r="M20" s="198"/>
      <c r="N20" s="198"/>
      <c r="O20" s="198"/>
      <c r="P20" s="198"/>
      <c r="Q20" s="198"/>
      <c r="R20" s="198"/>
      <c r="S20" s="198"/>
      <c r="T20" s="198"/>
      <c r="U20" s="268"/>
      <c r="V20" s="205"/>
      <c r="W20" s="11"/>
    </row>
    <row r="21" spans="2:23" ht="12">
      <c r="B21" s="192"/>
      <c r="C21" s="194"/>
      <c r="D21" s="191"/>
      <c r="E21" s="198"/>
      <c r="F21" s="201"/>
      <c r="G21" s="202"/>
      <c r="H21" s="203"/>
      <c r="I21" s="203"/>
      <c r="J21" s="204"/>
      <c r="K21" s="198"/>
      <c r="L21" s="198"/>
      <c r="M21" s="198"/>
      <c r="N21" s="198"/>
      <c r="O21" s="198"/>
      <c r="P21" s="198"/>
      <c r="Q21" s="198"/>
      <c r="R21" s="198"/>
      <c r="S21" s="198"/>
      <c r="T21" s="198"/>
      <c r="U21" s="268"/>
      <c r="V21" s="205"/>
      <c r="W21" s="11"/>
    </row>
    <row r="22" spans="2:23" ht="12">
      <c r="B22" s="192"/>
      <c r="C22" s="194"/>
      <c r="D22" s="191"/>
      <c r="E22" s="198"/>
      <c r="F22" s="201"/>
      <c r="G22" s="202"/>
      <c r="H22" s="203"/>
      <c r="I22" s="203"/>
      <c r="J22" s="204"/>
      <c r="K22" s="198"/>
      <c r="L22" s="198"/>
      <c r="M22" s="198"/>
      <c r="N22" s="198"/>
      <c r="O22" s="198"/>
      <c r="P22" s="198"/>
      <c r="Q22" s="198"/>
      <c r="R22" s="198"/>
      <c r="S22" s="198"/>
      <c r="T22" s="198"/>
      <c r="U22" s="268"/>
      <c r="V22" s="205"/>
      <c r="W22" s="11"/>
    </row>
    <row r="23" spans="2:23" ht="12">
      <c r="B23" s="192"/>
      <c r="C23" s="194"/>
      <c r="D23" s="191"/>
      <c r="E23" s="198"/>
      <c r="F23" s="201"/>
      <c r="G23" s="202"/>
      <c r="H23" s="203"/>
      <c r="I23" s="203"/>
      <c r="J23" s="204"/>
      <c r="K23" s="198"/>
      <c r="L23" s="198"/>
      <c r="M23" s="198"/>
      <c r="N23" s="198"/>
      <c r="O23" s="198"/>
      <c r="P23" s="198"/>
      <c r="Q23" s="198"/>
      <c r="R23" s="198"/>
      <c r="S23" s="198"/>
      <c r="T23" s="198"/>
      <c r="U23" s="268"/>
      <c r="V23" s="205"/>
      <c r="W23" s="11"/>
    </row>
    <row r="24" spans="2:23" ht="12">
      <c r="B24" s="192"/>
      <c r="C24" s="194"/>
      <c r="D24" s="191"/>
      <c r="E24" s="198"/>
      <c r="F24" s="201"/>
      <c r="G24" s="202"/>
      <c r="H24" s="203"/>
      <c r="I24" s="203"/>
      <c r="J24" s="204"/>
      <c r="K24" s="198"/>
      <c r="L24" s="198"/>
      <c r="M24" s="198"/>
      <c r="N24" s="198"/>
      <c r="O24" s="198"/>
      <c r="P24" s="198"/>
      <c r="Q24" s="198"/>
      <c r="R24" s="198"/>
      <c r="S24" s="198"/>
      <c r="T24" s="198"/>
      <c r="U24" s="268"/>
      <c r="V24" s="205"/>
      <c r="W24" s="11"/>
    </row>
    <row r="25" spans="2:23" ht="12">
      <c r="B25" s="192"/>
      <c r="C25" s="194"/>
      <c r="D25" s="191"/>
      <c r="E25" s="198"/>
      <c r="F25" s="201"/>
      <c r="G25" s="202"/>
      <c r="H25" s="203"/>
      <c r="I25" s="203"/>
      <c r="J25" s="204"/>
      <c r="K25" s="198"/>
      <c r="L25" s="198"/>
      <c r="M25" s="198"/>
      <c r="N25" s="198"/>
      <c r="O25" s="198"/>
      <c r="P25" s="198"/>
      <c r="Q25" s="198"/>
      <c r="R25" s="198"/>
      <c r="S25" s="198"/>
      <c r="T25" s="198"/>
      <c r="U25" s="268"/>
      <c r="V25" s="205"/>
      <c r="W25" s="11"/>
    </row>
    <row r="26" spans="2:23" ht="12">
      <c r="B26" s="192"/>
      <c r="C26" s="194"/>
      <c r="D26" s="191"/>
      <c r="E26" s="198"/>
      <c r="F26" s="201"/>
      <c r="G26" s="202"/>
      <c r="H26" s="203"/>
      <c r="I26" s="203"/>
      <c r="J26" s="204"/>
      <c r="K26" s="198"/>
      <c r="L26" s="198"/>
      <c r="M26" s="198"/>
      <c r="N26" s="198"/>
      <c r="O26" s="198"/>
      <c r="P26" s="198"/>
      <c r="Q26" s="198"/>
      <c r="R26" s="198"/>
      <c r="S26" s="198"/>
      <c r="T26" s="198"/>
      <c r="U26" s="268"/>
      <c r="V26" s="205"/>
      <c r="W26" s="11"/>
    </row>
    <row r="27" spans="2:23" ht="12">
      <c r="B27" s="192"/>
      <c r="C27" s="194"/>
      <c r="D27" s="191"/>
      <c r="E27" s="198"/>
      <c r="F27" s="201"/>
      <c r="G27" s="202"/>
      <c r="H27" s="203"/>
      <c r="I27" s="203"/>
      <c r="J27" s="204"/>
      <c r="K27" s="198"/>
      <c r="L27" s="198"/>
      <c r="M27" s="198"/>
      <c r="N27" s="198"/>
      <c r="O27" s="198"/>
      <c r="P27" s="198"/>
      <c r="Q27" s="198"/>
      <c r="R27" s="198"/>
      <c r="S27" s="198"/>
      <c r="T27" s="198"/>
      <c r="U27" s="268"/>
      <c r="V27" s="205"/>
      <c r="W27" s="11"/>
    </row>
    <row r="28" spans="2:23" ht="12">
      <c r="B28" s="192"/>
      <c r="C28" s="194"/>
      <c r="D28" s="191"/>
      <c r="E28" s="198"/>
      <c r="F28" s="201"/>
      <c r="G28" s="202"/>
      <c r="H28" s="203"/>
      <c r="I28" s="203"/>
      <c r="J28" s="204"/>
      <c r="K28" s="198"/>
      <c r="L28" s="198"/>
      <c r="M28" s="198"/>
      <c r="N28" s="198"/>
      <c r="O28" s="198"/>
      <c r="P28" s="198"/>
      <c r="Q28" s="198"/>
      <c r="R28" s="198"/>
      <c r="S28" s="198"/>
      <c r="T28" s="198"/>
      <c r="U28" s="268"/>
      <c r="V28" s="205"/>
      <c r="W28" s="11"/>
    </row>
    <row r="29" spans="2:23" ht="12">
      <c r="B29" s="192"/>
      <c r="C29" s="194"/>
      <c r="D29" s="191"/>
      <c r="E29" s="198"/>
      <c r="F29" s="201"/>
      <c r="G29" s="202"/>
      <c r="H29" s="203"/>
      <c r="I29" s="203"/>
      <c r="J29" s="204"/>
      <c r="K29" s="198"/>
      <c r="L29" s="198"/>
      <c r="M29" s="198"/>
      <c r="N29" s="198"/>
      <c r="O29" s="198"/>
      <c r="P29" s="198"/>
      <c r="Q29" s="198"/>
      <c r="R29" s="198"/>
      <c r="S29" s="198"/>
      <c r="T29" s="198"/>
      <c r="U29" s="268"/>
      <c r="V29" s="205"/>
      <c r="W29" s="11"/>
    </row>
    <row r="30" spans="2:23" ht="12">
      <c r="B30" s="192"/>
      <c r="C30" s="194"/>
      <c r="D30" s="191"/>
      <c r="E30" s="198"/>
      <c r="F30" s="201"/>
      <c r="G30" s="202"/>
      <c r="H30" s="203"/>
      <c r="I30" s="203"/>
      <c r="J30" s="204"/>
      <c r="K30" s="198"/>
      <c r="L30" s="198"/>
      <c r="M30" s="198"/>
      <c r="N30" s="198"/>
      <c r="O30" s="198"/>
      <c r="P30" s="198"/>
      <c r="Q30" s="198"/>
      <c r="R30" s="198"/>
      <c r="S30" s="198"/>
      <c r="T30" s="198"/>
      <c r="U30" s="268"/>
      <c r="V30" s="205"/>
      <c r="W30" s="11"/>
    </row>
    <row r="31" spans="2:23" ht="12">
      <c r="B31" s="192"/>
      <c r="C31" s="194"/>
      <c r="D31" s="191"/>
      <c r="E31" s="198"/>
      <c r="F31" s="201"/>
      <c r="G31" s="202"/>
      <c r="H31" s="203"/>
      <c r="I31" s="203"/>
      <c r="J31" s="204"/>
      <c r="K31" s="198"/>
      <c r="L31" s="198"/>
      <c r="M31" s="198"/>
      <c r="N31" s="198"/>
      <c r="O31" s="198"/>
      <c r="P31" s="198"/>
      <c r="Q31" s="198"/>
      <c r="R31" s="198"/>
      <c r="S31" s="198"/>
      <c r="T31" s="198"/>
      <c r="U31" s="268"/>
      <c r="V31" s="205"/>
      <c r="W31" s="11"/>
    </row>
    <row r="32" spans="2:23" ht="12">
      <c r="B32" s="192"/>
      <c r="C32" s="194"/>
      <c r="D32" s="191"/>
      <c r="E32" s="198"/>
      <c r="F32" s="201"/>
      <c r="G32" s="202"/>
      <c r="H32" s="203"/>
      <c r="I32" s="203"/>
      <c r="J32" s="204"/>
      <c r="K32" s="198"/>
      <c r="L32" s="198"/>
      <c r="M32" s="198"/>
      <c r="N32" s="198"/>
      <c r="O32" s="198"/>
      <c r="P32" s="198"/>
      <c r="Q32" s="198"/>
      <c r="R32" s="198"/>
      <c r="S32" s="198"/>
      <c r="T32" s="198"/>
      <c r="U32" s="268"/>
      <c r="V32" s="205"/>
      <c r="W32" s="11"/>
    </row>
    <row r="33" spans="2:23" ht="12">
      <c r="B33" s="192"/>
      <c r="C33" s="194" t="str">
        <f>IFERROR(IF(ISBLANK(Bugs[[#This Row],[ID Bug]])," ",'Inf. Proyecto'!$D$19)," ")</f>
        <v xml:space="preserve"> </v>
      </c>
      <c r="D33" s="191"/>
      <c r="E33" s="198"/>
      <c r="F33" s="201" t="str">
        <f>IF(Bugs[[#This Row],[HU]]=0," ",IF(Bugs[[#This Row],[ID Caso de prueba  (Opcional)]]=0," ",CONCATENATE("HU",Bugs[[#This Row],[HU]]," - ",Bugs[[#This Row],[ID Caso de prueba  (Opcional)]])))</f>
        <v xml:space="preserve"> </v>
      </c>
      <c r="G33" s="202"/>
      <c r="H33" s="191"/>
      <c r="I33" s="191"/>
      <c r="J33" s="198"/>
      <c r="K33" s="198"/>
      <c r="L33" s="198"/>
      <c r="M33" s="198"/>
      <c r="N33" s="198"/>
      <c r="O33" s="198"/>
      <c r="P33" s="198"/>
      <c r="Q33" s="198"/>
      <c r="R33" s="198"/>
      <c r="S33" s="198"/>
      <c r="T33" s="198"/>
      <c r="U33" s="268"/>
      <c r="V33" s="205"/>
      <c r="W33" s="11"/>
    </row>
    <row r="34" spans="2:23" ht="12">
      <c r="B34" s="192"/>
      <c r="C34" s="194" t="str">
        <f>IFERROR(IF(ISBLANK(Bugs[[#This Row],[ID Bug]])," ",'Inf. Proyecto'!$D$19)," ")</f>
        <v xml:space="preserve"> </v>
      </c>
      <c r="D34" s="191"/>
      <c r="E34" s="198"/>
      <c r="F34" s="201" t="str">
        <f>IF(Bugs[[#This Row],[HU]]=0," ",IF(Bugs[[#This Row],[ID Caso de prueba  (Opcional)]]=0," ",CONCATENATE("HU",Bugs[[#This Row],[HU]]," - ",Bugs[[#This Row],[ID Caso de prueba  (Opcional)]])))</f>
        <v xml:space="preserve"> </v>
      </c>
      <c r="G34" s="202"/>
      <c r="H34" s="191"/>
      <c r="I34" s="191"/>
      <c r="J34" s="198"/>
      <c r="K34" s="198"/>
      <c r="L34" s="198"/>
      <c r="M34" s="198"/>
      <c r="N34" s="198"/>
      <c r="O34" s="198"/>
      <c r="P34" s="198"/>
      <c r="Q34" s="198"/>
      <c r="R34" s="198"/>
      <c r="S34" s="198"/>
      <c r="T34" s="198"/>
      <c r="U34" s="268"/>
      <c r="V34" s="205"/>
      <c r="W34" s="11"/>
    </row>
    <row r="35" spans="2:23" ht="12">
      <c r="B35" s="192"/>
      <c r="C35" s="194" t="str">
        <f>IFERROR(IF(ISBLANK(Bugs[[#This Row],[ID Bug]])," ",'Inf. Proyecto'!$D$19)," ")</f>
        <v xml:space="preserve"> </v>
      </c>
      <c r="D35" s="191"/>
      <c r="E35" s="198"/>
      <c r="F35" s="201" t="str">
        <f>IF(Bugs[[#This Row],[HU]]=0," ",IF(Bugs[[#This Row],[ID Caso de prueba  (Opcional)]]=0," ",CONCATENATE("HU",Bugs[[#This Row],[HU]]," - ",Bugs[[#This Row],[ID Caso de prueba  (Opcional)]])))</f>
        <v xml:space="preserve"> </v>
      </c>
      <c r="G35" s="202"/>
      <c r="H35" s="191"/>
      <c r="I35" s="191"/>
      <c r="J35" s="198"/>
      <c r="K35" s="198"/>
      <c r="L35" s="198"/>
      <c r="M35" s="198"/>
      <c r="N35" s="198"/>
      <c r="O35" s="198"/>
      <c r="P35" s="198"/>
      <c r="Q35" s="198"/>
      <c r="R35" s="198"/>
      <c r="S35" s="198"/>
      <c r="T35" s="198"/>
      <c r="U35" s="268"/>
      <c r="V35" s="205"/>
      <c r="W35" s="11"/>
    </row>
    <row r="36" spans="2:23" ht="12">
      <c r="B36" s="192"/>
      <c r="C36" s="194" t="str">
        <f>IFERROR(IF(ISBLANK(Bugs[[#This Row],[ID Bug]])," ",'Inf. Proyecto'!$D$19)," ")</f>
        <v xml:space="preserve"> </v>
      </c>
      <c r="D36" s="191"/>
      <c r="E36" s="198"/>
      <c r="F36" s="201" t="str">
        <f>IF(Bugs[[#This Row],[HU]]=0," ",IF(Bugs[[#This Row],[ID Caso de prueba  (Opcional)]]=0," ",CONCATENATE("HU",Bugs[[#This Row],[HU]]," - ",Bugs[[#This Row],[ID Caso de prueba  (Opcional)]])))</f>
        <v xml:space="preserve"> </v>
      </c>
      <c r="G36" s="202"/>
      <c r="H36" s="191"/>
      <c r="I36" s="191"/>
      <c r="J36" s="198"/>
      <c r="K36" s="198"/>
      <c r="L36" s="198"/>
      <c r="M36" s="198"/>
      <c r="N36" s="198"/>
      <c r="O36" s="198"/>
      <c r="P36" s="198"/>
      <c r="Q36" s="198"/>
      <c r="R36" s="198"/>
      <c r="S36" s="198"/>
      <c r="T36" s="198"/>
      <c r="U36" s="268"/>
      <c r="V36" s="205"/>
      <c r="W36" s="11"/>
    </row>
    <row r="37" spans="2:23" ht="12">
      <c r="B37" s="192"/>
      <c r="C37" s="194" t="str">
        <f>IFERROR(IF(ISBLANK(Bugs[[#This Row],[ID Bug]])," ",'Inf. Proyecto'!$D$19)," ")</f>
        <v xml:space="preserve"> </v>
      </c>
      <c r="D37" s="191"/>
      <c r="E37" s="198"/>
      <c r="F37" s="201" t="str">
        <f>IF(Bugs[[#This Row],[HU]]=0," ",IF(Bugs[[#This Row],[ID Caso de prueba  (Opcional)]]=0," ",CONCATENATE("HU",Bugs[[#This Row],[HU]]," - ",Bugs[[#This Row],[ID Caso de prueba  (Opcional)]])))</f>
        <v xml:space="preserve"> </v>
      </c>
      <c r="G37" s="202"/>
      <c r="H37" s="191"/>
      <c r="I37" s="191"/>
      <c r="J37" s="198"/>
      <c r="K37" s="198"/>
      <c r="L37" s="198"/>
      <c r="M37" s="198"/>
      <c r="N37" s="198"/>
      <c r="O37" s="198"/>
      <c r="P37" s="198"/>
      <c r="Q37" s="198"/>
      <c r="R37" s="198"/>
      <c r="S37" s="198"/>
      <c r="T37" s="198"/>
      <c r="U37" s="268"/>
      <c r="V37" s="205"/>
      <c r="W37" s="11"/>
    </row>
    <row r="38" spans="2:23" ht="12">
      <c r="B38" s="192"/>
      <c r="C38" s="194" t="str">
        <f>IFERROR(IF(ISBLANK(Bugs[[#This Row],[ID Bug]])," ",'Inf. Proyecto'!$D$19)," ")</f>
        <v xml:space="preserve"> </v>
      </c>
      <c r="D38" s="191"/>
      <c r="E38" s="198"/>
      <c r="F38" s="201" t="str">
        <f>IF(Bugs[[#This Row],[HU]]=0," ",IF(Bugs[[#This Row],[ID Caso de prueba  (Opcional)]]=0," ",CONCATENATE("HU",Bugs[[#This Row],[HU]]," - ",Bugs[[#This Row],[ID Caso de prueba  (Opcional)]])))</f>
        <v xml:space="preserve"> </v>
      </c>
      <c r="G38" s="202"/>
      <c r="H38" s="191"/>
      <c r="I38" s="191"/>
      <c r="J38" s="198"/>
      <c r="K38" s="198"/>
      <c r="L38" s="198"/>
      <c r="M38" s="198"/>
      <c r="N38" s="198"/>
      <c r="O38" s="198"/>
      <c r="P38" s="198"/>
      <c r="Q38" s="198"/>
      <c r="R38" s="198"/>
      <c r="S38" s="198"/>
      <c r="T38" s="198"/>
      <c r="U38" s="268"/>
      <c r="V38" s="205"/>
      <c r="W38" s="11"/>
    </row>
    <row r="39" spans="2:23" ht="12">
      <c r="B39" s="192"/>
      <c r="C39" s="194" t="str">
        <f>IFERROR(IF(ISBLANK(Bugs[[#This Row],[ID Bug]])," ",'Inf. Proyecto'!$D$19)," ")</f>
        <v xml:space="preserve"> </v>
      </c>
      <c r="D39" s="191"/>
      <c r="E39" s="198"/>
      <c r="F39" s="201" t="str">
        <f>IF(Bugs[[#This Row],[HU]]=0," ",IF(Bugs[[#This Row],[ID Caso de prueba  (Opcional)]]=0," ",CONCATENATE("HU",Bugs[[#This Row],[HU]]," - ",Bugs[[#This Row],[ID Caso de prueba  (Opcional)]])))</f>
        <v xml:space="preserve"> </v>
      </c>
      <c r="G39" s="202"/>
      <c r="H39" s="191"/>
      <c r="I39" s="191"/>
      <c r="J39" s="198"/>
      <c r="K39" s="198"/>
      <c r="L39" s="198"/>
      <c r="M39" s="198"/>
      <c r="N39" s="198"/>
      <c r="O39" s="198"/>
      <c r="P39" s="198"/>
      <c r="Q39" s="198"/>
      <c r="R39" s="198"/>
      <c r="S39" s="198"/>
      <c r="T39" s="198"/>
      <c r="U39" s="268"/>
      <c r="V39" s="205"/>
      <c r="W39" s="11"/>
    </row>
    <row r="40" spans="2:23" ht="12">
      <c r="B40" s="192"/>
      <c r="C40" s="194" t="str">
        <f>IFERROR(IF(ISBLANK(Bugs[[#This Row],[ID Bug]])," ",'Inf. Proyecto'!$D$19)," ")</f>
        <v xml:space="preserve"> </v>
      </c>
      <c r="D40" s="191"/>
      <c r="E40" s="198"/>
      <c r="F40" s="201" t="str">
        <f>IF(Bugs[[#This Row],[HU]]=0," ",IF(Bugs[[#This Row],[ID Caso de prueba  (Opcional)]]=0," ",CONCATENATE("HU",Bugs[[#This Row],[HU]]," - ",Bugs[[#This Row],[ID Caso de prueba  (Opcional)]])))</f>
        <v xml:space="preserve"> </v>
      </c>
      <c r="G40" s="202"/>
      <c r="H40" s="191"/>
      <c r="I40" s="191"/>
      <c r="J40" s="198"/>
      <c r="K40" s="198"/>
      <c r="L40" s="198"/>
      <c r="M40" s="198"/>
      <c r="N40" s="198"/>
      <c r="O40" s="198"/>
      <c r="P40" s="198"/>
      <c r="Q40" s="198"/>
      <c r="R40" s="198"/>
      <c r="S40" s="198"/>
      <c r="T40" s="198"/>
      <c r="U40" s="268"/>
      <c r="V40" s="205"/>
      <c r="W40" s="11"/>
    </row>
    <row r="41" spans="2:23" ht="12">
      <c r="B41" s="192"/>
      <c r="C41" s="194" t="str">
        <f>IFERROR(IF(ISBLANK(Bugs[[#This Row],[ID Bug]])," ",'Inf. Proyecto'!$D$19)," ")</f>
        <v xml:space="preserve"> </v>
      </c>
      <c r="D41" s="191"/>
      <c r="E41" s="198"/>
      <c r="F41" s="201" t="str">
        <f>IF(Bugs[[#This Row],[HU]]=0," ",IF(Bugs[[#This Row],[ID Caso de prueba  (Opcional)]]=0," ",CONCATENATE("HU",Bugs[[#This Row],[HU]]," - ",Bugs[[#This Row],[ID Caso de prueba  (Opcional)]])))</f>
        <v xml:space="preserve"> </v>
      </c>
      <c r="G41" s="202"/>
      <c r="H41" s="191"/>
      <c r="I41" s="191"/>
      <c r="J41" s="198"/>
      <c r="K41" s="198"/>
      <c r="L41" s="198"/>
      <c r="M41" s="198"/>
      <c r="N41" s="198"/>
      <c r="O41" s="198"/>
      <c r="P41" s="198"/>
      <c r="Q41" s="198"/>
      <c r="R41" s="198"/>
      <c r="S41" s="198"/>
      <c r="T41" s="198"/>
      <c r="U41" s="268"/>
      <c r="V41" s="205"/>
      <c r="W41" s="11"/>
    </row>
    <row r="42" spans="2:23" ht="12">
      <c r="B42" s="192"/>
      <c r="C42" s="194" t="str">
        <f>IFERROR(IF(ISBLANK(Bugs[[#This Row],[ID Bug]])," ",'Inf. Proyecto'!$D$19)," ")</f>
        <v xml:space="preserve"> </v>
      </c>
      <c r="D42" s="191"/>
      <c r="E42" s="198"/>
      <c r="F42" s="201" t="str">
        <f>IF(Bugs[[#This Row],[HU]]=0," ",IF(Bugs[[#This Row],[ID Caso de prueba  (Opcional)]]=0," ",CONCATENATE("HU",Bugs[[#This Row],[HU]]," - ",Bugs[[#This Row],[ID Caso de prueba  (Opcional)]])))</f>
        <v xml:space="preserve"> </v>
      </c>
      <c r="G42" s="202"/>
      <c r="H42" s="191"/>
      <c r="I42" s="191"/>
      <c r="J42" s="198"/>
      <c r="K42" s="198"/>
      <c r="L42" s="198"/>
      <c r="M42" s="198"/>
      <c r="N42" s="198"/>
      <c r="O42" s="198"/>
      <c r="P42" s="198"/>
      <c r="Q42" s="198"/>
      <c r="R42" s="198"/>
      <c r="S42" s="198"/>
      <c r="T42" s="198"/>
      <c r="U42" s="268"/>
      <c r="V42" s="205"/>
      <c r="W42" s="11"/>
    </row>
    <row r="43" spans="2:23" ht="12">
      <c r="B43" s="192"/>
      <c r="C43" s="194" t="str">
        <f>IFERROR(IF(ISBLANK(Bugs[[#This Row],[ID Bug]])," ",'Inf. Proyecto'!$D$19)," ")</f>
        <v xml:space="preserve"> </v>
      </c>
      <c r="D43" s="191"/>
      <c r="E43" s="198"/>
      <c r="F43" s="201" t="str">
        <f>IF(Bugs[[#This Row],[HU]]=0," ",IF(Bugs[[#This Row],[ID Caso de prueba  (Opcional)]]=0," ",CONCATENATE("HU",Bugs[[#This Row],[HU]]," - ",Bugs[[#This Row],[ID Caso de prueba  (Opcional)]])))</f>
        <v xml:space="preserve"> </v>
      </c>
      <c r="G43" s="202"/>
      <c r="H43" s="191"/>
      <c r="I43" s="191"/>
      <c r="J43" s="198"/>
      <c r="K43" s="198"/>
      <c r="L43" s="198"/>
      <c r="M43" s="198"/>
      <c r="N43" s="198"/>
      <c r="O43" s="198"/>
      <c r="P43" s="198"/>
      <c r="Q43" s="198"/>
      <c r="R43" s="198"/>
      <c r="S43" s="198"/>
      <c r="T43" s="198"/>
      <c r="U43" s="268"/>
      <c r="V43" s="205"/>
      <c r="W43" s="11"/>
    </row>
    <row r="44" spans="2:23" ht="12">
      <c r="B44" s="192"/>
      <c r="C44" s="194" t="str">
        <f>IFERROR(IF(ISBLANK(Bugs[[#This Row],[ID Bug]])," ",'Inf. Proyecto'!$D$19)," ")</f>
        <v xml:space="preserve"> </v>
      </c>
      <c r="D44" s="191"/>
      <c r="E44" s="198"/>
      <c r="F44" s="201" t="str">
        <f>IF(Bugs[[#This Row],[HU]]=0," ",IF(Bugs[[#This Row],[ID Caso de prueba  (Opcional)]]=0," ",CONCATENATE("HU",Bugs[[#This Row],[HU]]," - ",Bugs[[#This Row],[ID Caso de prueba  (Opcional)]])))</f>
        <v xml:space="preserve"> </v>
      </c>
      <c r="G44" s="202"/>
      <c r="H44" s="191"/>
      <c r="I44" s="191"/>
      <c r="J44" s="198"/>
      <c r="K44" s="198"/>
      <c r="L44" s="198"/>
      <c r="M44" s="198"/>
      <c r="N44" s="198"/>
      <c r="O44" s="198"/>
      <c r="P44" s="198"/>
      <c r="Q44" s="198"/>
      <c r="R44" s="198"/>
      <c r="S44" s="198"/>
      <c r="T44" s="198"/>
      <c r="U44" s="268"/>
      <c r="V44" s="205"/>
      <c r="W44" s="11"/>
    </row>
    <row r="45" spans="2:23" ht="12">
      <c r="B45" s="192"/>
      <c r="C45" s="194" t="str">
        <f>IFERROR(IF(ISBLANK(Bugs[[#This Row],[ID Bug]])," ",'Inf. Proyecto'!$D$19)," ")</f>
        <v xml:space="preserve"> </v>
      </c>
      <c r="D45" s="191"/>
      <c r="E45" s="198"/>
      <c r="F45" s="201" t="str">
        <f>IF(Bugs[[#This Row],[HU]]=0," ",IF(Bugs[[#This Row],[ID Caso de prueba  (Opcional)]]=0," ",CONCATENATE("HU",Bugs[[#This Row],[HU]]," - ",Bugs[[#This Row],[ID Caso de prueba  (Opcional)]])))</f>
        <v xml:space="preserve"> </v>
      </c>
      <c r="G45" s="202"/>
      <c r="H45" s="191"/>
      <c r="I45" s="191"/>
      <c r="J45" s="198"/>
      <c r="K45" s="198"/>
      <c r="L45" s="198"/>
      <c r="M45" s="198"/>
      <c r="N45" s="198"/>
      <c r="O45" s="198"/>
      <c r="P45" s="198"/>
      <c r="Q45" s="198"/>
      <c r="R45" s="198"/>
      <c r="S45" s="198"/>
      <c r="T45" s="198"/>
      <c r="U45" s="268"/>
      <c r="V45" s="205"/>
      <c r="W45" s="11"/>
    </row>
    <row r="46" spans="2:23" ht="12">
      <c r="B46" s="192"/>
      <c r="C46" s="194" t="str">
        <f>IFERROR(IF(ISBLANK(Bugs[[#This Row],[ID Bug]])," ",'Inf. Proyecto'!$D$19)," ")</f>
        <v xml:space="preserve"> </v>
      </c>
      <c r="D46" s="191"/>
      <c r="E46" s="198"/>
      <c r="F46" s="201" t="str">
        <f>IF(Bugs[[#This Row],[HU]]=0," ",IF(Bugs[[#This Row],[ID Caso de prueba  (Opcional)]]=0," ",CONCATENATE("HU",Bugs[[#This Row],[HU]]," - ",Bugs[[#This Row],[ID Caso de prueba  (Opcional)]])))</f>
        <v xml:space="preserve"> </v>
      </c>
      <c r="G46" s="202"/>
      <c r="H46" s="191"/>
      <c r="I46" s="191"/>
      <c r="J46" s="198"/>
      <c r="K46" s="198"/>
      <c r="L46" s="198"/>
      <c r="M46" s="198"/>
      <c r="N46" s="198"/>
      <c r="O46" s="198"/>
      <c r="P46" s="198"/>
      <c r="Q46" s="198"/>
      <c r="R46" s="198"/>
      <c r="S46" s="198"/>
      <c r="T46" s="198"/>
      <c r="U46" s="268"/>
      <c r="V46" s="205"/>
      <c r="W46" s="11"/>
    </row>
    <row r="47" spans="2:23" ht="12">
      <c r="B47" s="192"/>
      <c r="C47" s="194" t="str">
        <f>IFERROR(IF(ISBLANK(Bugs[[#This Row],[ID Bug]])," ",'Inf. Proyecto'!$D$19)," ")</f>
        <v xml:space="preserve"> </v>
      </c>
      <c r="D47" s="191"/>
      <c r="E47" s="198"/>
      <c r="F47" s="201" t="str">
        <f>IF(Bugs[[#This Row],[HU]]=0," ",IF(Bugs[[#This Row],[ID Caso de prueba  (Opcional)]]=0," ",CONCATENATE("HU",Bugs[[#This Row],[HU]]," - ",Bugs[[#This Row],[ID Caso de prueba  (Opcional)]])))</f>
        <v xml:space="preserve"> </v>
      </c>
      <c r="G47" s="202"/>
      <c r="H47" s="191"/>
      <c r="I47" s="191"/>
      <c r="J47" s="198"/>
      <c r="K47" s="198"/>
      <c r="L47" s="198"/>
      <c r="M47" s="198"/>
      <c r="N47" s="198"/>
      <c r="O47" s="198"/>
      <c r="P47" s="198"/>
      <c r="Q47" s="198"/>
      <c r="R47" s="198"/>
      <c r="S47" s="198"/>
      <c r="T47" s="198"/>
      <c r="U47" s="268"/>
      <c r="V47" s="205"/>
      <c r="W47" s="11"/>
    </row>
    <row r="48" spans="2:23" ht="12">
      <c r="B48" s="192"/>
      <c r="C48" s="194" t="str">
        <f>IFERROR(IF(ISBLANK(Bugs[[#This Row],[ID Bug]])," ",'Inf. Proyecto'!$D$19)," ")</f>
        <v xml:space="preserve"> </v>
      </c>
      <c r="D48" s="191"/>
      <c r="E48" s="198"/>
      <c r="F48" s="201" t="str">
        <f>IF(Bugs[[#This Row],[HU]]=0," ",IF(Bugs[[#This Row],[ID Caso de prueba  (Opcional)]]=0," ",CONCATENATE("HU",Bugs[[#This Row],[HU]]," - ",Bugs[[#This Row],[ID Caso de prueba  (Opcional)]])))</f>
        <v xml:space="preserve"> </v>
      </c>
      <c r="G48" s="202"/>
      <c r="H48" s="191"/>
      <c r="I48" s="191"/>
      <c r="J48" s="198"/>
      <c r="K48" s="198"/>
      <c r="L48" s="198"/>
      <c r="M48" s="198"/>
      <c r="N48" s="198"/>
      <c r="O48" s="198"/>
      <c r="P48" s="198"/>
      <c r="Q48" s="198"/>
      <c r="R48" s="198"/>
      <c r="S48" s="198"/>
      <c r="T48" s="198"/>
      <c r="U48" s="268"/>
      <c r="V48" s="205"/>
      <c r="W48" s="11"/>
    </row>
    <row r="49" spans="2:23" ht="12">
      <c r="B49" s="192"/>
      <c r="C49" s="194" t="str">
        <f>IFERROR(IF(ISBLANK(Bugs[[#This Row],[ID Bug]])," ",'Inf. Proyecto'!$D$19)," ")</f>
        <v xml:space="preserve"> </v>
      </c>
      <c r="D49" s="191"/>
      <c r="E49" s="198"/>
      <c r="F49" s="201" t="str">
        <f>IF(Bugs[[#This Row],[HU]]=0," ",IF(Bugs[[#This Row],[ID Caso de prueba  (Opcional)]]=0," ",CONCATENATE("HU",Bugs[[#This Row],[HU]]," - ",Bugs[[#This Row],[ID Caso de prueba  (Opcional)]])))</f>
        <v xml:space="preserve"> </v>
      </c>
      <c r="G49" s="202"/>
      <c r="H49" s="191"/>
      <c r="I49" s="191"/>
      <c r="J49" s="198"/>
      <c r="K49" s="198"/>
      <c r="L49" s="198"/>
      <c r="M49" s="198"/>
      <c r="N49" s="198"/>
      <c r="O49" s="198"/>
      <c r="P49" s="198"/>
      <c r="Q49" s="198"/>
      <c r="R49" s="198"/>
      <c r="S49" s="198"/>
      <c r="T49" s="198"/>
      <c r="U49" s="268"/>
      <c r="V49" s="205"/>
      <c r="W49" s="11"/>
    </row>
    <row r="50" spans="2:23" ht="12">
      <c r="B50" s="192"/>
      <c r="C50" s="194" t="str">
        <f>IFERROR(IF(ISBLANK(Bugs[[#This Row],[ID Bug]])," ",'Inf. Proyecto'!$D$19)," ")</f>
        <v xml:space="preserve"> </v>
      </c>
      <c r="D50" s="191"/>
      <c r="E50" s="198"/>
      <c r="F50" s="201" t="str">
        <f>IF(Bugs[[#This Row],[HU]]=0," ",IF(Bugs[[#This Row],[ID Caso de prueba  (Opcional)]]=0," ",CONCATENATE("HU",Bugs[[#This Row],[HU]]," - ",Bugs[[#This Row],[ID Caso de prueba  (Opcional)]])))</f>
        <v xml:space="preserve"> </v>
      </c>
      <c r="G50" s="202"/>
      <c r="H50" s="191"/>
      <c r="I50" s="191"/>
      <c r="J50" s="198"/>
      <c r="K50" s="198"/>
      <c r="L50" s="198"/>
      <c r="M50" s="198"/>
      <c r="N50" s="198"/>
      <c r="O50" s="198"/>
      <c r="P50" s="198"/>
      <c r="Q50" s="198"/>
      <c r="R50" s="198"/>
      <c r="S50" s="198"/>
      <c r="T50" s="198"/>
      <c r="U50" s="268"/>
      <c r="V50" s="205"/>
      <c r="W50" s="11"/>
    </row>
    <row r="51" spans="2:23" ht="12">
      <c r="B51" s="192"/>
      <c r="C51" s="194" t="str">
        <f>IFERROR(IF(ISBLANK(Bugs[[#This Row],[ID Bug]])," ",'Inf. Proyecto'!$D$19)," ")</f>
        <v xml:space="preserve"> </v>
      </c>
      <c r="D51" s="191"/>
      <c r="E51" s="198"/>
      <c r="F51" s="201" t="str">
        <f>IF(Bugs[[#This Row],[HU]]=0," ",IF(Bugs[[#This Row],[ID Caso de prueba  (Opcional)]]=0," ",CONCATENATE("HU",Bugs[[#This Row],[HU]]," - ",Bugs[[#This Row],[ID Caso de prueba  (Opcional)]])))</f>
        <v xml:space="preserve"> </v>
      </c>
      <c r="G51" s="202"/>
      <c r="H51" s="191"/>
      <c r="I51" s="191"/>
      <c r="J51" s="198"/>
      <c r="K51" s="198"/>
      <c r="L51" s="198"/>
      <c r="M51" s="198"/>
      <c r="N51" s="198"/>
      <c r="O51" s="198"/>
      <c r="P51" s="198"/>
      <c r="Q51" s="198"/>
      <c r="R51" s="198"/>
      <c r="S51" s="198"/>
      <c r="T51" s="198"/>
      <c r="U51" s="268"/>
      <c r="V51" s="205"/>
      <c r="W51" s="11"/>
    </row>
    <row r="52" spans="2:23" ht="12">
      <c r="B52" s="192"/>
      <c r="C52" s="194" t="str">
        <f>IFERROR(IF(ISBLANK(Bugs[[#This Row],[ID Bug]])," ",'Inf. Proyecto'!$D$19)," ")</f>
        <v xml:space="preserve"> </v>
      </c>
      <c r="D52" s="191"/>
      <c r="E52" s="198"/>
      <c r="F52" s="201" t="str">
        <f>IF(Bugs[[#This Row],[HU]]=0," ",IF(Bugs[[#This Row],[ID Caso de prueba  (Opcional)]]=0," ",CONCATENATE("HU",Bugs[[#This Row],[HU]]," - ",Bugs[[#This Row],[ID Caso de prueba  (Opcional)]])))</f>
        <v xml:space="preserve"> </v>
      </c>
      <c r="G52" s="202"/>
      <c r="H52" s="191"/>
      <c r="I52" s="191"/>
      <c r="J52" s="198"/>
      <c r="K52" s="198"/>
      <c r="L52" s="198"/>
      <c r="M52" s="198"/>
      <c r="N52" s="198"/>
      <c r="O52" s="198"/>
      <c r="P52" s="198"/>
      <c r="Q52" s="198"/>
      <c r="R52" s="198"/>
      <c r="S52" s="198"/>
      <c r="T52" s="198"/>
      <c r="U52" s="268"/>
      <c r="V52" s="205"/>
      <c r="W52" s="11"/>
    </row>
    <row r="53" spans="2:23" ht="12">
      <c r="B53" s="192"/>
      <c r="C53" s="194" t="str">
        <f>IFERROR(IF(ISBLANK(Bugs[[#This Row],[ID Bug]])," ",'Inf. Proyecto'!$D$19)," ")</f>
        <v xml:space="preserve"> </v>
      </c>
      <c r="D53" s="191"/>
      <c r="E53" s="198"/>
      <c r="F53" s="201" t="str">
        <f>IF(Bugs[[#This Row],[HU]]=0," ",IF(Bugs[[#This Row],[ID Caso de prueba  (Opcional)]]=0," ",CONCATENATE("HU",Bugs[[#This Row],[HU]]," - ",Bugs[[#This Row],[ID Caso de prueba  (Opcional)]])))</f>
        <v xml:space="preserve"> </v>
      </c>
      <c r="G53" s="202"/>
      <c r="H53" s="191"/>
      <c r="I53" s="191"/>
      <c r="J53" s="198"/>
      <c r="K53" s="198"/>
      <c r="L53" s="198"/>
      <c r="M53" s="198"/>
      <c r="N53" s="198"/>
      <c r="O53" s="198"/>
      <c r="P53" s="198"/>
      <c r="Q53" s="198"/>
      <c r="R53" s="198"/>
      <c r="S53" s="198"/>
      <c r="T53" s="198"/>
      <c r="U53" s="268"/>
      <c r="V53" s="205"/>
      <c r="W53" s="11"/>
    </row>
    <row r="54" spans="2:23" ht="12">
      <c r="B54" s="192"/>
      <c r="C54" s="194" t="str">
        <f>IFERROR(IF(ISBLANK(Bugs[[#This Row],[ID Bug]])," ",'Inf. Proyecto'!$D$19)," ")</f>
        <v xml:space="preserve"> </v>
      </c>
      <c r="D54" s="191"/>
      <c r="E54" s="198"/>
      <c r="F54" s="201" t="str">
        <f>IF(Bugs[[#This Row],[HU]]=0," ",IF(Bugs[[#This Row],[ID Caso de prueba  (Opcional)]]=0," ",CONCATENATE("HU",Bugs[[#This Row],[HU]]," - ",Bugs[[#This Row],[ID Caso de prueba  (Opcional)]])))</f>
        <v xml:space="preserve"> </v>
      </c>
      <c r="G54" s="202"/>
      <c r="H54" s="191"/>
      <c r="I54" s="191"/>
      <c r="J54" s="198"/>
      <c r="K54" s="198"/>
      <c r="L54" s="198"/>
      <c r="M54" s="198"/>
      <c r="N54" s="198"/>
      <c r="O54" s="198"/>
      <c r="P54" s="198"/>
      <c r="Q54" s="198"/>
      <c r="R54" s="198"/>
      <c r="S54" s="198"/>
      <c r="T54" s="198"/>
      <c r="U54" s="268"/>
      <c r="V54" s="205"/>
      <c r="W54" s="11"/>
    </row>
    <row r="55" spans="2:23" ht="12">
      <c r="B55" s="192"/>
      <c r="C55" s="194" t="str">
        <f>IFERROR(IF(ISBLANK(Bugs[[#This Row],[ID Bug]])," ",'Inf. Proyecto'!$D$19)," ")</f>
        <v xml:space="preserve"> </v>
      </c>
      <c r="D55" s="191"/>
      <c r="E55" s="198"/>
      <c r="F55" s="201" t="str">
        <f>IF(Bugs[[#This Row],[HU]]=0," ",IF(Bugs[[#This Row],[ID Caso de prueba  (Opcional)]]=0," ",CONCATENATE("HU",Bugs[[#This Row],[HU]]," - ",Bugs[[#This Row],[ID Caso de prueba  (Opcional)]])))</f>
        <v xml:space="preserve"> </v>
      </c>
      <c r="G55" s="202"/>
      <c r="H55" s="191"/>
      <c r="I55" s="191"/>
      <c r="J55" s="198"/>
      <c r="K55" s="198"/>
      <c r="L55" s="198"/>
      <c r="M55" s="198"/>
      <c r="N55" s="198"/>
      <c r="O55" s="198"/>
      <c r="P55" s="198"/>
      <c r="Q55" s="198"/>
      <c r="R55" s="198"/>
      <c r="S55" s="198"/>
      <c r="T55" s="198"/>
      <c r="U55" s="268"/>
      <c r="V55" s="205"/>
      <c r="W55" s="11"/>
    </row>
    <row r="56" spans="2:23" ht="12">
      <c r="B56" s="192"/>
      <c r="C56" s="194" t="str">
        <f>IFERROR(IF(ISBLANK(Bugs[[#This Row],[ID Bug]])," ",'Inf. Proyecto'!$D$19)," ")</f>
        <v xml:space="preserve"> </v>
      </c>
      <c r="D56" s="191"/>
      <c r="E56" s="198"/>
      <c r="F56" s="201" t="str">
        <f>IF(Bugs[[#This Row],[HU]]=0," ",IF(Bugs[[#This Row],[ID Caso de prueba  (Opcional)]]=0," ",CONCATENATE("HU",Bugs[[#This Row],[HU]]," - ",Bugs[[#This Row],[ID Caso de prueba  (Opcional)]])))</f>
        <v xml:space="preserve"> </v>
      </c>
      <c r="G56" s="202"/>
      <c r="H56" s="191"/>
      <c r="I56" s="191"/>
      <c r="J56" s="198"/>
      <c r="K56" s="198"/>
      <c r="L56" s="198"/>
      <c r="M56" s="198"/>
      <c r="N56" s="198"/>
      <c r="O56" s="198"/>
      <c r="P56" s="198"/>
      <c r="Q56" s="198"/>
      <c r="R56" s="198"/>
      <c r="S56" s="198"/>
      <c r="T56" s="198"/>
      <c r="U56" s="268"/>
      <c r="V56" s="205"/>
      <c r="W56" s="11"/>
    </row>
    <row r="57" spans="2:23" ht="12">
      <c r="B57" s="192"/>
      <c r="C57" s="194" t="str">
        <f>IFERROR(IF(ISBLANK(Bugs[[#This Row],[ID Bug]])," ",'Inf. Proyecto'!$D$19)," ")</f>
        <v xml:space="preserve"> </v>
      </c>
      <c r="D57" s="191"/>
      <c r="E57" s="198"/>
      <c r="F57" s="201" t="str">
        <f>IF(Bugs[[#This Row],[HU]]=0," ",IF(Bugs[[#This Row],[ID Caso de prueba  (Opcional)]]=0," ",CONCATENATE("HU",Bugs[[#This Row],[HU]]," - ",Bugs[[#This Row],[ID Caso de prueba  (Opcional)]])))</f>
        <v xml:space="preserve"> </v>
      </c>
      <c r="G57" s="202"/>
      <c r="H57" s="191"/>
      <c r="I57" s="191"/>
      <c r="J57" s="198"/>
      <c r="K57" s="198"/>
      <c r="L57" s="198"/>
      <c r="M57" s="198"/>
      <c r="N57" s="198"/>
      <c r="O57" s="198"/>
      <c r="P57" s="198"/>
      <c r="Q57" s="198"/>
      <c r="R57" s="198"/>
      <c r="S57" s="198"/>
      <c r="T57" s="198"/>
      <c r="U57" s="268"/>
      <c r="V57" s="205"/>
      <c r="W57" s="11"/>
    </row>
    <row r="58" spans="2:23" ht="12">
      <c r="B58" s="192"/>
      <c r="C58" s="194" t="str">
        <f>IFERROR(IF(ISBLANK(Bugs[[#This Row],[ID Bug]])," ",'Inf. Proyecto'!$D$19)," ")</f>
        <v xml:space="preserve"> </v>
      </c>
      <c r="D58" s="191"/>
      <c r="E58" s="198"/>
      <c r="F58" s="201" t="str">
        <f>IF(Bugs[[#This Row],[HU]]=0," ",IF(Bugs[[#This Row],[ID Caso de prueba  (Opcional)]]=0," ",CONCATENATE("HU",Bugs[[#This Row],[HU]]," - ",Bugs[[#This Row],[ID Caso de prueba  (Opcional)]])))</f>
        <v xml:space="preserve"> </v>
      </c>
      <c r="G58" s="202"/>
      <c r="H58" s="191"/>
      <c r="I58" s="191"/>
      <c r="J58" s="198"/>
      <c r="K58" s="198"/>
      <c r="L58" s="198"/>
      <c r="M58" s="198"/>
      <c r="N58" s="198"/>
      <c r="O58" s="198"/>
      <c r="P58" s="198"/>
      <c r="Q58" s="198"/>
      <c r="R58" s="198"/>
      <c r="S58" s="198"/>
      <c r="T58" s="198"/>
      <c r="U58" s="268"/>
      <c r="V58" s="205"/>
      <c r="W58" s="11"/>
    </row>
    <row r="59" spans="2:23" ht="12">
      <c r="B59" s="192"/>
      <c r="C59" s="194" t="str">
        <f>IFERROR(IF(ISBLANK(Bugs[[#This Row],[ID Bug]])," ",'Inf. Proyecto'!$D$19)," ")</f>
        <v xml:space="preserve"> </v>
      </c>
      <c r="D59" s="191"/>
      <c r="E59" s="198"/>
      <c r="F59" s="201" t="str">
        <f>IF(Bugs[[#This Row],[HU]]=0," ",IF(Bugs[[#This Row],[ID Caso de prueba  (Opcional)]]=0," ",CONCATENATE("HU",Bugs[[#This Row],[HU]]," - ",Bugs[[#This Row],[ID Caso de prueba  (Opcional)]])))</f>
        <v xml:space="preserve"> </v>
      </c>
      <c r="G59" s="202"/>
      <c r="H59" s="191"/>
      <c r="I59" s="191"/>
      <c r="J59" s="198"/>
      <c r="K59" s="198"/>
      <c r="L59" s="198"/>
      <c r="M59" s="198"/>
      <c r="N59" s="198"/>
      <c r="O59" s="198"/>
      <c r="P59" s="198"/>
      <c r="Q59" s="198"/>
      <c r="R59" s="198"/>
      <c r="S59" s="198"/>
      <c r="T59" s="198"/>
      <c r="U59" s="268"/>
      <c r="V59" s="205"/>
      <c r="W59" s="11"/>
    </row>
    <row r="60" spans="2:23" ht="12">
      <c r="B60" s="192"/>
      <c r="C60" s="194" t="str">
        <f>IFERROR(IF(ISBLANK(Bugs[[#This Row],[ID Bug]])," ",'Inf. Proyecto'!$D$19)," ")</f>
        <v xml:space="preserve"> </v>
      </c>
      <c r="D60" s="191"/>
      <c r="E60" s="198"/>
      <c r="F60" s="201" t="str">
        <f>IF(Bugs[[#This Row],[HU]]=0," ",IF(Bugs[[#This Row],[ID Caso de prueba  (Opcional)]]=0," ",CONCATENATE("HU",Bugs[[#This Row],[HU]]," - ",Bugs[[#This Row],[ID Caso de prueba  (Opcional)]])))</f>
        <v xml:space="preserve"> </v>
      </c>
      <c r="G60" s="202"/>
      <c r="H60" s="191"/>
      <c r="I60" s="191"/>
      <c r="J60" s="198"/>
      <c r="K60" s="198"/>
      <c r="L60" s="198"/>
      <c r="M60" s="198"/>
      <c r="N60" s="198"/>
      <c r="O60" s="198"/>
      <c r="P60" s="198"/>
      <c r="Q60" s="198"/>
      <c r="R60" s="198"/>
      <c r="S60" s="198"/>
      <c r="T60" s="198"/>
      <c r="U60" s="268"/>
      <c r="V60" s="205"/>
      <c r="W60" s="11"/>
    </row>
    <row r="61" spans="2:23" ht="12">
      <c r="B61" s="192"/>
      <c r="C61" s="194" t="str">
        <f>IFERROR(IF(ISBLANK(Bugs[[#This Row],[ID Bug]])," ",'Inf. Proyecto'!$D$19)," ")</f>
        <v xml:space="preserve"> </v>
      </c>
      <c r="D61" s="191"/>
      <c r="E61" s="198"/>
      <c r="F61" s="201" t="str">
        <f>IF(Bugs[[#This Row],[HU]]=0," ",IF(Bugs[[#This Row],[ID Caso de prueba  (Opcional)]]=0," ",CONCATENATE("HU",Bugs[[#This Row],[HU]]," - ",Bugs[[#This Row],[ID Caso de prueba  (Opcional)]])))</f>
        <v xml:space="preserve"> </v>
      </c>
      <c r="G61" s="202"/>
      <c r="H61" s="191"/>
      <c r="I61" s="191"/>
      <c r="J61" s="198"/>
      <c r="K61" s="198"/>
      <c r="L61" s="198"/>
      <c r="M61" s="198"/>
      <c r="N61" s="198"/>
      <c r="O61" s="198"/>
      <c r="P61" s="198"/>
      <c r="Q61" s="198"/>
      <c r="R61" s="198"/>
      <c r="S61" s="198"/>
      <c r="T61" s="198"/>
      <c r="U61" s="268"/>
      <c r="V61" s="205"/>
      <c r="W61" s="11"/>
    </row>
    <row r="62" spans="2:23" ht="12">
      <c r="B62" s="192"/>
      <c r="C62" s="194" t="str">
        <f>IFERROR(IF(ISBLANK(Bugs[[#This Row],[ID Bug]])," ",'Inf. Proyecto'!$D$19)," ")</f>
        <v xml:space="preserve"> </v>
      </c>
      <c r="D62" s="191"/>
      <c r="E62" s="198"/>
      <c r="F62" s="201" t="str">
        <f>IF(Bugs[[#This Row],[HU]]=0," ",IF(Bugs[[#This Row],[ID Caso de prueba  (Opcional)]]=0," ",CONCATENATE("HU",Bugs[[#This Row],[HU]]," - ",Bugs[[#This Row],[ID Caso de prueba  (Opcional)]])))</f>
        <v xml:space="preserve"> </v>
      </c>
      <c r="G62" s="202"/>
      <c r="H62" s="191"/>
      <c r="I62" s="191"/>
      <c r="J62" s="198"/>
      <c r="K62" s="198"/>
      <c r="L62" s="198"/>
      <c r="M62" s="198"/>
      <c r="N62" s="198"/>
      <c r="O62" s="198"/>
      <c r="P62" s="198"/>
      <c r="Q62" s="198"/>
      <c r="R62" s="198"/>
      <c r="S62" s="198"/>
      <c r="T62" s="198"/>
      <c r="U62" s="268"/>
      <c r="V62" s="205"/>
      <c r="W62" s="11"/>
    </row>
    <row r="63" spans="2:23" ht="12">
      <c r="B63" s="192"/>
      <c r="C63" s="194" t="str">
        <f>IFERROR(IF(ISBLANK(Bugs[[#This Row],[ID Bug]])," ",'Inf. Proyecto'!$D$19)," ")</f>
        <v xml:space="preserve"> </v>
      </c>
      <c r="D63" s="191"/>
      <c r="E63" s="198"/>
      <c r="F63" s="201" t="str">
        <f>IF(Bugs[[#This Row],[HU]]=0," ",IF(Bugs[[#This Row],[ID Caso de prueba  (Opcional)]]=0," ",CONCATENATE("HU",Bugs[[#This Row],[HU]]," - ",Bugs[[#This Row],[ID Caso de prueba  (Opcional)]])))</f>
        <v xml:space="preserve"> </v>
      </c>
      <c r="G63" s="202"/>
      <c r="H63" s="191"/>
      <c r="I63" s="191"/>
      <c r="J63" s="198"/>
      <c r="K63" s="198"/>
      <c r="L63" s="198"/>
      <c r="M63" s="198"/>
      <c r="N63" s="198"/>
      <c r="O63" s="198"/>
      <c r="P63" s="198"/>
      <c r="Q63" s="198"/>
      <c r="R63" s="198"/>
      <c r="S63" s="198"/>
      <c r="T63" s="198"/>
      <c r="U63" s="268"/>
      <c r="V63" s="205"/>
      <c r="W63" s="11"/>
    </row>
    <row r="64" spans="2:23" ht="12">
      <c r="B64" s="192"/>
      <c r="C64" s="194" t="str">
        <f>IFERROR(IF(ISBLANK(Bugs[[#This Row],[ID Bug]])," ",'Inf. Proyecto'!$D$19)," ")</f>
        <v xml:space="preserve"> </v>
      </c>
      <c r="D64" s="191"/>
      <c r="E64" s="198"/>
      <c r="F64" s="201" t="str">
        <f>IF(Bugs[[#This Row],[HU]]=0," ",IF(Bugs[[#This Row],[ID Caso de prueba  (Opcional)]]=0," ",CONCATENATE("HU",Bugs[[#This Row],[HU]]," - ",Bugs[[#This Row],[ID Caso de prueba  (Opcional)]])))</f>
        <v xml:space="preserve"> </v>
      </c>
      <c r="G64" s="202"/>
      <c r="H64" s="191"/>
      <c r="I64" s="191"/>
      <c r="J64" s="198"/>
      <c r="K64" s="198"/>
      <c r="L64" s="198"/>
      <c r="M64" s="198"/>
      <c r="N64" s="198"/>
      <c r="O64" s="198"/>
      <c r="P64" s="198"/>
      <c r="Q64" s="198"/>
      <c r="R64" s="198"/>
      <c r="S64" s="198"/>
      <c r="T64" s="198"/>
      <c r="U64" s="268"/>
      <c r="V64" s="205"/>
      <c r="W64" s="11"/>
    </row>
    <row r="65" spans="2:23" ht="12">
      <c r="B65" s="192"/>
      <c r="C65" s="194" t="str">
        <f>IFERROR(IF(ISBLANK(Bugs[[#This Row],[ID Bug]])," ",'Inf. Proyecto'!$D$19)," ")</f>
        <v xml:space="preserve"> </v>
      </c>
      <c r="D65" s="191"/>
      <c r="E65" s="198"/>
      <c r="F65" s="201" t="str">
        <f>IF(Bugs[[#This Row],[HU]]=0," ",IF(Bugs[[#This Row],[ID Caso de prueba  (Opcional)]]=0," ",CONCATENATE("HU",Bugs[[#This Row],[HU]]," - ",Bugs[[#This Row],[ID Caso de prueba  (Opcional)]])))</f>
        <v xml:space="preserve"> </v>
      </c>
      <c r="G65" s="202"/>
      <c r="H65" s="191"/>
      <c r="I65" s="191"/>
      <c r="J65" s="198"/>
      <c r="K65" s="198"/>
      <c r="L65" s="198"/>
      <c r="M65" s="198"/>
      <c r="N65" s="198"/>
      <c r="O65" s="198"/>
      <c r="P65" s="198"/>
      <c r="Q65" s="198"/>
      <c r="R65" s="198"/>
      <c r="S65" s="198"/>
      <c r="T65" s="198"/>
      <c r="U65" s="268"/>
      <c r="V65" s="205"/>
      <c r="W65" s="11"/>
    </row>
    <row r="66" spans="2:23" ht="12">
      <c r="B66" s="192"/>
      <c r="C66" s="194" t="str">
        <f>IFERROR(IF(ISBLANK(Bugs[[#This Row],[ID Bug]])," ",'Inf. Proyecto'!$D$19)," ")</f>
        <v xml:space="preserve"> </v>
      </c>
      <c r="D66" s="191"/>
      <c r="E66" s="198"/>
      <c r="F66" s="201" t="str">
        <f>IF(Bugs[[#This Row],[HU]]=0," ",IF(Bugs[[#This Row],[ID Caso de prueba  (Opcional)]]=0," ",CONCATENATE("HU",Bugs[[#This Row],[HU]]," - ",Bugs[[#This Row],[ID Caso de prueba  (Opcional)]])))</f>
        <v xml:space="preserve"> </v>
      </c>
      <c r="G66" s="202"/>
      <c r="H66" s="191"/>
      <c r="I66" s="191"/>
      <c r="J66" s="198"/>
      <c r="K66" s="198"/>
      <c r="L66" s="198"/>
      <c r="M66" s="198"/>
      <c r="N66" s="198"/>
      <c r="O66" s="198"/>
      <c r="P66" s="198"/>
      <c r="Q66" s="198"/>
      <c r="R66" s="198"/>
      <c r="S66" s="198"/>
      <c r="T66" s="198"/>
      <c r="U66" s="268"/>
      <c r="V66" s="205"/>
      <c r="W66" s="11"/>
    </row>
    <row r="67" spans="2:23" ht="12">
      <c r="B67" s="192"/>
      <c r="C67" s="194" t="str">
        <f>IFERROR(IF(ISBLANK(Bugs[[#This Row],[ID Bug]])," ",'Inf. Proyecto'!$D$19)," ")</f>
        <v xml:space="preserve"> </v>
      </c>
      <c r="D67" s="191"/>
      <c r="E67" s="198"/>
      <c r="F67" s="201" t="str">
        <f>IF(Bugs[[#This Row],[HU]]=0," ",IF(Bugs[[#This Row],[ID Caso de prueba  (Opcional)]]=0," ",CONCATENATE("HU",Bugs[[#This Row],[HU]]," - ",Bugs[[#This Row],[ID Caso de prueba  (Opcional)]])))</f>
        <v xml:space="preserve"> </v>
      </c>
      <c r="G67" s="202"/>
      <c r="H67" s="191"/>
      <c r="I67" s="191"/>
      <c r="J67" s="198"/>
      <c r="K67" s="198"/>
      <c r="L67" s="198"/>
      <c r="M67" s="198"/>
      <c r="N67" s="198"/>
      <c r="O67" s="198"/>
      <c r="P67" s="198"/>
      <c r="Q67" s="198"/>
      <c r="R67" s="198"/>
      <c r="S67" s="198"/>
      <c r="T67" s="198"/>
      <c r="U67" s="268"/>
      <c r="V67" s="205"/>
      <c r="W67" s="11"/>
    </row>
    <row r="68" spans="2:23" ht="12">
      <c r="B68" s="192"/>
      <c r="C68" s="194" t="str">
        <f>IFERROR(IF(ISBLANK(Bugs[[#This Row],[ID Bug]])," ",'Inf. Proyecto'!$D$19)," ")</f>
        <v xml:space="preserve"> </v>
      </c>
      <c r="D68" s="191"/>
      <c r="E68" s="198"/>
      <c r="F68" s="201" t="str">
        <f>IF(Bugs[[#This Row],[HU]]=0," ",IF(Bugs[[#This Row],[ID Caso de prueba  (Opcional)]]=0," ",CONCATENATE("HU",Bugs[[#This Row],[HU]]," - ",Bugs[[#This Row],[ID Caso de prueba  (Opcional)]])))</f>
        <v xml:space="preserve"> </v>
      </c>
      <c r="G68" s="202"/>
      <c r="H68" s="191"/>
      <c r="I68" s="191"/>
      <c r="J68" s="198"/>
      <c r="K68" s="198"/>
      <c r="L68" s="198"/>
      <c r="M68" s="198"/>
      <c r="N68" s="198"/>
      <c r="O68" s="198"/>
      <c r="P68" s="198"/>
      <c r="Q68" s="198"/>
      <c r="R68" s="198"/>
      <c r="S68" s="198"/>
      <c r="T68" s="198"/>
      <c r="U68" s="268"/>
      <c r="V68" s="205"/>
      <c r="W68" s="11"/>
    </row>
    <row r="69" spans="2:23" ht="12">
      <c r="B69" s="192"/>
      <c r="C69" s="194" t="str">
        <f>IFERROR(IF(ISBLANK(Bugs[[#This Row],[ID Bug]])," ",'Inf. Proyecto'!$D$19)," ")</f>
        <v xml:space="preserve"> </v>
      </c>
      <c r="D69" s="191"/>
      <c r="E69" s="198"/>
      <c r="F69" s="201" t="str">
        <f>IF(Bugs[[#This Row],[HU]]=0," ",IF(Bugs[[#This Row],[ID Caso de prueba  (Opcional)]]=0," ",CONCATENATE("HU",Bugs[[#This Row],[HU]]," - ",Bugs[[#This Row],[ID Caso de prueba  (Opcional)]])))</f>
        <v xml:space="preserve"> </v>
      </c>
      <c r="G69" s="202"/>
      <c r="H69" s="191"/>
      <c r="I69" s="191"/>
      <c r="J69" s="198"/>
      <c r="K69" s="198"/>
      <c r="L69" s="198"/>
      <c r="M69" s="198"/>
      <c r="N69" s="198"/>
      <c r="O69" s="198"/>
      <c r="P69" s="198"/>
      <c r="Q69" s="198"/>
      <c r="R69" s="198"/>
      <c r="S69" s="198"/>
      <c r="T69" s="198"/>
      <c r="U69" s="268"/>
      <c r="V69" s="205"/>
      <c r="W69" s="11"/>
    </row>
    <row r="70" spans="2:23" ht="12">
      <c r="B70" s="192"/>
      <c r="C70" s="194" t="str">
        <f>IFERROR(IF(ISBLANK(Bugs[[#This Row],[ID Bug]])," ",'Inf. Proyecto'!$D$19)," ")</f>
        <v xml:space="preserve"> </v>
      </c>
      <c r="D70" s="191"/>
      <c r="E70" s="198"/>
      <c r="F70" s="201" t="str">
        <f>IF(Bugs[[#This Row],[HU]]=0," ",IF(Bugs[[#This Row],[ID Caso de prueba  (Opcional)]]=0," ",CONCATENATE("HU",Bugs[[#This Row],[HU]]," - ",Bugs[[#This Row],[ID Caso de prueba  (Opcional)]])))</f>
        <v xml:space="preserve"> </v>
      </c>
      <c r="G70" s="202"/>
      <c r="H70" s="191"/>
      <c r="I70" s="191"/>
      <c r="J70" s="198"/>
      <c r="K70" s="198"/>
      <c r="L70" s="198"/>
      <c r="M70" s="198"/>
      <c r="N70" s="198"/>
      <c r="O70" s="198"/>
      <c r="P70" s="198"/>
      <c r="Q70" s="198"/>
      <c r="R70" s="198"/>
      <c r="S70" s="198"/>
      <c r="T70" s="198"/>
      <c r="U70" s="268"/>
      <c r="V70" s="205"/>
      <c r="W70" s="11"/>
    </row>
    <row r="71" spans="2:23" ht="12">
      <c r="B71" s="192"/>
      <c r="C71" s="194" t="str">
        <f>IFERROR(IF(ISBLANK(Bugs[[#This Row],[ID Bug]])," ",'Inf. Proyecto'!$D$19)," ")</f>
        <v xml:space="preserve"> </v>
      </c>
      <c r="D71" s="191"/>
      <c r="E71" s="198"/>
      <c r="F71" s="201" t="str">
        <f>IF(Bugs[[#This Row],[HU]]=0," ",IF(Bugs[[#This Row],[ID Caso de prueba  (Opcional)]]=0," ",CONCATENATE("HU",Bugs[[#This Row],[HU]]," - ",Bugs[[#This Row],[ID Caso de prueba  (Opcional)]])))</f>
        <v xml:space="preserve"> </v>
      </c>
      <c r="G71" s="202"/>
      <c r="H71" s="191"/>
      <c r="I71" s="191"/>
      <c r="J71" s="198"/>
      <c r="K71" s="198"/>
      <c r="L71" s="198"/>
      <c r="M71" s="198"/>
      <c r="N71" s="198"/>
      <c r="O71" s="198"/>
      <c r="P71" s="198"/>
      <c r="Q71" s="198"/>
      <c r="R71" s="198"/>
      <c r="S71" s="198"/>
      <c r="T71" s="198"/>
      <c r="U71" s="268"/>
      <c r="V71" s="205"/>
      <c r="W71" s="11"/>
    </row>
    <row r="72" spans="2:23" ht="12">
      <c r="B72" s="192"/>
      <c r="C72" s="194" t="str">
        <f>IFERROR(IF(ISBLANK(Bugs[[#This Row],[ID Bug]])," ",'Inf. Proyecto'!$D$19)," ")</f>
        <v xml:space="preserve"> </v>
      </c>
      <c r="D72" s="191"/>
      <c r="E72" s="198"/>
      <c r="F72" s="201" t="str">
        <f>IF(Bugs[[#This Row],[HU]]=0," ",IF(Bugs[[#This Row],[ID Caso de prueba  (Opcional)]]=0," ",CONCATENATE("HU",Bugs[[#This Row],[HU]]," - ",Bugs[[#This Row],[ID Caso de prueba  (Opcional)]])))</f>
        <v xml:space="preserve"> </v>
      </c>
      <c r="G72" s="202"/>
      <c r="H72" s="191"/>
      <c r="I72" s="191"/>
      <c r="J72" s="198"/>
      <c r="K72" s="198"/>
      <c r="L72" s="198"/>
      <c r="M72" s="198"/>
      <c r="N72" s="198"/>
      <c r="O72" s="198"/>
      <c r="P72" s="198"/>
      <c r="Q72" s="198"/>
      <c r="R72" s="198"/>
      <c r="S72" s="198"/>
      <c r="T72" s="198"/>
      <c r="U72" s="268"/>
      <c r="V72" s="205"/>
      <c r="W72" s="11"/>
    </row>
    <row r="73" spans="2:23" ht="12">
      <c r="B73" s="192"/>
      <c r="C73" s="194" t="str">
        <f>IFERROR(IF(ISBLANK(Bugs[[#This Row],[ID Bug]])," ",'Inf. Proyecto'!$D$19)," ")</f>
        <v xml:space="preserve"> </v>
      </c>
      <c r="D73" s="191"/>
      <c r="E73" s="198"/>
      <c r="F73" s="201" t="str">
        <f>IF(Bugs[[#This Row],[HU]]=0," ",IF(Bugs[[#This Row],[ID Caso de prueba  (Opcional)]]=0," ",CONCATENATE("HU",Bugs[[#This Row],[HU]]," - ",Bugs[[#This Row],[ID Caso de prueba  (Opcional)]])))</f>
        <v xml:space="preserve"> </v>
      </c>
      <c r="G73" s="202"/>
      <c r="H73" s="191"/>
      <c r="I73" s="191"/>
      <c r="J73" s="198"/>
      <c r="K73" s="198"/>
      <c r="L73" s="198"/>
      <c r="M73" s="198"/>
      <c r="N73" s="198"/>
      <c r="O73" s="198"/>
      <c r="P73" s="198"/>
      <c r="Q73" s="198"/>
      <c r="R73" s="198"/>
      <c r="S73" s="198"/>
      <c r="T73" s="198"/>
      <c r="U73" s="268"/>
      <c r="V73" s="205"/>
      <c r="W73" s="11"/>
    </row>
    <row r="74" spans="2:23" ht="12">
      <c r="B74" s="192"/>
      <c r="C74" s="194" t="str">
        <f>IFERROR(IF(ISBLANK(Bugs[[#This Row],[ID Bug]])," ",'Inf. Proyecto'!$D$19)," ")</f>
        <v xml:space="preserve"> </v>
      </c>
      <c r="D74" s="191"/>
      <c r="E74" s="198"/>
      <c r="F74" s="201" t="str">
        <f>IF(Bugs[[#This Row],[HU]]=0," ",IF(Bugs[[#This Row],[ID Caso de prueba  (Opcional)]]=0," ",CONCATENATE("HU",Bugs[[#This Row],[HU]]," - ",Bugs[[#This Row],[ID Caso de prueba  (Opcional)]])))</f>
        <v xml:space="preserve"> </v>
      </c>
      <c r="G74" s="202"/>
      <c r="H74" s="191"/>
      <c r="I74" s="191"/>
      <c r="J74" s="198"/>
      <c r="K74" s="198"/>
      <c r="L74" s="198"/>
      <c r="M74" s="198"/>
      <c r="N74" s="198"/>
      <c r="O74" s="198"/>
      <c r="P74" s="198"/>
      <c r="Q74" s="198"/>
      <c r="R74" s="198"/>
      <c r="S74" s="198"/>
      <c r="T74" s="198"/>
      <c r="U74" s="268"/>
      <c r="V74" s="205"/>
      <c r="W74" s="11"/>
    </row>
    <row r="75" spans="2:23" ht="12">
      <c r="B75" s="192"/>
      <c r="C75" s="194" t="str">
        <f>IFERROR(IF(ISBLANK(Bugs[[#This Row],[ID Bug]])," ",'Inf. Proyecto'!$D$19)," ")</f>
        <v xml:space="preserve"> </v>
      </c>
      <c r="D75" s="191"/>
      <c r="E75" s="198"/>
      <c r="F75" s="201" t="str">
        <f>IF(Bugs[[#This Row],[HU]]=0," ",IF(Bugs[[#This Row],[ID Caso de prueba  (Opcional)]]=0," ",CONCATENATE("HU",Bugs[[#This Row],[HU]]," - ",Bugs[[#This Row],[ID Caso de prueba  (Opcional)]])))</f>
        <v xml:space="preserve"> </v>
      </c>
      <c r="G75" s="202"/>
      <c r="H75" s="191"/>
      <c r="I75" s="191"/>
      <c r="J75" s="198"/>
      <c r="K75" s="198"/>
      <c r="L75" s="198"/>
      <c r="M75" s="198"/>
      <c r="N75" s="198"/>
      <c r="O75" s="198"/>
      <c r="P75" s="198"/>
      <c r="Q75" s="198"/>
      <c r="R75" s="198"/>
      <c r="S75" s="198"/>
      <c r="T75" s="198"/>
      <c r="U75" s="268"/>
      <c r="V75" s="205"/>
      <c r="W75" s="11"/>
    </row>
    <row r="76" spans="2:23" ht="12">
      <c r="B76" s="192"/>
      <c r="C76" s="194" t="str">
        <f>IFERROR(IF(ISBLANK(Bugs[[#This Row],[ID Bug]])," ",'Inf. Proyecto'!$D$19)," ")</f>
        <v xml:space="preserve"> </v>
      </c>
      <c r="D76" s="191"/>
      <c r="E76" s="198"/>
      <c r="F76" s="201" t="str">
        <f>IF(Bugs[[#This Row],[HU]]=0," ",IF(Bugs[[#This Row],[ID Caso de prueba  (Opcional)]]=0," ",CONCATENATE("HU",Bugs[[#This Row],[HU]]," - ",Bugs[[#This Row],[ID Caso de prueba  (Opcional)]])))</f>
        <v xml:space="preserve"> </v>
      </c>
      <c r="G76" s="202"/>
      <c r="H76" s="191"/>
      <c r="I76" s="191"/>
      <c r="J76" s="198"/>
      <c r="K76" s="198"/>
      <c r="L76" s="198"/>
      <c r="M76" s="198"/>
      <c r="N76" s="198"/>
      <c r="O76" s="198"/>
      <c r="P76" s="198"/>
      <c r="Q76" s="198"/>
      <c r="R76" s="198"/>
      <c r="S76" s="198"/>
      <c r="T76" s="198"/>
      <c r="U76" s="268"/>
      <c r="V76" s="205"/>
      <c r="W76" s="11"/>
    </row>
    <row r="77" spans="2:23" ht="12">
      <c r="B77" s="192"/>
      <c r="C77" s="194" t="str">
        <f>IFERROR(IF(ISBLANK(Bugs[[#This Row],[ID Bug]])," ",'Inf. Proyecto'!$D$19)," ")</f>
        <v xml:space="preserve"> </v>
      </c>
      <c r="D77" s="191"/>
      <c r="E77" s="198"/>
      <c r="F77" s="201" t="str">
        <f>IF(Bugs[[#This Row],[HU]]=0," ",IF(Bugs[[#This Row],[ID Caso de prueba  (Opcional)]]=0," ",CONCATENATE("HU",Bugs[[#This Row],[HU]]," - ",Bugs[[#This Row],[ID Caso de prueba  (Opcional)]])))</f>
        <v xml:space="preserve"> </v>
      </c>
      <c r="G77" s="202"/>
      <c r="H77" s="191"/>
      <c r="I77" s="191"/>
      <c r="J77" s="198"/>
      <c r="K77" s="198"/>
      <c r="L77" s="198"/>
      <c r="M77" s="198"/>
      <c r="N77" s="198"/>
      <c r="O77" s="198"/>
      <c r="P77" s="198"/>
      <c r="Q77" s="198"/>
      <c r="R77" s="198"/>
      <c r="S77" s="198"/>
      <c r="T77" s="198"/>
      <c r="U77" s="268"/>
      <c r="V77" s="205"/>
      <c r="W77" s="11"/>
    </row>
    <row r="78" spans="2:23" ht="12">
      <c r="B78" s="192"/>
      <c r="C78" s="194" t="str">
        <f>IFERROR(IF(ISBLANK(Bugs[[#This Row],[ID Bug]])," ",'Inf. Proyecto'!$D$19)," ")</f>
        <v xml:space="preserve"> </v>
      </c>
      <c r="D78" s="191"/>
      <c r="E78" s="198"/>
      <c r="F78" s="201" t="str">
        <f>IF(Bugs[[#This Row],[HU]]=0," ",IF(Bugs[[#This Row],[ID Caso de prueba  (Opcional)]]=0," ",CONCATENATE("HU",Bugs[[#This Row],[HU]]," - ",Bugs[[#This Row],[ID Caso de prueba  (Opcional)]])))</f>
        <v xml:space="preserve"> </v>
      </c>
      <c r="G78" s="202"/>
      <c r="H78" s="191"/>
      <c r="I78" s="191"/>
      <c r="J78" s="198"/>
      <c r="K78" s="198"/>
      <c r="L78" s="198"/>
      <c r="M78" s="198"/>
      <c r="N78" s="198"/>
      <c r="O78" s="198"/>
      <c r="P78" s="198"/>
      <c r="Q78" s="198"/>
      <c r="R78" s="198"/>
      <c r="S78" s="198"/>
      <c r="T78" s="198"/>
      <c r="U78" s="268"/>
      <c r="V78" s="205"/>
      <c r="W78" s="11"/>
    </row>
    <row r="79" spans="2:23" ht="12">
      <c r="B79" s="192"/>
      <c r="C79" s="194" t="str">
        <f>IFERROR(IF(ISBLANK(Bugs[[#This Row],[ID Bug]])," ",'Inf. Proyecto'!$D$19)," ")</f>
        <v xml:space="preserve"> </v>
      </c>
      <c r="D79" s="191"/>
      <c r="E79" s="198"/>
      <c r="F79" s="201" t="str">
        <f>IF(Bugs[[#This Row],[HU]]=0," ",IF(Bugs[[#This Row],[ID Caso de prueba  (Opcional)]]=0," ",CONCATENATE("HU",Bugs[[#This Row],[HU]]," - ",Bugs[[#This Row],[ID Caso de prueba  (Opcional)]])))</f>
        <v xml:space="preserve"> </v>
      </c>
      <c r="G79" s="202"/>
      <c r="H79" s="191"/>
      <c r="I79" s="191"/>
      <c r="J79" s="198"/>
      <c r="K79" s="198"/>
      <c r="L79" s="198"/>
      <c r="M79" s="198"/>
      <c r="N79" s="198"/>
      <c r="O79" s="198"/>
      <c r="P79" s="198"/>
      <c r="Q79" s="198"/>
      <c r="R79" s="198"/>
      <c r="S79" s="198"/>
      <c r="T79" s="198"/>
      <c r="U79" s="268"/>
      <c r="V79" s="205"/>
      <c r="W79" s="11"/>
    </row>
    <row r="80" spans="2:23" ht="12">
      <c r="B80" s="192"/>
      <c r="C80" s="194" t="str">
        <f>IFERROR(IF(ISBLANK(Bugs[[#This Row],[ID Bug]])," ",'Inf. Proyecto'!$D$19)," ")</f>
        <v xml:space="preserve"> </v>
      </c>
      <c r="D80" s="191"/>
      <c r="E80" s="198"/>
      <c r="F80" s="201" t="str">
        <f>IF(Bugs[[#This Row],[HU]]=0," ",IF(Bugs[[#This Row],[ID Caso de prueba  (Opcional)]]=0," ",CONCATENATE("HU",Bugs[[#This Row],[HU]]," - ",Bugs[[#This Row],[ID Caso de prueba  (Opcional)]])))</f>
        <v xml:space="preserve"> </v>
      </c>
      <c r="G80" s="202"/>
      <c r="H80" s="191"/>
      <c r="I80" s="191"/>
      <c r="J80" s="198"/>
      <c r="K80" s="198"/>
      <c r="L80" s="198"/>
      <c r="M80" s="198"/>
      <c r="N80" s="198"/>
      <c r="O80" s="198"/>
      <c r="P80" s="198"/>
      <c r="Q80" s="198"/>
      <c r="R80" s="198"/>
      <c r="S80" s="198"/>
      <c r="T80" s="198"/>
      <c r="U80" s="268"/>
      <c r="V80" s="205"/>
      <c r="W80" s="11"/>
    </row>
    <row r="81" spans="2:23" ht="12">
      <c r="B81" s="192"/>
      <c r="C81" s="194" t="str">
        <f>IFERROR(IF(ISBLANK(Bugs[[#This Row],[ID Bug]])," ",'Inf. Proyecto'!$D$19)," ")</f>
        <v xml:space="preserve"> </v>
      </c>
      <c r="D81" s="191"/>
      <c r="E81" s="198"/>
      <c r="F81" s="201" t="str">
        <f>IF(Bugs[[#This Row],[HU]]=0," ",IF(Bugs[[#This Row],[ID Caso de prueba  (Opcional)]]=0," ",CONCATENATE("HU",Bugs[[#This Row],[HU]]," - ",Bugs[[#This Row],[ID Caso de prueba  (Opcional)]])))</f>
        <v xml:space="preserve"> </v>
      </c>
      <c r="G81" s="202"/>
      <c r="H81" s="191"/>
      <c r="I81" s="191"/>
      <c r="J81" s="198"/>
      <c r="K81" s="198"/>
      <c r="L81" s="198"/>
      <c r="M81" s="198"/>
      <c r="N81" s="198"/>
      <c r="O81" s="198"/>
      <c r="P81" s="198"/>
      <c r="Q81" s="198"/>
      <c r="R81" s="198"/>
      <c r="S81" s="198"/>
      <c r="T81" s="198"/>
      <c r="U81" s="268"/>
      <c r="V81" s="205"/>
      <c r="W81" s="11"/>
    </row>
    <row r="82" spans="2:23" ht="12">
      <c r="B82" s="192"/>
      <c r="C82" s="194" t="str">
        <f>IFERROR(IF(ISBLANK(Bugs[[#This Row],[ID Bug]])," ",'Inf. Proyecto'!$D$19)," ")</f>
        <v xml:space="preserve"> </v>
      </c>
      <c r="D82" s="191"/>
      <c r="E82" s="198"/>
      <c r="F82" s="201" t="str">
        <f>IF(Bugs[[#This Row],[HU]]=0," ",IF(Bugs[[#This Row],[ID Caso de prueba  (Opcional)]]=0," ",CONCATENATE("HU",Bugs[[#This Row],[HU]]," - ",Bugs[[#This Row],[ID Caso de prueba  (Opcional)]])))</f>
        <v xml:space="preserve"> </v>
      </c>
      <c r="G82" s="202"/>
      <c r="H82" s="191"/>
      <c r="I82" s="191"/>
      <c r="J82" s="198"/>
      <c r="K82" s="198"/>
      <c r="L82" s="198"/>
      <c r="M82" s="198"/>
      <c r="N82" s="198"/>
      <c r="O82" s="198"/>
      <c r="P82" s="198"/>
      <c r="Q82" s="198"/>
      <c r="R82" s="198"/>
      <c r="S82" s="198"/>
      <c r="T82" s="198"/>
      <c r="U82" s="268"/>
      <c r="V82" s="205"/>
      <c r="W82" s="11"/>
    </row>
    <row r="83" spans="2:23" ht="12">
      <c r="B83" s="192"/>
      <c r="C83" s="194" t="str">
        <f>IFERROR(IF(ISBLANK(Bugs[[#This Row],[ID Bug]])," ",'Inf. Proyecto'!$D$19)," ")</f>
        <v xml:space="preserve"> </v>
      </c>
      <c r="D83" s="191"/>
      <c r="E83" s="198"/>
      <c r="F83" s="201" t="str">
        <f>IF(Bugs[[#This Row],[HU]]=0," ",IF(Bugs[[#This Row],[ID Caso de prueba  (Opcional)]]=0," ",CONCATENATE("HU",Bugs[[#This Row],[HU]]," - ",Bugs[[#This Row],[ID Caso de prueba  (Opcional)]])))</f>
        <v xml:space="preserve"> </v>
      </c>
      <c r="G83" s="202"/>
      <c r="H83" s="191"/>
      <c r="I83" s="191"/>
      <c r="J83" s="198"/>
      <c r="K83" s="198"/>
      <c r="L83" s="198"/>
      <c r="M83" s="198"/>
      <c r="N83" s="198"/>
      <c r="O83" s="198"/>
      <c r="P83" s="198"/>
      <c r="Q83" s="198"/>
      <c r="R83" s="198"/>
      <c r="S83" s="198"/>
      <c r="T83" s="198"/>
      <c r="U83" s="268"/>
      <c r="V83" s="205"/>
      <c r="W83" s="11"/>
    </row>
    <row r="84" spans="2:23" ht="12">
      <c r="B84" s="192"/>
      <c r="C84" s="194" t="str">
        <f>IFERROR(IF(ISBLANK(Bugs[[#This Row],[ID Bug]])," ",'Inf. Proyecto'!$D$19)," ")</f>
        <v xml:space="preserve"> </v>
      </c>
      <c r="D84" s="191"/>
      <c r="E84" s="198"/>
      <c r="F84" s="201" t="str">
        <f>IF(Bugs[[#This Row],[HU]]=0," ",IF(Bugs[[#This Row],[ID Caso de prueba  (Opcional)]]=0," ",CONCATENATE("HU",Bugs[[#This Row],[HU]]," - ",Bugs[[#This Row],[ID Caso de prueba  (Opcional)]])))</f>
        <v xml:space="preserve"> </v>
      </c>
      <c r="G84" s="202"/>
      <c r="H84" s="191"/>
      <c r="I84" s="191"/>
      <c r="J84" s="198"/>
      <c r="K84" s="198"/>
      <c r="L84" s="198"/>
      <c r="M84" s="198"/>
      <c r="N84" s="198"/>
      <c r="O84" s="198"/>
      <c r="P84" s="198"/>
      <c r="Q84" s="198"/>
      <c r="R84" s="198"/>
      <c r="S84" s="198"/>
      <c r="T84" s="198"/>
      <c r="U84" s="268"/>
      <c r="V84" s="205"/>
      <c r="W84" s="11"/>
    </row>
    <row r="85" spans="2:23" ht="12">
      <c r="B85" s="192"/>
      <c r="C85" s="194" t="str">
        <f>IFERROR(IF(ISBLANK(Bugs[[#This Row],[ID Bug]])," ",'Inf. Proyecto'!$D$19)," ")</f>
        <v xml:space="preserve"> </v>
      </c>
      <c r="D85" s="191"/>
      <c r="E85" s="198"/>
      <c r="F85" s="201" t="str">
        <f>IF(Bugs[[#This Row],[HU]]=0," ",IF(Bugs[[#This Row],[ID Caso de prueba  (Opcional)]]=0," ",CONCATENATE("HU",Bugs[[#This Row],[HU]]," - ",Bugs[[#This Row],[ID Caso de prueba  (Opcional)]])))</f>
        <v xml:space="preserve"> </v>
      </c>
      <c r="G85" s="202"/>
      <c r="H85" s="191"/>
      <c r="I85" s="191"/>
      <c r="J85" s="198"/>
      <c r="K85" s="198"/>
      <c r="L85" s="198"/>
      <c r="M85" s="198"/>
      <c r="N85" s="198"/>
      <c r="O85" s="198"/>
      <c r="P85" s="198"/>
      <c r="Q85" s="198"/>
      <c r="R85" s="198"/>
      <c r="S85" s="198"/>
      <c r="T85" s="198"/>
      <c r="U85" s="268"/>
      <c r="V85" s="205"/>
      <c r="W85" s="11"/>
    </row>
    <row r="86" spans="2:23" ht="12">
      <c r="B86" s="192"/>
      <c r="C86" s="194" t="str">
        <f>IFERROR(IF(ISBLANK(Bugs[[#This Row],[ID Bug]])," ",'Inf. Proyecto'!$D$19)," ")</f>
        <v xml:space="preserve"> </v>
      </c>
      <c r="D86" s="191"/>
      <c r="E86" s="198"/>
      <c r="F86" s="201" t="str">
        <f>IF(Bugs[[#This Row],[HU]]=0," ",IF(Bugs[[#This Row],[ID Caso de prueba  (Opcional)]]=0," ",CONCATENATE("HU",Bugs[[#This Row],[HU]]," - ",Bugs[[#This Row],[ID Caso de prueba  (Opcional)]])))</f>
        <v xml:space="preserve"> </v>
      </c>
      <c r="G86" s="202"/>
      <c r="H86" s="191"/>
      <c r="I86" s="191"/>
      <c r="J86" s="198"/>
      <c r="K86" s="198"/>
      <c r="L86" s="198"/>
      <c r="M86" s="198"/>
      <c r="N86" s="198"/>
      <c r="O86" s="198"/>
      <c r="P86" s="198"/>
      <c r="Q86" s="198"/>
      <c r="R86" s="198"/>
      <c r="S86" s="198"/>
      <c r="T86" s="198"/>
      <c r="U86" s="268"/>
      <c r="V86" s="205"/>
      <c r="W86" s="11"/>
    </row>
    <row r="87" spans="2:23" ht="12">
      <c r="B87" s="192"/>
      <c r="C87" s="194" t="str">
        <f>IFERROR(IF(ISBLANK(Bugs[[#This Row],[ID Bug]])," ",'Inf. Proyecto'!$D$19)," ")</f>
        <v xml:space="preserve"> </v>
      </c>
      <c r="D87" s="191"/>
      <c r="E87" s="198"/>
      <c r="F87" s="201" t="str">
        <f>IF(Bugs[[#This Row],[HU]]=0," ",IF(Bugs[[#This Row],[ID Caso de prueba  (Opcional)]]=0," ",CONCATENATE("HU",Bugs[[#This Row],[HU]]," - ",Bugs[[#This Row],[ID Caso de prueba  (Opcional)]])))</f>
        <v xml:space="preserve"> </v>
      </c>
      <c r="G87" s="202"/>
      <c r="H87" s="191"/>
      <c r="I87" s="191"/>
      <c r="J87" s="198"/>
      <c r="K87" s="198"/>
      <c r="L87" s="198"/>
      <c r="M87" s="198"/>
      <c r="N87" s="198"/>
      <c r="O87" s="198"/>
      <c r="P87" s="198"/>
      <c r="Q87" s="198"/>
      <c r="R87" s="198"/>
      <c r="S87" s="198"/>
      <c r="T87" s="198"/>
      <c r="U87" s="268"/>
      <c r="V87" s="205"/>
      <c r="W87" s="11"/>
    </row>
    <row r="88" spans="2:23" ht="12">
      <c r="B88" s="192"/>
      <c r="C88" s="194" t="str">
        <f>IFERROR(IF(ISBLANK(Bugs[[#This Row],[ID Bug]])," ",'Inf. Proyecto'!$D$19)," ")</f>
        <v xml:space="preserve"> </v>
      </c>
      <c r="D88" s="191"/>
      <c r="E88" s="198"/>
      <c r="F88" s="201" t="str">
        <f>IF(Bugs[[#This Row],[HU]]=0," ",IF(Bugs[[#This Row],[ID Caso de prueba  (Opcional)]]=0," ",CONCATENATE("HU",Bugs[[#This Row],[HU]]," - ",Bugs[[#This Row],[ID Caso de prueba  (Opcional)]])))</f>
        <v xml:space="preserve"> </v>
      </c>
      <c r="G88" s="202"/>
      <c r="H88" s="191"/>
      <c r="I88" s="191"/>
      <c r="J88" s="198"/>
      <c r="K88" s="198"/>
      <c r="L88" s="198"/>
      <c r="M88" s="198"/>
      <c r="N88" s="198"/>
      <c r="O88" s="198"/>
      <c r="P88" s="198"/>
      <c r="Q88" s="198"/>
      <c r="R88" s="198"/>
      <c r="S88" s="198"/>
      <c r="T88" s="198"/>
      <c r="U88" s="268"/>
      <c r="V88" s="205"/>
      <c r="W88" s="11"/>
    </row>
    <row r="89" spans="2:23" ht="12">
      <c r="B89" s="192"/>
      <c r="C89" s="194" t="str">
        <f>IFERROR(IF(ISBLANK(Bugs[[#This Row],[ID Bug]])," ",'Inf. Proyecto'!$D$19)," ")</f>
        <v xml:space="preserve"> </v>
      </c>
      <c r="D89" s="191"/>
      <c r="E89" s="198"/>
      <c r="F89" s="201" t="str">
        <f>IF(Bugs[[#This Row],[HU]]=0," ",IF(Bugs[[#This Row],[ID Caso de prueba  (Opcional)]]=0," ",CONCATENATE("HU",Bugs[[#This Row],[HU]]," - ",Bugs[[#This Row],[ID Caso de prueba  (Opcional)]])))</f>
        <v xml:space="preserve"> </v>
      </c>
      <c r="G89" s="202"/>
      <c r="H89" s="191"/>
      <c r="I89" s="191"/>
      <c r="J89" s="198"/>
      <c r="K89" s="198"/>
      <c r="L89" s="198"/>
      <c r="M89" s="198"/>
      <c r="N89" s="198"/>
      <c r="O89" s="198"/>
      <c r="P89" s="198"/>
      <c r="Q89" s="198"/>
      <c r="R89" s="198"/>
      <c r="S89" s="198"/>
      <c r="T89" s="198"/>
      <c r="U89" s="268"/>
      <c r="V89" s="205"/>
      <c r="W89" s="11"/>
    </row>
    <row r="90" spans="2:23" ht="12">
      <c r="B90" s="192"/>
      <c r="C90" s="194" t="str">
        <f>IFERROR(IF(ISBLANK(Bugs[[#This Row],[ID Bug]])," ",'Inf. Proyecto'!$D$19)," ")</f>
        <v xml:space="preserve"> </v>
      </c>
      <c r="D90" s="191"/>
      <c r="E90" s="198"/>
      <c r="F90" s="201" t="str">
        <f>IF(Bugs[[#This Row],[HU]]=0," ",IF(Bugs[[#This Row],[ID Caso de prueba  (Opcional)]]=0," ",CONCATENATE("HU",Bugs[[#This Row],[HU]]," - ",Bugs[[#This Row],[ID Caso de prueba  (Opcional)]])))</f>
        <v xml:space="preserve"> </v>
      </c>
      <c r="G90" s="202"/>
      <c r="H90" s="191"/>
      <c r="I90" s="191"/>
      <c r="J90" s="198"/>
      <c r="K90" s="198"/>
      <c r="L90" s="198"/>
      <c r="M90" s="198"/>
      <c r="N90" s="198"/>
      <c r="O90" s="198"/>
      <c r="P90" s="198"/>
      <c r="Q90" s="198"/>
      <c r="R90" s="198"/>
      <c r="S90" s="198"/>
      <c r="T90" s="198"/>
      <c r="U90" s="268"/>
      <c r="V90" s="205"/>
      <c r="W90" s="11"/>
    </row>
    <row r="91" spans="2:23" ht="12">
      <c r="B91" s="192"/>
      <c r="C91" s="194" t="str">
        <f>IFERROR(IF(ISBLANK(Bugs[[#This Row],[ID Bug]])," ",'Inf. Proyecto'!$D$19)," ")</f>
        <v xml:space="preserve"> </v>
      </c>
      <c r="D91" s="191"/>
      <c r="E91" s="198"/>
      <c r="F91" s="201" t="str">
        <f>IF(Bugs[[#This Row],[HU]]=0," ",IF(Bugs[[#This Row],[ID Caso de prueba  (Opcional)]]=0," ",CONCATENATE("HU",Bugs[[#This Row],[HU]]," - ",Bugs[[#This Row],[ID Caso de prueba  (Opcional)]])))</f>
        <v xml:space="preserve"> </v>
      </c>
      <c r="G91" s="202"/>
      <c r="H91" s="191"/>
      <c r="I91" s="191"/>
      <c r="J91" s="198"/>
      <c r="K91" s="198"/>
      <c r="L91" s="198"/>
      <c r="M91" s="198"/>
      <c r="N91" s="198"/>
      <c r="O91" s="198"/>
      <c r="P91" s="198"/>
      <c r="Q91" s="198"/>
      <c r="R91" s="198"/>
      <c r="S91" s="198"/>
      <c r="T91" s="198"/>
      <c r="U91" s="268"/>
      <c r="V91" s="205"/>
      <c r="W91" s="11"/>
    </row>
    <row r="92" spans="2:23" ht="12">
      <c r="B92" s="192"/>
      <c r="C92" s="194" t="str">
        <f>IFERROR(IF(ISBLANK(Bugs[[#This Row],[ID Bug]])," ",'Inf. Proyecto'!$D$19)," ")</f>
        <v xml:space="preserve"> </v>
      </c>
      <c r="D92" s="191"/>
      <c r="E92" s="198"/>
      <c r="F92" s="201" t="str">
        <f>IF(Bugs[[#This Row],[HU]]=0," ",IF(Bugs[[#This Row],[ID Caso de prueba  (Opcional)]]=0," ",CONCATENATE("HU",Bugs[[#This Row],[HU]]," - ",Bugs[[#This Row],[ID Caso de prueba  (Opcional)]])))</f>
        <v xml:space="preserve"> </v>
      </c>
      <c r="G92" s="202"/>
      <c r="H92" s="191"/>
      <c r="I92" s="191"/>
      <c r="J92" s="198"/>
      <c r="K92" s="198"/>
      <c r="L92" s="198"/>
      <c r="M92" s="198"/>
      <c r="N92" s="198"/>
      <c r="O92" s="198"/>
      <c r="P92" s="198"/>
      <c r="Q92" s="198"/>
      <c r="R92" s="198"/>
      <c r="S92" s="198"/>
      <c r="T92" s="198"/>
      <c r="U92" s="268"/>
      <c r="V92" s="205"/>
      <c r="W92" s="11"/>
    </row>
    <row r="93" spans="2:23" ht="12">
      <c r="B93" s="192"/>
      <c r="C93" s="194" t="str">
        <f>IFERROR(IF(ISBLANK(Bugs[[#This Row],[ID Bug]])," ",'Inf. Proyecto'!$D$19)," ")</f>
        <v xml:space="preserve"> </v>
      </c>
      <c r="D93" s="191"/>
      <c r="E93" s="198"/>
      <c r="F93" s="201" t="str">
        <f>IF(Bugs[[#This Row],[HU]]=0," ",IF(Bugs[[#This Row],[ID Caso de prueba  (Opcional)]]=0," ",CONCATENATE("HU",Bugs[[#This Row],[HU]]," - ",Bugs[[#This Row],[ID Caso de prueba  (Opcional)]])))</f>
        <v xml:space="preserve"> </v>
      </c>
      <c r="G93" s="202"/>
      <c r="H93" s="191"/>
      <c r="I93" s="191"/>
      <c r="J93" s="198"/>
      <c r="K93" s="198"/>
      <c r="L93" s="198"/>
      <c r="M93" s="198"/>
      <c r="N93" s="198"/>
      <c r="O93" s="198"/>
      <c r="P93" s="198"/>
      <c r="Q93" s="198"/>
      <c r="R93" s="198"/>
      <c r="S93" s="198"/>
      <c r="T93" s="198"/>
      <c r="U93" s="268"/>
      <c r="V93" s="205"/>
      <c r="W93" s="11"/>
    </row>
    <row r="94" spans="2:23" ht="12">
      <c r="B94" s="192"/>
      <c r="C94" s="194" t="str">
        <f>IFERROR(IF(ISBLANK(Bugs[[#This Row],[ID Bug]])," ",'Inf. Proyecto'!$D$19)," ")</f>
        <v xml:space="preserve"> </v>
      </c>
      <c r="D94" s="191"/>
      <c r="E94" s="198"/>
      <c r="F94" s="201" t="str">
        <f>IF(Bugs[[#This Row],[HU]]=0," ",IF(Bugs[[#This Row],[ID Caso de prueba  (Opcional)]]=0," ",CONCATENATE("HU",Bugs[[#This Row],[HU]]," - ",Bugs[[#This Row],[ID Caso de prueba  (Opcional)]])))</f>
        <v xml:space="preserve"> </v>
      </c>
      <c r="G94" s="202"/>
      <c r="H94" s="191"/>
      <c r="I94" s="191"/>
      <c r="J94" s="198"/>
      <c r="K94" s="198"/>
      <c r="L94" s="198"/>
      <c r="M94" s="198"/>
      <c r="N94" s="198"/>
      <c r="O94" s="198"/>
      <c r="P94" s="198"/>
      <c r="Q94" s="198"/>
      <c r="R94" s="198"/>
      <c r="S94" s="198"/>
      <c r="T94" s="198"/>
      <c r="U94" s="268"/>
      <c r="V94" s="205"/>
      <c r="W94" s="11"/>
    </row>
    <row r="95" spans="2:23" ht="12">
      <c r="B95" s="192"/>
      <c r="C95" s="194" t="str">
        <f>IFERROR(IF(ISBLANK(Bugs[[#This Row],[ID Bug]])," ",'Inf. Proyecto'!$D$19)," ")</f>
        <v xml:space="preserve"> </v>
      </c>
      <c r="D95" s="191"/>
      <c r="E95" s="198"/>
      <c r="F95" s="201" t="str">
        <f>IF(Bugs[[#This Row],[HU]]=0," ",IF(Bugs[[#This Row],[ID Caso de prueba  (Opcional)]]=0," ",CONCATENATE("HU",Bugs[[#This Row],[HU]]," - ",Bugs[[#This Row],[ID Caso de prueba  (Opcional)]])))</f>
        <v xml:space="preserve"> </v>
      </c>
      <c r="G95" s="202"/>
      <c r="H95" s="191"/>
      <c r="I95" s="191"/>
      <c r="J95" s="198"/>
      <c r="K95" s="198"/>
      <c r="L95" s="198"/>
      <c r="M95" s="198"/>
      <c r="N95" s="198"/>
      <c r="O95" s="198"/>
      <c r="P95" s="198"/>
      <c r="Q95" s="198"/>
      <c r="R95" s="198"/>
      <c r="S95" s="198"/>
      <c r="T95" s="198"/>
      <c r="U95" s="268"/>
      <c r="V95" s="205"/>
      <c r="W95" s="11"/>
    </row>
    <row r="96" spans="2:23" ht="12">
      <c r="B96" s="192"/>
      <c r="C96" s="194" t="str">
        <f>IFERROR(IF(ISBLANK(Bugs[[#This Row],[ID Bug]])," ",'Inf. Proyecto'!$D$19)," ")</f>
        <v xml:space="preserve"> </v>
      </c>
      <c r="D96" s="191"/>
      <c r="E96" s="198"/>
      <c r="F96" s="201" t="str">
        <f>IF(Bugs[[#This Row],[HU]]=0," ",IF(Bugs[[#This Row],[ID Caso de prueba  (Opcional)]]=0," ",CONCATENATE("HU",Bugs[[#This Row],[HU]]," - ",Bugs[[#This Row],[ID Caso de prueba  (Opcional)]])))</f>
        <v xml:space="preserve"> </v>
      </c>
      <c r="G96" s="202"/>
      <c r="H96" s="191"/>
      <c r="I96" s="191"/>
      <c r="J96" s="198"/>
      <c r="K96" s="198"/>
      <c r="L96" s="198"/>
      <c r="M96" s="198"/>
      <c r="N96" s="198"/>
      <c r="O96" s="198"/>
      <c r="P96" s="198"/>
      <c r="Q96" s="198"/>
      <c r="R96" s="198"/>
      <c r="S96" s="198"/>
      <c r="T96" s="198"/>
      <c r="U96" s="268"/>
      <c r="V96" s="205"/>
      <c r="W96" s="11"/>
    </row>
    <row r="97" spans="2:23" ht="12">
      <c r="B97" s="192"/>
      <c r="C97" s="194" t="str">
        <f>IFERROR(IF(ISBLANK(Bugs[[#This Row],[ID Bug]])," ",'Inf. Proyecto'!$D$19)," ")</f>
        <v xml:space="preserve"> </v>
      </c>
      <c r="D97" s="191"/>
      <c r="E97" s="198"/>
      <c r="F97" s="201" t="str">
        <f>IF(Bugs[[#This Row],[HU]]=0," ",IF(Bugs[[#This Row],[ID Caso de prueba  (Opcional)]]=0," ",CONCATENATE("HU",Bugs[[#This Row],[HU]]," - ",Bugs[[#This Row],[ID Caso de prueba  (Opcional)]])))</f>
        <v xml:space="preserve"> </v>
      </c>
      <c r="G97" s="202"/>
      <c r="H97" s="191"/>
      <c r="I97" s="191"/>
      <c r="J97" s="198"/>
      <c r="K97" s="198"/>
      <c r="L97" s="198"/>
      <c r="M97" s="198"/>
      <c r="N97" s="198"/>
      <c r="O97" s="198"/>
      <c r="P97" s="198"/>
      <c r="Q97" s="198"/>
      <c r="R97" s="198"/>
      <c r="S97" s="198"/>
      <c r="T97" s="198"/>
      <c r="U97" s="268"/>
      <c r="V97" s="205"/>
      <c r="W97" s="11"/>
    </row>
    <row r="98" spans="2:23" ht="12">
      <c r="B98" s="192"/>
      <c r="C98" s="194" t="str">
        <f>IFERROR(IF(ISBLANK(Bugs[[#This Row],[ID Bug]])," ",'Inf. Proyecto'!$D$19)," ")</f>
        <v xml:space="preserve"> </v>
      </c>
      <c r="D98" s="191"/>
      <c r="E98" s="198"/>
      <c r="F98" s="201" t="str">
        <f>IF(Bugs[[#This Row],[HU]]=0," ",IF(Bugs[[#This Row],[ID Caso de prueba  (Opcional)]]=0," ",CONCATENATE("HU",Bugs[[#This Row],[HU]]," - ",Bugs[[#This Row],[ID Caso de prueba  (Opcional)]])))</f>
        <v xml:space="preserve"> </v>
      </c>
      <c r="G98" s="202"/>
      <c r="H98" s="191"/>
      <c r="I98" s="191"/>
      <c r="J98" s="198"/>
      <c r="K98" s="198"/>
      <c r="L98" s="198"/>
      <c r="M98" s="198"/>
      <c r="N98" s="198"/>
      <c r="O98" s="198"/>
      <c r="P98" s="198"/>
      <c r="Q98" s="198"/>
      <c r="R98" s="198"/>
      <c r="S98" s="198"/>
      <c r="T98" s="198"/>
      <c r="U98" s="268"/>
      <c r="V98" s="205"/>
      <c r="W98" s="11"/>
    </row>
    <row r="99" spans="2:23" ht="12">
      <c r="B99" s="192"/>
      <c r="C99" s="194" t="str">
        <f>IFERROR(IF(ISBLANK(Bugs[[#This Row],[ID Bug]])," ",'Inf. Proyecto'!$D$19)," ")</f>
        <v xml:space="preserve"> </v>
      </c>
      <c r="D99" s="191"/>
      <c r="E99" s="198"/>
      <c r="F99" s="201" t="str">
        <f>IF(Bugs[[#This Row],[HU]]=0," ",IF(Bugs[[#This Row],[ID Caso de prueba  (Opcional)]]=0," ",CONCATENATE("HU",Bugs[[#This Row],[HU]]," - ",Bugs[[#This Row],[ID Caso de prueba  (Opcional)]])))</f>
        <v xml:space="preserve"> </v>
      </c>
      <c r="G99" s="202"/>
      <c r="H99" s="191"/>
      <c r="I99" s="191"/>
      <c r="J99" s="198"/>
      <c r="K99" s="198"/>
      <c r="L99" s="198"/>
      <c r="M99" s="198"/>
      <c r="N99" s="198"/>
      <c r="O99" s="198"/>
      <c r="P99" s="198"/>
      <c r="Q99" s="198"/>
      <c r="R99" s="198"/>
      <c r="S99" s="198"/>
      <c r="T99" s="198"/>
      <c r="U99" s="268"/>
      <c r="V99" s="205"/>
      <c r="W99" s="11"/>
    </row>
    <row r="100" spans="2:23" ht="12">
      <c r="B100" s="192"/>
      <c r="C100" s="194" t="str">
        <f>IFERROR(IF(ISBLANK(Bugs[[#This Row],[ID Bug]])," ",'Inf. Proyecto'!$D$19)," ")</f>
        <v xml:space="preserve"> </v>
      </c>
      <c r="D100" s="191"/>
      <c r="E100" s="198"/>
      <c r="F100" s="201" t="str">
        <f>IF(Bugs[[#This Row],[HU]]=0," ",IF(Bugs[[#This Row],[ID Caso de prueba  (Opcional)]]=0," ",CONCATENATE("HU",Bugs[[#This Row],[HU]]," - ",Bugs[[#This Row],[ID Caso de prueba  (Opcional)]])))</f>
        <v xml:space="preserve"> </v>
      </c>
      <c r="G100" s="202"/>
      <c r="H100" s="191"/>
      <c r="I100" s="191"/>
      <c r="J100" s="198"/>
      <c r="K100" s="198"/>
      <c r="L100" s="198"/>
      <c r="M100" s="198"/>
      <c r="N100" s="198"/>
      <c r="O100" s="198"/>
      <c r="P100" s="198"/>
      <c r="Q100" s="198"/>
      <c r="R100" s="198"/>
      <c r="S100" s="198"/>
      <c r="T100" s="198"/>
      <c r="U100" s="268"/>
      <c r="V100" s="205"/>
      <c r="W100" s="11"/>
    </row>
    <row r="101" spans="2:23" ht="12">
      <c r="B101" s="192"/>
      <c r="C101" s="194" t="str">
        <f>IFERROR(IF(ISBLANK(Bugs[[#This Row],[ID Bug]])," ",'Inf. Proyecto'!$D$19)," ")</f>
        <v xml:space="preserve"> </v>
      </c>
      <c r="D101" s="191"/>
      <c r="E101" s="198"/>
      <c r="F101" s="201" t="str">
        <f>IF(Bugs[[#This Row],[HU]]=0," ",IF(Bugs[[#This Row],[ID Caso de prueba  (Opcional)]]=0," ",CONCATENATE("HU",Bugs[[#This Row],[HU]]," - ",Bugs[[#This Row],[ID Caso de prueba  (Opcional)]])))</f>
        <v xml:space="preserve"> </v>
      </c>
      <c r="G101" s="202"/>
      <c r="H101" s="191"/>
      <c r="I101" s="191"/>
      <c r="J101" s="198"/>
      <c r="K101" s="198"/>
      <c r="L101" s="198"/>
      <c r="M101" s="198"/>
      <c r="N101" s="198"/>
      <c r="O101" s="198"/>
      <c r="P101" s="198"/>
      <c r="Q101" s="198"/>
      <c r="R101" s="198"/>
      <c r="S101" s="198"/>
      <c r="T101" s="198"/>
      <c r="U101" s="268"/>
      <c r="V101" s="205"/>
      <c r="W101" s="11"/>
    </row>
    <row r="102" spans="2:23" ht="12">
      <c r="B102" s="192"/>
      <c r="C102" s="194" t="str">
        <f>IFERROR(IF(ISBLANK(Bugs[[#This Row],[ID Bug]])," ",'Inf. Proyecto'!$D$19)," ")</f>
        <v xml:space="preserve"> </v>
      </c>
      <c r="D102" s="191"/>
      <c r="E102" s="198"/>
      <c r="F102" s="201" t="str">
        <f>IF(Bugs[[#This Row],[HU]]=0," ",IF(Bugs[[#This Row],[ID Caso de prueba  (Opcional)]]=0," ",CONCATENATE("HU",Bugs[[#This Row],[HU]]," - ",Bugs[[#This Row],[ID Caso de prueba  (Opcional)]])))</f>
        <v xml:space="preserve"> </v>
      </c>
      <c r="G102" s="202"/>
      <c r="H102" s="191"/>
      <c r="I102" s="191"/>
      <c r="J102" s="198"/>
      <c r="K102" s="198"/>
      <c r="L102" s="198"/>
      <c r="M102" s="198"/>
      <c r="N102" s="198"/>
      <c r="O102" s="198"/>
      <c r="P102" s="198"/>
      <c r="Q102" s="198"/>
      <c r="R102" s="198"/>
      <c r="S102" s="198"/>
      <c r="T102" s="198"/>
      <c r="U102" s="268"/>
      <c r="V102" s="205"/>
      <c r="W102" s="11"/>
    </row>
    <row r="103" spans="2:23" ht="12">
      <c r="B103" s="192"/>
      <c r="C103" s="194" t="str">
        <f>IFERROR(IF(ISBLANK(Bugs[[#This Row],[ID Bug]])," ",'Inf. Proyecto'!$D$19)," ")</f>
        <v xml:space="preserve"> </v>
      </c>
      <c r="D103" s="191"/>
      <c r="E103" s="198"/>
      <c r="F103" s="201" t="str">
        <f>IF(Bugs[[#This Row],[HU]]=0," ",IF(Bugs[[#This Row],[ID Caso de prueba  (Opcional)]]=0," ",CONCATENATE("HU",Bugs[[#This Row],[HU]]," - ",Bugs[[#This Row],[ID Caso de prueba  (Opcional)]])))</f>
        <v xml:space="preserve"> </v>
      </c>
      <c r="G103" s="202"/>
      <c r="H103" s="191"/>
      <c r="I103" s="191"/>
      <c r="J103" s="198"/>
      <c r="K103" s="198"/>
      <c r="L103" s="198"/>
      <c r="M103" s="198"/>
      <c r="N103" s="198"/>
      <c r="O103" s="198"/>
      <c r="P103" s="198"/>
      <c r="Q103" s="198"/>
      <c r="R103" s="198"/>
      <c r="S103" s="198"/>
      <c r="T103" s="198"/>
      <c r="U103" s="268"/>
      <c r="V103" s="205"/>
      <c r="W103" s="11"/>
    </row>
    <row r="104" spans="2:23" ht="12">
      <c r="B104" s="192"/>
      <c r="C104" s="194" t="str">
        <f>IFERROR(IF(ISBLANK(Bugs[[#This Row],[ID Bug]])," ",'Inf. Proyecto'!$D$19)," ")</f>
        <v xml:space="preserve"> </v>
      </c>
      <c r="D104" s="191"/>
      <c r="E104" s="198"/>
      <c r="F104" s="201" t="str">
        <f>IF(Bugs[[#This Row],[HU]]=0," ",IF(Bugs[[#This Row],[ID Caso de prueba  (Opcional)]]=0," ",CONCATENATE("HU",Bugs[[#This Row],[HU]]," - ",Bugs[[#This Row],[ID Caso de prueba  (Opcional)]])))</f>
        <v xml:space="preserve"> </v>
      </c>
      <c r="G104" s="202"/>
      <c r="H104" s="191"/>
      <c r="I104" s="191"/>
      <c r="J104" s="198"/>
      <c r="K104" s="198"/>
      <c r="L104" s="198"/>
      <c r="M104" s="198"/>
      <c r="N104" s="198"/>
      <c r="O104" s="198"/>
      <c r="P104" s="198"/>
      <c r="Q104" s="198"/>
      <c r="R104" s="198"/>
      <c r="S104" s="198"/>
      <c r="T104" s="198"/>
      <c r="U104" s="268"/>
      <c r="V104" s="205"/>
      <c r="W104" s="11"/>
    </row>
    <row r="105" spans="2:23" ht="12">
      <c r="B105" s="192"/>
      <c r="C105" s="194" t="str">
        <f>IFERROR(IF(ISBLANK(Bugs[[#This Row],[ID Bug]])," ",'Inf. Proyecto'!$D$19)," ")</f>
        <v xml:space="preserve"> </v>
      </c>
      <c r="D105" s="191"/>
      <c r="E105" s="198"/>
      <c r="F105" s="201" t="str">
        <f>IF(Bugs[[#This Row],[HU]]=0," ",IF(Bugs[[#This Row],[ID Caso de prueba  (Opcional)]]=0," ",CONCATENATE("HU",Bugs[[#This Row],[HU]]," - ",Bugs[[#This Row],[ID Caso de prueba  (Opcional)]])))</f>
        <v xml:space="preserve"> </v>
      </c>
      <c r="G105" s="202"/>
      <c r="H105" s="191"/>
      <c r="I105" s="191"/>
      <c r="J105" s="198"/>
      <c r="K105" s="198"/>
      <c r="L105" s="198"/>
      <c r="M105" s="198"/>
      <c r="N105" s="198"/>
      <c r="O105" s="198"/>
      <c r="P105" s="198"/>
      <c r="Q105" s="198"/>
      <c r="R105" s="198"/>
      <c r="S105" s="198"/>
      <c r="T105" s="198"/>
      <c r="U105" s="268"/>
      <c r="V105" s="205"/>
      <c r="W105" s="11"/>
    </row>
    <row r="106" spans="2:23" ht="12">
      <c r="B106" s="192"/>
      <c r="C106" s="194" t="str">
        <f>IFERROR(IF(ISBLANK(Bugs[[#This Row],[ID Bug]])," ",'Inf. Proyecto'!$D$19)," ")</f>
        <v xml:space="preserve"> </v>
      </c>
      <c r="D106" s="191"/>
      <c r="E106" s="198"/>
      <c r="F106" s="201" t="str">
        <f>IF(Bugs[[#This Row],[HU]]=0," ",IF(Bugs[[#This Row],[ID Caso de prueba  (Opcional)]]=0," ",CONCATENATE("HU",Bugs[[#This Row],[HU]]," - ",Bugs[[#This Row],[ID Caso de prueba  (Opcional)]])))</f>
        <v xml:space="preserve"> </v>
      </c>
      <c r="G106" s="202"/>
      <c r="H106" s="191"/>
      <c r="I106" s="191"/>
      <c r="J106" s="198"/>
      <c r="K106" s="198"/>
      <c r="L106" s="198"/>
      <c r="M106" s="198"/>
      <c r="N106" s="198"/>
      <c r="O106" s="198"/>
      <c r="P106" s="198"/>
      <c r="Q106" s="198"/>
      <c r="R106" s="198"/>
      <c r="S106" s="198"/>
      <c r="T106" s="198"/>
      <c r="U106" s="268"/>
      <c r="V106" s="205"/>
      <c r="W106" s="11"/>
    </row>
    <row r="107" spans="2:23" ht="12">
      <c r="B107" s="192"/>
      <c r="C107" s="194" t="str">
        <f>IFERROR(IF(ISBLANK(Bugs[[#This Row],[ID Bug]])," ",'Inf. Proyecto'!$D$19)," ")</f>
        <v xml:space="preserve"> </v>
      </c>
      <c r="D107" s="191"/>
      <c r="E107" s="198"/>
      <c r="F107" s="201" t="str">
        <f>IF(Bugs[[#This Row],[HU]]=0," ",IF(Bugs[[#This Row],[ID Caso de prueba  (Opcional)]]=0," ",CONCATENATE("HU",Bugs[[#This Row],[HU]]," - ",Bugs[[#This Row],[ID Caso de prueba  (Opcional)]])))</f>
        <v xml:space="preserve"> </v>
      </c>
      <c r="G107" s="202"/>
      <c r="H107" s="191"/>
      <c r="I107" s="191"/>
      <c r="J107" s="198"/>
      <c r="K107" s="198"/>
      <c r="L107" s="198"/>
      <c r="M107" s="198"/>
      <c r="N107" s="198"/>
      <c r="O107" s="198"/>
      <c r="P107" s="198"/>
      <c r="Q107" s="198"/>
      <c r="R107" s="198"/>
      <c r="S107" s="198"/>
      <c r="T107" s="198"/>
      <c r="U107" s="268"/>
      <c r="V107" s="205"/>
      <c r="W107" s="11"/>
    </row>
    <row r="108" spans="2:23" ht="12">
      <c r="B108" s="192"/>
      <c r="C108" s="194" t="str">
        <f>IFERROR(IF(ISBLANK(Bugs[[#This Row],[ID Bug]])," ",'Inf. Proyecto'!$D$19)," ")</f>
        <v xml:space="preserve"> </v>
      </c>
      <c r="D108" s="191"/>
      <c r="E108" s="198"/>
      <c r="F108" s="201" t="str">
        <f>IF(Bugs[[#This Row],[HU]]=0," ",IF(Bugs[[#This Row],[ID Caso de prueba  (Opcional)]]=0," ",CONCATENATE("HU",Bugs[[#This Row],[HU]]," - ",Bugs[[#This Row],[ID Caso de prueba  (Opcional)]])))</f>
        <v xml:space="preserve"> </v>
      </c>
      <c r="G108" s="202"/>
      <c r="H108" s="191"/>
      <c r="I108" s="191"/>
      <c r="J108" s="198"/>
      <c r="K108" s="198"/>
      <c r="L108" s="198"/>
      <c r="M108" s="198"/>
      <c r="N108" s="198"/>
      <c r="O108" s="198"/>
      <c r="P108" s="198"/>
      <c r="Q108" s="198"/>
      <c r="R108" s="198"/>
      <c r="S108" s="198"/>
      <c r="T108" s="198"/>
      <c r="U108" s="268"/>
      <c r="V108" s="205"/>
      <c r="W108" s="11"/>
    </row>
    <row r="109" spans="2:23" ht="12">
      <c r="B109" s="192"/>
      <c r="C109" s="194" t="str">
        <f>IFERROR(IF(ISBLANK(Bugs[[#This Row],[ID Bug]])," ",'Inf. Proyecto'!$D$19)," ")</f>
        <v xml:space="preserve"> </v>
      </c>
      <c r="D109" s="191"/>
      <c r="E109" s="198"/>
      <c r="F109" s="201" t="str">
        <f>IF(Bugs[[#This Row],[HU]]=0," ",IF(Bugs[[#This Row],[ID Caso de prueba  (Opcional)]]=0," ",CONCATENATE("HU",Bugs[[#This Row],[HU]]," - ",Bugs[[#This Row],[ID Caso de prueba  (Opcional)]])))</f>
        <v xml:space="preserve"> </v>
      </c>
      <c r="G109" s="202"/>
      <c r="H109" s="191"/>
      <c r="I109" s="191"/>
      <c r="J109" s="198"/>
      <c r="K109" s="198"/>
      <c r="L109" s="198"/>
      <c r="M109" s="198"/>
      <c r="N109" s="198"/>
      <c r="O109" s="198"/>
      <c r="P109" s="198"/>
      <c r="Q109" s="198"/>
      <c r="R109" s="198"/>
      <c r="S109" s="198"/>
      <c r="T109" s="198"/>
      <c r="U109" s="268"/>
      <c r="V109" s="205"/>
      <c r="W109" s="11"/>
    </row>
    <row r="110" spans="2:23" ht="12">
      <c r="B110" s="192"/>
      <c r="C110" s="194" t="str">
        <f>IFERROR(IF(ISBLANK(Bugs[[#This Row],[ID Bug]])," ",'Inf. Proyecto'!$D$19)," ")</f>
        <v xml:space="preserve"> </v>
      </c>
      <c r="D110" s="191"/>
      <c r="E110" s="198"/>
      <c r="F110" s="201" t="str">
        <f>IF(Bugs[[#This Row],[HU]]=0," ",IF(Bugs[[#This Row],[ID Caso de prueba  (Opcional)]]=0," ",CONCATENATE("HU",Bugs[[#This Row],[HU]]," - ",Bugs[[#This Row],[ID Caso de prueba  (Opcional)]])))</f>
        <v xml:space="preserve"> </v>
      </c>
      <c r="G110" s="202"/>
      <c r="H110" s="191"/>
      <c r="I110" s="191"/>
      <c r="J110" s="198"/>
      <c r="K110" s="198"/>
      <c r="L110" s="198"/>
      <c r="M110" s="198"/>
      <c r="N110" s="198"/>
      <c r="O110" s="198"/>
      <c r="P110" s="198"/>
      <c r="Q110" s="198"/>
      <c r="R110" s="198"/>
      <c r="S110" s="198"/>
      <c r="T110" s="198"/>
      <c r="U110" s="268"/>
      <c r="V110" s="205"/>
      <c r="W110" s="11"/>
    </row>
    <row r="111" spans="2:23" ht="12">
      <c r="B111" s="192"/>
      <c r="C111" s="194" t="str">
        <f>IFERROR(IF(ISBLANK(Bugs[[#This Row],[ID Bug]])," ",'Inf. Proyecto'!$D$19)," ")</f>
        <v xml:space="preserve"> </v>
      </c>
      <c r="D111" s="191"/>
      <c r="E111" s="198"/>
      <c r="F111" s="201" t="str">
        <f>IF(Bugs[[#This Row],[HU]]=0," ",IF(Bugs[[#This Row],[ID Caso de prueba  (Opcional)]]=0," ",CONCATENATE("HU",Bugs[[#This Row],[HU]]," - ",Bugs[[#This Row],[ID Caso de prueba  (Opcional)]])))</f>
        <v xml:space="preserve"> </v>
      </c>
      <c r="G111" s="202"/>
      <c r="H111" s="191"/>
      <c r="I111" s="191"/>
      <c r="J111" s="198"/>
      <c r="K111" s="198"/>
      <c r="L111" s="198"/>
      <c r="M111" s="198"/>
      <c r="N111" s="198"/>
      <c r="O111" s="198"/>
      <c r="P111" s="198"/>
      <c r="Q111" s="198"/>
      <c r="R111" s="198"/>
      <c r="S111" s="198"/>
      <c r="T111" s="198"/>
      <c r="U111" s="268"/>
      <c r="V111" s="205"/>
      <c r="W111" s="11"/>
    </row>
    <row r="112" spans="2:23" ht="12">
      <c r="B112" s="192"/>
      <c r="C112" s="194" t="str">
        <f>IFERROR(IF(ISBLANK(Bugs[[#This Row],[ID Bug]])," ",'Inf. Proyecto'!$D$19)," ")</f>
        <v xml:space="preserve"> </v>
      </c>
      <c r="D112" s="191"/>
      <c r="E112" s="198"/>
      <c r="F112" s="201" t="str">
        <f>IF(Bugs[[#This Row],[HU]]=0," ",IF(Bugs[[#This Row],[ID Caso de prueba  (Opcional)]]=0," ",CONCATENATE("HU",Bugs[[#This Row],[HU]]," - ",Bugs[[#This Row],[ID Caso de prueba  (Opcional)]])))</f>
        <v xml:space="preserve"> </v>
      </c>
      <c r="G112" s="202"/>
      <c r="H112" s="191"/>
      <c r="I112" s="191"/>
      <c r="J112" s="198"/>
      <c r="K112" s="198"/>
      <c r="L112" s="198"/>
      <c r="M112" s="198"/>
      <c r="N112" s="198"/>
      <c r="O112" s="198"/>
      <c r="P112" s="198"/>
      <c r="Q112" s="198"/>
      <c r="R112" s="198"/>
      <c r="S112" s="198"/>
      <c r="T112" s="198"/>
      <c r="U112" s="268"/>
      <c r="V112" s="205"/>
      <c r="W112" s="11"/>
    </row>
    <row r="113" spans="2:23" ht="12">
      <c r="B113" s="192"/>
      <c r="C113" s="194" t="str">
        <f>IFERROR(IF(ISBLANK(Bugs[[#This Row],[ID Bug]])," ",'Inf. Proyecto'!$D$19)," ")</f>
        <v xml:space="preserve"> </v>
      </c>
      <c r="D113" s="191"/>
      <c r="E113" s="198"/>
      <c r="F113" s="201" t="str">
        <f>IF(Bugs[[#This Row],[HU]]=0," ",IF(Bugs[[#This Row],[ID Caso de prueba  (Opcional)]]=0," ",CONCATENATE("HU",Bugs[[#This Row],[HU]]," - ",Bugs[[#This Row],[ID Caso de prueba  (Opcional)]])))</f>
        <v xml:space="preserve"> </v>
      </c>
      <c r="G113" s="202"/>
      <c r="H113" s="191"/>
      <c r="I113" s="191"/>
      <c r="J113" s="198"/>
      <c r="K113" s="198"/>
      <c r="L113" s="198"/>
      <c r="M113" s="198"/>
      <c r="N113" s="198"/>
      <c r="O113" s="198"/>
      <c r="P113" s="198"/>
      <c r="Q113" s="198"/>
      <c r="R113" s="198"/>
      <c r="S113" s="198"/>
      <c r="T113" s="198"/>
      <c r="U113" s="268"/>
      <c r="V113" s="205"/>
      <c r="W113" s="11"/>
    </row>
    <row r="114" spans="2:23" ht="12">
      <c r="B114" s="192"/>
      <c r="C114" s="194" t="str">
        <f>IFERROR(IF(ISBLANK(Bugs[[#This Row],[ID Bug]])," ",'Inf. Proyecto'!$D$19)," ")</f>
        <v xml:space="preserve"> </v>
      </c>
      <c r="D114" s="191"/>
      <c r="E114" s="198"/>
      <c r="F114" s="201" t="str">
        <f>IF(Bugs[[#This Row],[HU]]=0," ",IF(Bugs[[#This Row],[ID Caso de prueba  (Opcional)]]=0," ",CONCATENATE("HU",Bugs[[#This Row],[HU]]," - ",Bugs[[#This Row],[ID Caso de prueba  (Opcional)]])))</f>
        <v xml:space="preserve"> </v>
      </c>
      <c r="G114" s="202"/>
      <c r="H114" s="191"/>
      <c r="I114" s="191"/>
      <c r="J114" s="198"/>
      <c r="K114" s="198"/>
      <c r="L114" s="198"/>
      <c r="M114" s="198"/>
      <c r="N114" s="198"/>
      <c r="O114" s="198"/>
      <c r="P114" s="198"/>
      <c r="Q114" s="198"/>
      <c r="R114" s="198"/>
      <c r="S114" s="198"/>
      <c r="T114" s="198"/>
      <c r="U114" s="268"/>
      <c r="V114" s="205"/>
      <c r="W114" s="11"/>
    </row>
    <row r="115" spans="2:23" ht="12">
      <c r="B115" s="192"/>
      <c r="C115" s="194" t="str">
        <f>IFERROR(IF(ISBLANK(Bugs[[#This Row],[ID Bug]])," ",'Inf. Proyecto'!$D$19)," ")</f>
        <v xml:space="preserve"> </v>
      </c>
      <c r="D115" s="191"/>
      <c r="E115" s="198"/>
      <c r="F115" s="201" t="str">
        <f>IF(Bugs[[#This Row],[HU]]=0," ",IF(Bugs[[#This Row],[ID Caso de prueba  (Opcional)]]=0," ",CONCATENATE("HU",Bugs[[#This Row],[HU]]," - ",Bugs[[#This Row],[ID Caso de prueba  (Opcional)]])))</f>
        <v xml:space="preserve"> </v>
      </c>
      <c r="G115" s="202"/>
      <c r="H115" s="191"/>
      <c r="I115" s="191"/>
      <c r="J115" s="198"/>
      <c r="K115" s="198"/>
      <c r="L115" s="198"/>
      <c r="M115" s="198"/>
      <c r="N115" s="198"/>
      <c r="O115" s="198"/>
      <c r="P115" s="198"/>
      <c r="Q115" s="198"/>
      <c r="R115" s="198"/>
      <c r="S115" s="198"/>
      <c r="T115" s="198"/>
      <c r="U115" s="268"/>
      <c r="V115" s="205"/>
      <c r="W115" s="11"/>
    </row>
    <row r="116" spans="2:23" ht="12">
      <c r="B116" s="192"/>
      <c r="C116" s="194" t="str">
        <f>IFERROR(IF(ISBLANK(Bugs[[#This Row],[ID Bug]])," ",'Inf. Proyecto'!$D$19)," ")</f>
        <v xml:space="preserve"> </v>
      </c>
      <c r="D116" s="191"/>
      <c r="E116" s="198"/>
      <c r="F116" s="201" t="str">
        <f>IF(Bugs[[#This Row],[HU]]=0," ",IF(Bugs[[#This Row],[ID Caso de prueba  (Opcional)]]=0," ",CONCATENATE("HU",Bugs[[#This Row],[HU]]," - ",Bugs[[#This Row],[ID Caso de prueba  (Opcional)]])))</f>
        <v xml:space="preserve"> </v>
      </c>
      <c r="G116" s="202"/>
      <c r="H116" s="191"/>
      <c r="I116" s="191"/>
      <c r="J116" s="198"/>
      <c r="K116" s="198"/>
      <c r="L116" s="198"/>
      <c r="M116" s="198"/>
      <c r="N116" s="198"/>
      <c r="O116" s="198"/>
      <c r="P116" s="198"/>
      <c r="Q116" s="198"/>
      <c r="R116" s="198"/>
      <c r="S116" s="198"/>
      <c r="T116" s="198"/>
      <c r="U116" s="268"/>
      <c r="V116" s="205"/>
      <c r="W116" s="11"/>
    </row>
    <row r="117" spans="2:23" ht="12">
      <c r="B117" s="192"/>
      <c r="C117" s="194" t="str">
        <f>IFERROR(IF(ISBLANK(Bugs[[#This Row],[ID Bug]])," ",'Inf. Proyecto'!$D$19)," ")</f>
        <v xml:space="preserve"> </v>
      </c>
      <c r="D117" s="191"/>
      <c r="E117" s="198"/>
      <c r="F117" s="201" t="str">
        <f>IF(Bugs[[#This Row],[HU]]=0," ",IF(Bugs[[#This Row],[ID Caso de prueba  (Opcional)]]=0," ",CONCATENATE("HU",Bugs[[#This Row],[HU]]," - ",Bugs[[#This Row],[ID Caso de prueba  (Opcional)]])))</f>
        <v xml:space="preserve"> </v>
      </c>
      <c r="G117" s="202"/>
      <c r="H117" s="191"/>
      <c r="I117" s="191"/>
      <c r="J117" s="198"/>
      <c r="K117" s="198"/>
      <c r="L117" s="198"/>
      <c r="M117" s="198"/>
      <c r="N117" s="198"/>
      <c r="O117" s="198"/>
      <c r="P117" s="198"/>
      <c r="Q117" s="198"/>
      <c r="R117" s="198"/>
      <c r="S117" s="198"/>
      <c r="T117" s="198"/>
      <c r="U117" s="268"/>
      <c r="V117" s="205"/>
      <c r="W117" s="11"/>
    </row>
    <row r="118" spans="2:23" ht="12">
      <c r="B118" s="192"/>
      <c r="C118" s="194" t="str">
        <f>IFERROR(IF(ISBLANK(Bugs[[#This Row],[ID Bug]])," ",'Inf. Proyecto'!$D$19)," ")</f>
        <v xml:space="preserve"> </v>
      </c>
      <c r="D118" s="191"/>
      <c r="E118" s="198"/>
      <c r="F118" s="201" t="str">
        <f>IF(Bugs[[#This Row],[HU]]=0," ",IF(Bugs[[#This Row],[ID Caso de prueba  (Opcional)]]=0," ",CONCATENATE("HU",Bugs[[#This Row],[HU]]," - ",Bugs[[#This Row],[ID Caso de prueba  (Opcional)]])))</f>
        <v xml:space="preserve"> </v>
      </c>
      <c r="G118" s="202"/>
      <c r="H118" s="191"/>
      <c r="I118" s="191"/>
      <c r="J118" s="198"/>
      <c r="K118" s="198"/>
      <c r="L118" s="198"/>
      <c r="M118" s="198"/>
      <c r="N118" s="198"/>
      <c r="O118" s="198"/>
      <c r="P118" s="198"/>
      <c r="Q118" s="198"/>
      <c r="R118" s="198"/>
      <c r="S118" s="198"/>
      <c r="T118" s="198"/>
      <c r="U118" s="268"/>
      <c r="V118" s="205"/>
      <c r="W118" s="11"/>
    </row>
    <row r="119" spans="2:23" ht="12">
      <c r="B119" s="192"/>
      <c r="C119" s="194" t="str">
        <f>IFERROR(IF(ISBLANK(Bugs[[#This Row],[ID Bug]])," ",'Inf. Proyecto'!$D$19)," ")</f>
        <v xml:space="preserve"> </v>
      </c>
      <c r="D119" s="191"/>
      <c r="E119" s="198"/>
      <c r="F119" s="201" t="str">
        <f>IF(Bugs[[#This Row],[HU]]=0," ",IF(Bugs[[#This Row],[ID Caso de prueba  (Opcional)]]=0," ",CONCATENATE("HU",Bugs[[#This Row],[HU]]," - ",Bugs[[#This Row],[ID Caso de prueba  (Opcional)]])))</f>
        <v xml:space="preserve"> </v>
      </c>
      <c r="G119" s="202"/>
      <c r="H119" s="191"/>
      <c r="I119" s="191"/>
      <c r="J119" s="198"/>
      <c r="K119" s="198"/>
      <c r="L119" s="198"/>
      <c r="M119" s="198"/>
      <c r="N119" s="198"/>
      <c r="O119" s="198"/>
      <c r="P119" s="198"/>
      <c r="Q119" s="198"/>
      <c r="R119" s="198"/>
      <c r="S119" s="198"/>
      <c r="T119" s="198"/>
      <c r="U119" s="268"/>
      <c r="V119" s="205"/>
      <c r="W119" s="11"/>
    </row>
    <row r="120" spans="2:23" ht="12">
      <c r="B120" s="192"/>
      <c r="C120" s="194" t="str">
        <f>IFERROR(IF(ISBLANK(Bugs[[#This Row],[ID Bug]])," ",'Inf. Proyecto'!$D$19)," ")</f>
        <v xml:space="preserve"> </v>
      </c>
      <c r="D120" s="191"/>
      <c r="E120" s="198"/>
      <c r="F120" s="201" t="str">
        <f>IF(Bugs[[#This Row],[HU]]=0," ",IF(Bugs[[#This Row],[ID Caso de prueba  (Opcional)]]=0," ",CONCATENATE("HU",Bugs[[#This Row],[HU]]," - ",Bugs[[#This Row],[ID Caso de prueba  (Opcional)]])))</f>
        <v xml:space="preserve"> </v>
      </c>
      <c r="G120" s="202"/>
      <c r="H120" s="191"/>
      <c r="I120" s="191"/>
      <c r="J120" s="198"/>
      <c r="K120" s="198"/>
      <c r="L120" s="198"/>
      <c r="M120" s="198"/>
      <c r="N120" s="198"/>
      <c r="O120" s="198"/>
      <c r="P120" s="198"/>
      <c r="Q120" s="198"/>
      <c r="R120" s="198"/>
      <c r="S120" s="198"/>
      <c r="T120" s="198"/>
      <c r="U120" s="268"/>
      <c r="V120" s="205"/>
      <c r="W120" s="11"/>
    </row>
    <row r="121" spans="2:23" ht="12">
      <c r="B121" s="192"/>
      <c r="C121" s="194" t="str">
        <f>IFERROR(IF(ISBLANK(Bugs[[#This Row],[ID Bug]])," ",'Inf. Proyecto'!$D$19)," ")</f>
        <v xml:space="preserve"> </v>
      </c>
      <c r="D121" s="191"/>
      <c r="E121" s="198"/>
      <c r="F121" s="201" t="str">
        <f>IF(Bugs[[#This Row],[HU]]=0," ",IF(Bugs[[#This Row],[ID Caso de prueba  (Opcional)]]=0," ",CONCATENATE("HU",Bugs[[#This Row],[HU]]," - ",Bugs[[#This Row],[ID Caso de prueba  (Opcional)]])))</f>
        <v xml:space="preserve"> </v>
      </c>
      <c r="G121" s="202"/>
      <c r="H121" s="191"/>
      <c r="I121" s="191"/>
      <c r="J121" s="198"/>
      <c r="K121" s="198"/>
      <c r="L121" s="198"/>
      <c r="M121" s="198"/>
      <c r="N121" s="198"/>
      <c r="O121" s="198"/>
      <c r="P121" s="198"/>
      <c r="Q121" s="198"/>
      <c r="R121" s="198"/>
      <c r="S121" s="198"/>
      <c r="T121" s="198"/>
      <c r="U121" s="268"/>
      <c r="V121" s="205"/>
      <c r="W121" s="11"/>
    </row>
    <row r="122" spans="2:23" ht="12">
      <c r="B122" s="192"/>
      <c r="C122" s="194" t="str">
        <f>IFERROR(IF(ISBLANK(Bugs[[#This Row],[ID Bug]])," ",'Inf. Proyecto'!$D$19)," ")</f>
        <v xml:space="preserve"> </v>
      </c>
      <c r="D122" s="191"/>
      <c r="E122" s="198"/>
      <c r="F122" s="201" t="str">
        <f>IF(Bugs[[#This Row],[HU]]=0," ",IF(Bugs[[#This Row],[ID Caso de prueba  (Opcional)]]=0," ",CONCATENATE("HU",Bugs[[#This Row],[HU]]," - ",Bugs[[#This Row],[ID Caso de prueba  (Opcional)]])))</f>
        <v xml:space="preserve"> </v>
      </c>
      <c r="G122" s="202"/>
      <c r="H122" s="191"/>
      <c r="I122" s="191"/>
      <c r="J122" s="198"/>
      <c r="K122" s="198"/>
      <c r="L122" s="198"/>
      <c r="M122" s="198"/>
      <c r="N122" s="198"/>
      <c r="O122" s="198"/>
      <c r="P122" s="198"/>
      <c r="Q122" s="198"/>
      <c r="R122" s="198"/>
      <c r="S122" s="198"/>
      <c r="T122" s="198"/>
      <c r="U122" s="268"/>
      <c r="V122" s="205"/>
      <c r="W122" s="11"/>
    </row>
    <row r="123" spans="2:23" ht="12">
      <c r="B123" s="192"/>
      <c r="C123" s="194" t="str">
        <f>IFERROR(IF(ISBLANK(Bugs[[#This Row],[ID Bug]])," ",'Inf. Proyecto'!$D$19)," ")</f>
        <v xml:space="preserve"> </v>
      </c>
      <c r="D123" s="191"/>
      <c r="E123" s="198"/>
      <c r="F123" s="201" t="str">
        <f>IF(Bugs[[#This Row],[HU]]=0," ",IF(Bugs[[#This Row],[ID Caso de prueba  (Opcional)]]=0," ",CONCATENATE("HU",Bugs[[#This Row],[HU]]," - ",Bugs[[#This Row],[ID Caso de prueba  (Opcional)]])))</f>
        <v xml:space="preserve"> </v>
      </c>
      <c r="G123" s="202"/>
      <c r="H123" s="191"/>
      <c r="I123" s="191"/>
      <c r="J123" s="198"/>
      <c r="K123" s="198"/>
      <c r="L123" s="198"/>
      <c r="M123" s="198"/>
      <c r="N123" s="198"/>
      <c r="O123" s="198"/>
      <c r="P123" s="198"/>
      <c r="Q123" s="198"/>
      <c r="R123" s="198"/>
      <c r="S123" s="198"/>
      <c r="T123" s="198"/>
      <c r="U123" s="268"/>
      <c r="V123" s="205"/>
      <c r="W123" s="11"/>
    </row>
    <row r="124" spans="2:23" ht="12">
      <c r="B124" s="192"/>
      <c r="C124" s="194" t="str">
        <f>IFERROR(IF(ISBLANK(Bugs[[#This Row],[ID Bug]])," ",'Inf. Proyecto'!$D$19)," ")</f>
        <v xml:space="preserve"> </v>
      </c>
      <c r="D124" s="191"/>
      <c r="E124" s="198"/>
      <c r="F124" s="201" t="str">
        <f>IF(Bugs[[#This Row],[HU]]=0," ",IF(Bugs[[#This Row],[ID Caso de prueba  (Opcional)]]=0," ",CONCATENATE("HU",Bugs[[#This Row],[HU]]," - ",Bugs[[#This Row],[ID Caso de prueba  (Opcional)]])))</f>
        <v xml:space="preserve"> </v>
      </c>
      <c r="G124" s="202"/>
      <c r="H124" s="191"/>
      <c r="I124" s="191"/>
      <c r="J124" s="198"/>
      <c r="K124" s="198"/>
      <c r="L124" s="198"/>
      <c r="M124" s="198"/>
      <c r="N124" s="198"/>
      <c r="O124" s="198"/>
      <c r="P124" s="198"/>
      <c r="Q124" s="198"/>
      <c r="R124" s="198"/>
      <c r="S124" s="198"/>
      <c r="T124" s="198"/>
      <c r="U124" s="268"/>
      <c r="V124" s="205"/>
      <c r="W124" s="11"/>
    </row>
    <row r="125" spans="2:23" ht="12">
      <c r="B125" s="192"/>
      <c r="C125" s="194" t="str">
        <f>IFERROR(IF(ISBLANK(Bugs[[#This Row],[ID Bug]])," ",'Inf. Proyecto'!$D$19)," ")</f>
        <v xml:space="preserve"> </v>
      </c>
      <c r="D125" s="191"/>
      <c r="E125" s="198"/>
      <c r="F125" s="201" t="str">
        <f>IF(Bugs[[#This Row],[HU]]=0," ",IF(Bugs[[#This Row],[ID Caso de prueba  (Opcional)]]=0," ",CONCATENATE("HU",Bugs[[#This Row],[HU]]," - ",Bugs[[#This Row],[ID Caso de prueba  (Opcional)]])))</f>
        <v xml:space="preserve"> </v>
      </c>
      <c r="G125" s="202"/>
      <c r="H125" s="191"/>
      <c r="I125" s="191"/>
      <c r="J125" s="198"/>
      <c r="K125" s="198"/>
      <c r="L125" s="198"/>
      <c r="M125" s="198"/>
      <c r="N125" s="198"/>
      <c r="O125" s="198"/>
      <c r="P125" s="198"/>
      <c r="Q125" s="198"/>
      <c r="R125" s="198"/>
      <c r="S125" s="198"/>
      <c r="T125" s="198"/>
      <c r="U125" s="268"/>
      <c r="V125" s="205"/>
      <c r="W125" s="11"/>
    </row>
    <row r="126" spans="2:23" ht="12">
      <c r="B126" s="192"/>
      <c r="C126" s="194" t="str">
        <f>IFERROR(IF(ISBLANK(Bugs[[#This Row],[ID Bug]])," ",'Inf. Proyecto'!$D$19)," ")</f>
        <v xml:space="preserve"> </v>
      </c>
      <c r="D126" s="191"/>
      <c r="E126" s="198"/>
      <c r="F126" s="201" t="str">
        <f>IF(Bugs[[#This Row],[HU]]=0," ",IF(Bugs[[#This Row],[ID Caso de prueba  (Opcional)]]=0," ",CONCATENATE("HU",Bugs[[#This Row],[HU]]," - ",Bugs[[#This Row],[ID Caso de prueba  (Opcional)]])))</f>
        <v xml:space="preserve"> </v>
      </c>
      <c r="G126" s="202"/>
      <c r="H126" s="191"/>
      <c r="I126" s="191"/>
      <c r="J126" s="198"/>
      <c r="K126" s="198"/>
      <c r="L126" s="198"/>
      <c r="M126" s="198"/>
      <c r="N126" s="198"/>
      <c r="O126" s="198"/>
      <c r="P126" s="198"/>
      <c r="Q126" s="198"/>
      <c r="R126" s="198"/>
      <c r="S126" s="198"/>
      <c r="T126" s="198"/>
      <c r="U126" s="268"/>
      <c r="V126" s="205"/>
      <c r="W126" s="11"/>
    </row>
    <row r="127" spans="2:23" ht="12">
      <c r="B127" s="192"/>
      <c r="C127" s="194" t="str">
        <f>IFERROR(IF(ISBLANK(Bugs[[#This Row],[ID Bug]])," ",'Inf. Proyecto'!$D$19)," ")</f>
        <v xml:space="preserve"> </v>
      </c>
      <c r="D127" s="191"/>
      <c r="E127" s="198"/>
      <c r="F127" s="201" t="str">
        <f>IF(Bugs[[#This Row],[HU]]=0," ",IF(Bugs[[#This Row],[ID Caso de prueba  (Opcional)]]=0," ",CONCATENATE("HU",Bugs[[#This Row],[HU]]," - ",Bugs[[#This Row],[ID Caso de prueba  (Opcional)]])))</f>
        <v xml:space="preserve"> </v>
      </c>
      <c r="G127" s="202"/>
      <c r="H127" s="191"/>
      <c r="I127" s="191"/>
      <c r="J127" s="198"/>
      <c r="K127" s="198"/>
      <c r="L127" s="198"/>
      <c r="M127" s="198"/>
      <c r="N127" s="198"/>
      <c r="O127" s="198"/>
      <c r="P127" s="198"/>
      <c r="Q127" s="198"/>
      <c r="R127" s="198"/>
      <c r="S127" s="198"/>
      <c r="T127" s="198"/>
      <c r="U127" s="268"/>
      <c r="V127" s="205"/>
      <c r="W127" s="11"/>
    </row>
    <row r="128" spans="2:23" ht="12">
      <c r="B128" s="192"/>
      <c r="C128" s="194" t="str">
        <f>IFERROR(IF(ISBLANK(Bugs[[#This Row],[ID Bug]])," ",'Inf. Proyecto'!$D$19)," ")</f>
        <v xml:space="preserve"> </v>
      </c>
      <c r="D128" s="191"/>
      <c r="E128" s="198"/>
      <c r="F128" s="201" t="str">
        <f>IF(Bugs[[#This Row],[HU]]=0," ",IF(Bugs[[#This Row],[ID Caso de prueba  (Opcional)]]=0," ",CONCATENATE("HU",Bugs[[#This Row],[HU]]," - ",Bugs[[#This Row],[ID Caso de prueba  (Opcional)]])))</f>
        <v xml:space="preserve"> </v>
      </c>
      <c r="G128" s="202"/>
      <c r="H128" s="191"/>
      <c r="I128" s="191"/>
      <c r="J128" s="198"/>
      <c r="K128" s="198"/>
      <c r="L128" s="198"/>
      <c r="M128" s="198"/>
      <c r="N128" s="198"/>
      <c r="O128" s="198"/>
      <c r="P128" s="198"/>
      <c r="Q128" s="198"/>
      <c r="R128" s="198"/>
      <c r="S128" s="198"/>
      <c r="T128" s="198"/>
      <c r="U128" s="268"/>
      <c r="V128" s="205"/>
      <c r="W128" s="11"/>
    </row>
    <row r="129" spans="2:23" ht="12">
      <c r="B129" s="192"/>
      <c r="C129" s="194" t="str">
        <f>IFERROR(IF(ISBLANK(Bugs[[#This Row],[ID Bug]])," ",'Inf. Proyecto'!$D$19)," ")</f>
        <v xml:space="preserve"> </v>
      </c>
      <c r="D129" s="191"/>
      <c r="E129" s="198"/>
      <c r="F129" s="201" t="str">
        <f>IF(Bugs[[#This Row],[HU]]=0," ",IF(Bugs[[#This Row],[ID Caso de prueba  (Opcional)]]=0," ",CONCATENATE("HU",Bugs[[#This Row],[HU]]," - ",Bugs[[#This Row],[ID Caso de prueba  (Opcional)]])))</f>
        <v xml:space="preserve"> </v>
      </c>
      <c r="G129" s="202"/>
      <c r="H129" s="191"/>
      <c r="I129" s="191"/>
      <c r="J129" s="198"/>
      <c r="K129" s="198"/>
      <c r="L129" s="198"/>
      <c r="M129" s="198"/>
      <c r="N129" s="198"/>
      <c r="O129" s="198"/>
      <c r="P129" s="198"/>
      <c r="Q129" s="198"/>
      <c r="R129" s="198"/>
      <c r="S129" s="198"/>
      <c r="T129" s="198"/>
      <c r="U129" s="268"/>
      <c r="V129" s="205"/>
      <c r="W129" s="11"/>
    </row>
    <row r="130" spans="2:23" ht="12">
      <c r="B130" s="192"/>
      <c r="C130" s="194" t="str">
        <f>IFERROR(IF(ISBLANK(Bugs[[#This Row],[ID Bug]])," ",'Inf. Proyecto'!$D$19)," ")</f>
        <v xml:space="preserve"> </v>
      </c>
      <c r="D130" s="191"/>
      <c r="E130" s="198"/>
      <c r="F130" s="201" t="str">
        <f>IF(Bugs[[#This Row],[HU]]=0," ",IF(Bugs[[#This Row],[ID Caso de prueba  (Opcional)]]=0," ",CONCATENATE("HU",Bugs[[#This Row],[HU]]," - ",Bugs[[#This Row],[ID Caso de prueba  (Opcional)]])))</f>
        <v xml:space="preserve"> </v>
      </c>
      <c r="G130" s="202"/>
      <c r="H130" s="191"/>
      <c r="I130" s="191"/>
      <c r="J130" s="198"/>
      <c r="K130" s="198"/>
      <c r="L130" s="198"/>
      <c r="M130" s="198"/>
      <c r="N130" s="198"/>
      <c r="O130" s="198"/>
      <c r="P130" s="198"/>
      <c r="Q130" s="198"/>
      <c r="R130" s="198"/>
      <c r="S130" s="198"/>
      <c r="T130" s="198"/>
      <c r="U130" s="268"/>
      <c r="V130" s="205"/>
      <c r="W130" s="11"/>
    </row>
    <row r="131" spans="2:23" ht="12">
      <c r="B131" s="192"/>
      <c r="C131" s="194" t="str">
        <f>IFERROR(IF(ISBLANK(Bugs[[#This Row],[ID Bug]])," ",'Inf. Proyecto'!$D$19)," ")</f>
        <v xml:space="preserve"> </v>
      </c>
      <c r="D131" s="191"/>
      <c r="E131" s="198"/>
      <c r="F131" s="201" t="str">
        <f>IF(Bugs[[#This Row],[HU]]=0," ",IF(Bugs[[#This Row],[ID Caso de prueba  (Opcional)]]=0," ",CONCATENATE("HU",Bugs[[#This Row],[HU]]," - ",Bugs[[#This Row],[ID Caso de prueba  (Opcional)]])))</f>
        <v xml:space="preserve"> </v>
      </c>
      <c r="G131" s="202"/>
      <c r="H131" s="191"/>
      <c r="I131" s="191"/>
      <c r="J131" s="198"/>
      <c r="K131" s="198"/>
      <c r="L131" s="198"/>
      <c r="M131" s="198"/>
      <c r="N131" s="198"/>
      <c r="O131" s="198"/>
      <c r="P131" s="198"/>
      <c r="Q131" s="198"/>
      <c r="R131" s="198"/>
      <c r="S131" s="198"/>
      <c r="T131" s="198"/>
      <c r="U131" s="268"/>
      <c r="V131" s="205"/>
      <c r="W131" s="11"/>
    </row>
    <row r="132" spans="2:23" ht="12">
      <c r="B132" s="192"/>
      <c r="C132" s="194" t="str">
        <f>IFERROR(IF(ISBLANK(Bugs[[#This Row],[ID Bug]])," ",'Inf. Proyecto'!$D$19)," ")</f>
        <v xml:space="preserve"> </v>
      </c>
      <c r="D132" s="191"/>
      <c r="E132" s="198"/>
      <c r="F132" s="201" t="str">
        <f>IF(Bugs[[#This Row],[HU]]=0," ",IF(Bugs[[#This Row],[ID Caso de prueba  (Opcional)]]=0," ",CONCATENATE("HU",Bugs[[#This Row],[HU]]," - ",Bugs[[#This Row],[ID Caso de prueba  (Opcional)]])))</f>
        <v xml:space="preserve"> </v>
      </c>
      <c r="G132" s="202"/>
      <c r="H132" s="191"/>
      <c r="I132" s="191"/>
      <c r="J132" s="198"/>
      <c r="K132" s="198"/>
      <c r="L132" s="198"/>
      <c r="M132" s="198"/>
      <c r="N132" s="198"/>
      <c r="O132" s="198"/>
      <c r="P132" s="198"/>
      <c r="Q132" s="198"/>
      <c r="R132" s="198"/>
      <c r="S132" s="198"/>
      <c r="T132" s="198"/>
      <c r="U132" s="268"/>
      <c r="V132" s="205"/>
      <c r="W132" s="11"/>
    </row>
    <row r="133" spans="2:23" ht="12">
      <c r="B133" s="192"/>
      <c r="C133" s="194" t="str">
        <f>IFERROR(IF(ISBLANK(Bugs[[#This Row],[ID Bug]])," ",'Inf. Proyecto'!$D$19)," ")</f>
        <v xml:space="preserve"> </v>
      </c>
      <c r="D133" s="191"/>
      <c r="E133" s="198"/>
      <c r="F133" s="201" t="str">
        <f>IF(Bugs[[#This Row],[HU]]=0," ",IF(Bugs[[#This Row],[ID Caso de prueba  (Opcional)]]=0," ",CONCATENATE("HU",Bugs[[#This Row],[HU]]," - ",Bugs[[#This Row],[ID Caso de prueba  (Opcional)]])))</f>
        <v xml:space="preserve"> </v>
      </c>
      <c r="G133" s="202"/>
      <c r="H133" s="191"/>
      <c r="I133" s="191"/>
      <c r="J133" s="198"/>
      <c r="K133" s="198"/>
      <c r="L133" s="198"/>
      <c r="M133" s="198"/>
      <c r="N133" s="198"/>
      <c r="O133" s="198"/>
      <c r="P133" s="198"/>
      <c r="Q133" s="198"/>
      <c r="R133" s="198"/>
      <c r="S133" s="198"/>
      <c r="T133" s="198"/>
      <c r="U133" s="268"/>
      <c r="V133" s="205"/>
      <c r="W133" s="11"/>
    </row>
    <row r="134" spans="2:23" ht="12">
      <c r="B134" s="192"/>
      <c r="C134" s="194" t="str">
        <f>IFERROR(IF(ISBLANK(Bugs[[#This Row],[ID Bug]])," ",'Inf. Proyecto'!$D$19)," ")</f>
        <v xml:space="preserve"> </v>
      </c>
      <c r="D134" s="191"/>
      <c r="E134" s="198"/>
      <c r="F134" s="201" t="str">
        <f>IF(Bugs[[#This Row],[HU]]=0," ",IF(Bugs[[#This Row],[ID Caso de prueba  (Opcional)]]=0," ",CONCATENATE("HU",Bugs[[#This Row],[HU]]," - ",Bugs[[#This Row],[ID Caso de prueba  (Opcional)]])))</f>
        <v xml:space="preserve"> </v>
      </c>
      <c r="G134" s="202"/>
      <c r="H134" s="191"/>
      <c r="I134" s="191"/>
      <c r="J134" s="198"/>
      <c r="K134" s="198"/>
      <c r="L134" s="198"/>
      <c r="M134" s="198"/>
      <c r="N134" s="198"/>
      <c r="O134" s="198"/>
      <c r="P134" s="198"/>
      <c r="Q134" s="198"/>
      <c r="R134" s="198"/>
      <c r="S134" s="198"/>
      <c r="T134" s="198"/>
      <c r="U134" s="268"/>
      <c r="V134" s="205"/>
      <c r="W134" s="11"/>
    </row>
    <row r="135" spans="2:23" ht="12">
      <c r="B135" s="192"/>
      <c r="C135" s="194" t="str">
        <f>IFERROR(IF(ISBLANK(Bugs[[#This Row],[ID Bug]])," ",'Inf. Proyecto'!$D$19)," ")</f>
        <v xml:space="preserve"> </v>
      </c>
      <c r="D135" s="191"/>
      <c r="E135" s="198"/>
      <c r="F135" s="201" t="str">
        <f>IF(Bugs[[#This Row],[HU]]=0," ",IF(Bugs[[#This Row],[ID Caso de prueba  (Opcional)]]=0," ",CONCATENATE("HU",Bugs[[#This Row],[HU]]," - ",Bugs[[#This Row],[ID Caso de prueba  (Opcional)]])))</f>
        <v xml:space="preserve"> </v>
      </c>
      <c r="G135" s="202"/>
      <c r="H135" s="191"/>
      <c r="I135" s="191"/>
      <c r="J135" s="198"/>
      <c r="K135" s="198"/>
      <c r="L135" s="198"/>
      <c r="M135" s="198"/>
      <c r="N135" s="198"/>
      <c r="O135" s="198"/>
      <c r="P135" s="198"/>
      <c r="Q135" s="198"/>
      <c r="R135" s="198"/>
      <c r="S135" s="198"/>
      <c r="T135" s="198"/>
      <c r="U135" s="268"/>
      <c r="V135" s="205"/>
      <c r="W135" s="11"/>
    </row>
    <row r="136" spans="2:23" ht="12">
      <c r="B136" s="192"/>
      <c r="C136" s="194" t="str">
        <f>IFERROR(IF(ISBLANK(Bugs[[#This Row],[ID Bug]])," ",'Inf. Proyecto'!$D$19)," ")</f>
        <v xml:space="preserve"> </v>
      </c>
      <c r="D136" s="191"/>
      <c r="E136" s="198"/>
      <c r="F136" s="201" t="str">
        <f>IF(Bugs[[#This Row],[HU]]=0," ",IF(Bugs[[#This Row],[ID Caso de prueba  (Opcional)]]=0," ",CONCATENATE("HU",Bugs[[#This Row],[HU]]," - ",Bugs[[#This Row],[ID Caso de prueba  (Opcional)]])))</f>
        <v xml:space="preserve"> </v>
      </c>
      <c r="G136" s="202"/>
      <c r="H136" s="191"/>
      <c r="I136" s="191"/>
      <c r="J136" s="198"/>
      <c r="K136" s="198"/>
      <c r="L136" s="198"/>
      <c r="M136" s="198"/>
      <c r="N136" s="198"/>
      <c r="O136" s="198"/>
      <c r="P136" s="198"/>
      <c r="Q136" s="198"/>
      <c r="R136" s="198"/>
      <c r="S136" s="198"/>
      <c r="T136" s="198"/>
      <c r="U136" s="268"/>
      <c r="V136" s="205"/>
      <c r="W136" s="11"/>
    </row>
    <row r="137" spans="2:23" ht="12">
      <c r="B137" s="192"/>
      <c r="C137" s="194" t="str">
        <f>IFERROR(IF(ISBLANK(Bugs[[#This Row],[ID Bug]])," ",'Inf. Proyecto'!$D$19)," ")</f>
        <v xml:space="preserve"> </v>
      </c>
      <c r="D137" s="191"/>
      <c r="E137" s="198"/>
      <c r="F137" s="201" t="str">
        <f>IF(Bugs[[#This Row],[HU]]=0," ",IF(Bugs[[#This Row],[ID Caso de prueba  (Opcional)]]=0," ",CONCATENATE("HU",Bugs[[#This Row],[HU]]," - ",Bugs[[#This Row],[ID Caso de prueba  (Opcional)]])))</f>
        <v xml:space="preserve"> </v>
      </c>
      <c r="G137" s="202"/>
      <c r="H137" s="191"/>
      <c r="I137" s="191"/>
      <c r="J137" s="198"/>
      <c r="K137" s="198"/>
      <c r="L137" s="198"/>
      <c r="M137" s="198"/>
      <c r="N137" s="198"/>
      <c r="O137" s="198"/>
      <c r="P137" s="198"/>
      <c r="Q137" s="198"/>
      <c r="R137" s="198"/>
      <c r="S137" s="198"/>
      <c r="T137" s="198"/>
      <c r="U137" s="268"/>
      <c r="V137" s="205"/>
      <c r="W137" s="11"/>
    </row>
    <row r="138" spans="2:23" ht="12">
      <c r="B138" s="192"/>
      <c r="C138" s="194" t="str">
        <f>IFERROR(IF(ISBLANK(Bugs[[#This Row],[ID Bug]])," ",'Inf. Proyecto'!$D$19)," ")</f>
        <v xml:space="preserve"> </v>
      </c>
      <c r="D138" s="191"/>
      <c r="E138" s="198"/>
      <c r="F138" s="201" t="str">
        <f>IF(Bugs[[#This Row],[HU]]=0," ",IF(Bugs[[#This Row],[ID Caso de prueba  (Opcional)]]=0," ",CONCATENATE("HU",Bugs[[#This Row],[HU]]," - ",Bugs[[#This Row],[ID Caso de prueba  (Opcional)]])))</f>
        <v xml:space="preserve"> </v>
      </c>
      <c r="G138" s="202"/>
      <c r="H138" s="191"/>
      <c r="I138" s="191"/>
      <c r="J138" s="198"/>
      <c r="K138" s="198"/>
      <c r="L138" s="198"/>
      <c r="M138" s="198"/>
      <c r="N138" s="198"/>
      <c r="O138" s="198"/>
      <c r="P138" s="198"/>
      <c r="Q138" s="198"/>
      <c r="R138" s="198"/>
      <c r="S138" s="198"/>
      <c r="T138" s="198"/>
      <c r="U138" s="268"/>
      <c r="V138" s="205"/>
      <c r="W138" s="11"/>
    </row>
    <row r="139" spans="2:23" ht="12">
      <c r="B139" s="192"/>
      <c r="C139" s="194" t="str">
        <f>IFERROR(IF(ISBLANK(Bugs[[#This Row],[ID Bug]])," ",'Inf. Proyecto'!$D$19)," ")</f>
        <v xml:space="preserve"> </v>
      </c>
      <c r="D139" s="191"/>
      <c r="E139" s="198"/>
      <c r="F139" s="201" t="str">
        <f>IF(Bugs[[#This Row],[HU]]=0," ",IF(Bugs[[#This Row],[ID Caso de prueba  (Opcional)]]=0," ",CONCATENATE("HU",Bugs[[#This Row],[HU]]," - ",Bugs[[#This Row],[ID Caso de prueba  (Opcional)]])))</f>
        <v xml:space="preserve"> </v>
      </c>
      <c r="G139" s="202"/>
      <c r="H139" s="191"/>
      <c r="I139" s="191"/>
      <c r="J139" s="198"/>
      <c r="K139" s="198"/>
      <c r="L139" s="198"/>
      <c r="M139" s="198"/>
      <c r="N139" s="198"/>
      <c r="O139" s="198"/>
      <c r="P139" s="198"/>
      <c r="Q139" s="198"/>
      <c r="R139" s="198"/>
      <c r="S139" s="198"/>
      <c r="T139" s="198"/>
      <c r="U139" s="268"/>
      <c r="V139" s="205"/>
      <c r="W139" s="11"/>
    </row>
    <row r="140" spans="2:23" ht="12">
      <c r="B140" s="192"/>
      <c r="C140" s="194" t="str">
        <f>IFERROR(IF(ISBLANK(Bugs[[#This Row],[ID Bug]])," ",'Inf. Proyecto'!$D$19)," ")</f>
        <v xml:space="preserve"> </v>
      </c>
      <c r="D140" s="191"/>
      <c r="E140" s="198"/>
      <c r="F140" s="201" t="str">
        <f>IF(Bugs[[#This Row],[HU]]=0," ",IF(Bugs[[#This Row],[ID Caso de prueba  (Opcional)]]=0," ",CONCATENATE("HU",Bugs[[#This Row],[HU]]," - ",Bugs[[#This Row],[ID Caso de prueba  (Opcional)]])))</f>
        <v xml:space="preserve"> </v>
      </c>
      <c r="G140" s="202"/>
      <c r="H140" s="191"/>
      <c r="I140" s="191"/>
      <c r="J140" s="198"/>
      <c r="K140" s="198"/>
      <c r="L140" s="198"/>
      <c r="M140" s="198"/>
      <c r="N140" s="198"/>
      <c r="O140" s="198"/>
      <c r="P140" s="198"/>
      <c r="Q140" s="198"/>
      <c r="R140" s="198"/>
      <c r="S140" s="198"/>
      <c r="T140" s="198"/>
      <c r="U140" s="268"/>
      <c r="V140" s="205"/>
      <c r="W140" s="11"/>
    </row>
    <row r="141" spans="2:23" ht="12">
      <c r="B141" s="192"/>
      <c r="C141" s="194" t="str">
        <f>IFERROR(IF(ISBLANK(Bugs[[#This Row],[ID Bug]])," ",'Inf. Proyecto'!$D$19)," ")</f>
        <v xml:space="preserve"> </v>
      </c>
      <c r="D141" s="191"/>
      <c r="E141" s="198"/>
      <c r="F141" s="201" t="str">
        <f>IF(Bugs[[#This Row],[HU]]=0," ",IF(Bugs[[#This Row],[ID Caso de prueba  (Opcional)]]=0," ",CONCATENATE("HU",Bugs[[#This Row],[HU]]," - ",Bugs[[#This Row],[ID Caso de prueba  (Opcional)]])))</f>
        <v xml:space="preserve"> </v>
      </c>
      <c r="G141" s="202"/>
      <c r="H141" s="191"/>
      <c r="I141" s="191"/>
      <c r="J141" s="198"/>
      <c r="K141" s="198"/>
      <c r="L141" s="198"/>
      <c r="M141" s="198"/>
      <c r="N141" s="198"/>
      <c r="O141" s="198"/>
      <c r="P141" s="198"/>
      <c r="Q141" s="198"/>
      <c r="R141" s="198"/>
      <c r="S141" s="198"/>
      <c r="T141" s="198"/>
      <c r="U141" s="268"/>
      <c r="V141" s="205"/>
      <c r="W141" s="11"/>
    </row>
    <row r="142" spans="2:23" ht="12">
      <c r="B142" s="192"/>
      <c r="C142" s="194" t="str">
        <f>IFERROR(IF(ISBLANK(Bugs[[#This Row],[ID Bug]])," ",'Inf. Proyecto'!$D$19)," ")</f>
        <v xml:space="preserve"> </v>
      </c>
      <c r="D142" s="191"/>
      <c r="E142" s="198"/>
      <c r="F142" s="201" t="str">
        <f>IF(Bugs[[#This Row],[HU]]=0," ",IF(Bugs[[#This Row],[ID Caso de prueba  (Opcional)]]=0," ",CONCATENATE("HU",Bugs[[#This Row],[HU]]," - ",Bugs[[#This Row],[ID Caso de prueba  (Opcional)]])))</f>
        <v xml:space="preserve"> </v>
      </c>
      <c r="G142" s="202"/>
      <c r="H142" s="191"/>
      <c r="I142" s="191"/>
      <c r="J142" s="198"/>
      <c r="K142" s="198"/>
      <c r="L142" s="198"/>
      <c r="M142" s="198"/>
      <c r="N142" s="198"/>
      <c r="O142" s="198"/>
      <c r="P142" s="198"/>
      <c r="Q142" s="198"/>
      <c r="R142" s="198"/>
      <c r="S142" s="198"/>
      <c r="T142" s="198"/>
      <c r="U142" s="268"/>
      <c r="V142" s="205"/>
      <c r="W142" s="11"/>
    </row>
    <row r="143" spans="2:23" ht="12">
      <c r="B143" s="192"/>
      <c r="C143" s="194" t="str">
        <f>IFERROR(IF(ISBLANK(Bugs[[#This Row],[ID Bug]])," ",'Inf. Proyecto'!$D$19)," ")</f>
        <v xml:space="preserve"> </v>
      </c>
      <c r="D143" s="191"/>
      <c r="E143" s="198"/>
      <c r="F143" s="201" t="str">
        <f>IF(Bugs[[#This Row],[HU]]=0," ",IF(Bugs[[#This Row],[ID Caso de prueba  (Opcional)]]=0," ",CONCATENATE("HU",Bugs[[#This Row],[HU]]," - ",Bugs[[#This Row],[ID Caso de prueba  (Opcional)]])))</f>
        <v xml:space="preserve"> </v>
      </c>
      <c r="G143" s="202"/>
      <c r="H143" s="191"/>
      <c r="I143" s="191"/>
      <c r="J143" s="198"/>
      <c r="K143" s="198"/>
      <c r="L143" s="198"/>
      <c r="M143" s="198"/>
      <c r="N143" s="198"/>
      <c r="O143" s="198"/>
      <c r="P143" s="198"/>
      <c r="Q143" s="198"/>
      <c r="R143" s="198"/>
      <c r="S143" s="198"/>
      <c r="T143" s="198"/>
      <c r="U143" s="268"/>
      <c r="V143" s="205"/>
      <c r="W143" s="11"/>
    </row>
    <row r="144" spans="2:23" ht="12">
      <c r="B144" s="192"/>
      <c r="C144" s="194" t="str">
        <f>IFERROR(IF(ISBLANK(Bugs[[#This Row],[ID Bug]])," ",'Inf. Proyecto'!$D$19)," ")</f>
        <v xml:space="preserve"> </v>
      </c>
      <c r="D144" s="191"/>
      <c r="E144" s="198"/>
      <c r="F144" s="201" t="str">
        <f>IF(Bugs[[#This Row],[HU]]=0," ",IF(Bugs[[#This Row],[ID Caso de prueba  (Opcional)]]=0," ",CONCATENATE("HU",Bugs[[#This Row],[HU]]," - ",Bugs[[#This Row],[ID Caso de prueba  (Opcional)]])))</f>
        <v xml:space="preserve"> </v>
      </c>
      <c r="G144" s="202"/>
      <c r="H144" s="191"/>
      <c r="I144" s="191"/>
      <c r="J144" s="198"/>
      <c r="K144" s="198"/>
      <c r="L144" s="198"/>
      <c r="M144" s="198"/>
      <c r="N144" s="198"/>
      <c r="O144" s="198"/>
      <c r="P144" s="198"/>
      <c r="Q144" s="198"/>
      <c r="R144" s="198"/>
      <c r="S144" s="198"/>
      <c r="T144" s="198"/>
      <c r="U144" s="268"/>
      <c r="V144" s="205"/>
      <c r="W144" s="11"/>
    </row>
    <row r="145" spans="2:23" ht="12">
      <c r="B145" s="192"/>
      <c r="C145" s="194" t="str">
        <f>IFERROR(IF(ISBLANK(Bugs[[#This Row],[ID Bug]])," ",'Inf. Proyecto'!$D$19)," ")</f>
        <v xml:space="preserve"> </v>
      </c>
      <c r="D145" s="191"/>
      <c r="E145" s="198"/>
      <c r="F145" s="201" t="str">
        <f>IF(Bugs[[#This Row],[HU]]=0," ",IF(Bugs[[#This Row],[ID Caso de prueba  (Opcional)]]=0," ",CONCATENATE("HU",Bugs[[#This Row],[HU]]," - ",Bugs[[#This Row],[ID Caso de prueba  (Opcional)]])))</f>
        <v xml:space="preserve"> </v>
      </c>
      <c r="G145" s="202"/>
      <c r="H145" s="191"/>
      <c r="I145" s="191"/>
      <c r="J145" s="198"/>
      <c r="K145" s="198"/>
      <c r="L145" s="198"/>
      <c r="M145" s="198"/>
      <c r="N145" s="198"/>
      <c r="O145" s="198"/>
      <c r="P145" s="198"/>
      <c r="Q145" s="198"/>
      <c r="R145" s="198"/>
      <c r="S145" s="198"/>
      <c r="T145" s="198"/>
      <c r="U145" s="268"/>
      <c r="V145" s="205"/>
      <c r="W145" s="11"/>
    </row>
    <row r="146" spans="2:23" ht="12">
      <c r="B146" s="192"/>
      <c r="C146" s="194" t="str">
        <f>IFERROR(IF(ISBLANK(Bugs[[#This Row],[ID Bug]])," ",'Inf. Proyecto'!$D$19)," ")</f>
        <v xml:space="preserve"> </v>
      </c>
      <c r="D146" s="191"/>
      <c r="E146" s="198"/>
      <c r="F146" s="201" t="str">
        <f>IF(Bugs[[#This Row],[HU]]=0," ",IF(Bugs[[#This Row],[ID Caso de prueba  (Opcional)]]=0," ",CONCATENATE("HU",Bugs[[#This Row],[HU]]," - ",Bugs[[#This Row],[ID Caso de prueba  (Opcional)]])))</f>
        <v xml:space="preserve"> </v>
      </c>
      <c r="G146" s="202"/>
      <c r="H146" s="191"/>
      <c r="I146" s="191"/>
      <c r="J146" s="198"/>
      <c r="K146" s="198"/>
      <c r="L146" s="198"/>
      <c r="M146" s="198"/>
      <c r="N146" s="198"/>
      <c r="O146" s="198"/>
      <c r="P146" s="198"/>
      <c r="Q146" s="198"/>
      <c r="R146" s="198"/>
      <c r="S146" s="198"/>
      <c r="T146" s="198"/>
      <c r="U146" s="268"/>
      <c r="V146" s="205"/>
      <c r="W146" s="11"/>
    </row>
    <row r="147" spans="2:23" ht="12">
      <c r="B147" s="192"/>
      <c r="C147" s="194" t="str">
        <f>IFERROR(IF(ISBLANK(Bugs[[#This Row],[ID Bug]])," ",'Inf. Proyecto'!$D$19)," ")</f>
        <v xml:space="preserve"> </v>
      </c>
      <c r="D147" s="191"/>
      <c r="E147" s="198"/>
      <c r="F147" s="201" t="str">
        <f>IF(Bugs[[#This Row],[HU]]=0," ",IF(Bugs[[#This Row],[ID Caso de prueba  (Opcional)]]=0," ",CONCATENATE("HU",Bugs[[#This Row],[HU]]," - ",Bugs[[#This Row],[ID Caso de prueba  (Opcional)]])))</f>
        <v xml:space="preserve"> </v>
      </c>
      <c r="G147" s="202"/>
      <c r="H147" s="191"/>
      <c r="I147" s="191"/>
      <c r="J147" s="198"/>
      <c r="K147" s="198"/>
      <c r="L147" s="198"/>
      <c r="M147" s="198"/>
      <c r="N147" s="198"/>
      <c r="O147" s="198"/>
      <c r="P147" s="198"/>
      <c r="Q147" s="198"/>
      <c r="R147" s="198"/>
      <c r="S147" s="198"/>
      <c r="T147" s="198"/>
      <c r="U147" s="268"/>
      <c r="V147" s="205"/>
      <c r="W147" s="11"/>
    </row>
    <row r="148" spans="2:23" ht="12">
      <c r="B148" s="192"/>
      <c r="C148" s="194" t="str">
        <f>IFERROR(IF(ISBLANK(Bugs[[#This Row],[ID Bug]])," ",'Inf. Proyecto'!$D$19)," ")</f>
        <v xml:space="preserve"> </v>
      </c>
      <c r="D148" s="191"/>
      <c r="E148" s="198"/>
      <c r="F148" s="201" t="str">
        <f>IF(Bugs[[#This Row],[HU]]=0," ",IF(Bugs[[#This Row],[ID Caso de prueba  (Opcional)]]=0," ",CONCATENATE("HU",Bugs[[#This Row],[HU]]," - ",Bugs[[#This Row],[ID Caso de prueba  (Opcional)]])))</f>
        <v xml:space="preserve"> </v>
      </c>
      <c r="G148" s="202"/>
      <c r="H148" s="191"/>
      <c r="I148" s="191"/>
      <c r="J148" s="198"/>
      <c r="K148" s="198"/>
      <c r="L148" s="198"/>
      <c r="M148" s="198"/>
      <c r="N148" s="198"/>
      <c r="O148" s="198"/>
      <c r="P148" s="198"/>
      <c r="Q148" s="198"/>
      <c r="R148" s="198"/>
      <c r="S148" s="198"/>
      <c r="T148" s="198"/>
      <c r="U148" s="268"/>
      <c r="V148" s="205"/>
      <c r="W148" s="11"/>
    </row>
    <row r="149" spans="2:23" ht="12">
      <c r="B149" s="192"/>
      <c r="C149" s="194" t="str">
        <f>IFERROR(IF(ISBLANK(Bugs[[#This Row],[ID Bug]])," ",'Inf. Proyecto'!$D$19)," ")</f>
        <v xml:space="preserve"> </v>
      </c>
      <c r="D149" s="191"/>
      <c r="E149" s="198"/>
      <c r="F149" s="201" t="str">
        <f>IF(Bugs[[#This Row],[HU]]=0," ",IF(Bugs[[#This Row],[ID Caso de prueba  (Opcional)]]=0," ",CONCATENATE("HU",Bugs[[#This Row],[HU]]," - ",Bugs[[#This Row],[ID Caso de prueba  (Opcional)]])))</f>
        <v xml:space="preserve"> </v>
      </c>
      <c r="G149" s="202"/>
      <c r="H149" s="191"/>
      <c r="I149" s="191"/>
      <c r="J149" s="198"/>
      <c r="K149" s="198"/>
      <c r="L149" s="198"/>
      <c r="M149" s="198"/>
      <c r="N149" s="198"/>
      <c r="O149" s="198"/>
      <c r="P149" s="198"/>
      <c r="Q149" s="198"/>
      <c r="R149" s="198"/>
      <c r="S149" s="198"/>
      <c r="T149" s="198"/>
      <c r="U149" s="268"/>
      <c r="V149" s="205"/>
      <c r="W149" s="11"/>
    </row>
    <row r="150" spans="2:23" ht="12">
      <c r="B150" s="192"/>
      <c r="C150" s="194" t="str">
        <f>IFERROR(IF(ISBLANK(Bugs[[#This Row],[ID Bug]])," ",'Inf. Proyecto'!$D$19)," ")</f>
        <v xml:space="preserve"> </v>
      </c>
      <c r="D150" s="191"/>
      <c r="E150" s="198"/>
      <c r="F150" s="201" t="str">
        <f>IF(Bugs[[#This Row],[HU]]=0," ",IF(Bugs[[#This Row],[ID Caso de prueba  (Opcional)]]=0," ",CONCATENATE("HU",Bugs[[#This Row],[HU]]," - ",Bugs[[#This Row],[ID Caso de prueba  (Opcional)]])))</f>
        <v xml:space="preserve"> </v>
      </c>
      <c r="G150" s="202"/>
      <c r="H150" s="191"/>
      <c r="I150" s="191"/>
      <c r="J150" s="198"/>
      <c r="K150" s="198"/>
      <c r="L150" s="198"/>
      <c r="M150" s="198"/>
      <c r="N150" s="198"/>
      <c r="O150" s="198"/>
      <c r="P150" s="198"/>
      <c r="Q150" s="198"/>
      <c r="R150" s="198"/>
      <c r="S150" s="198"/>
      <c r="T150" s="198"/>
      <c r="U150" s="268"/>
      <c r="V150" s="205"/>
      <c r="W150" s="11"/>
    </row>
    <row r="151" spans="2:23" ht="12">
      <c r="B151" s="192"/>
      <c r="C151" s="194" t="str">
        <f>IFERROR(IF(ISBLANK(Bugs[[#This Row],[ID Bug]])," ",'Inf. Proyecto'!$D$19)," ")</f>
        <v xml:space="preserve"> </v>
      </c>
      <c r="D151" s="191"/>
      <c r="E151" s="198"/>
      <c r="F151" s="201" t="str">
        <f>IF(Bugs[[#This Row],[HU]]=0," ",IF(Bugs[[#This Row],[ID Caso de prueba  (Opcional)]]=0," ",CONCATENATE("HU",Bugs[[#This Row],[HU]]," - ",Bugs[[#This Row],[ID Caso de prueba  (Opcional)]])))</f>
        <v xml:space="preserve"> </v>
      </c>
      <c r="G151" s="202"/>
      <c r="H151" s="191"/>
      <c r="I151" s="191"/>
      <c r="J151" s="198"/>
      <c r="K151" s="198"/>
      <c r="L151" s="198"/>
      <c r="M151" s="198"/>
      <c r="N151" s="198"/>
      <c r="O151" s="198"/>
      <c r="P151" s="198"/>
      <c r="Q151" s="198"/>
      <c r="R151" s="198"/>
      <c r="S151" s="198"/>
      <c r="T151" s="198"/>
      <c r="U151" s="268"/>
      <c r="V151" s="205"/>
      <c r="W151" s="11"/>
    </row>
    <row r="152" spans="2:23" ht="12">
      <c r="B152" s="192"/>
      <c r="C152" s="194" t="str">
        <f>IFERROR(IF(ISBLANK(Bugs[[#This Row],[ID Bug]])," ",'Inf. Proyecto'!$D$19)," ")</f>
        <v xml:space="preserve"> </v>
      </c>
      <c r="D152" s="191"/>
      <c r="E152" s="198"/>
      <c r="F152" s="201" t="str">
        <f>IF(Bugs[[#This Row],[HU]]=0," ",IF(Bugs[[#This Row],[ID Caso de prueba  (Opcional)]]=0," ",CONCATENATE("HU",Bugs[[#This Row],[HU]]," - ",Bugs[[#This Row],[ID Caso de prueba  (Opcional)]])))</f>
        <v xml:space="preserve"> </v>
      </c>
      <c r="G152" s="202"/>
      <c r="H152" s="191"/>
      <c r="I152" s="191"/>
      <c r="J152" s="198"/>
      <c r="K152" s="198"/>
      <c r="L152" s="198"/>
      <c r="M152" s="198"/>
      <c r="N152" s="198"/>
      <c r="O152" s="198"/>
      <c r="P152" s="198"/>
      <c r="Q152" s="198"/>
      <c r="R152" s="198"/>
      <c r="S152" s="198"/>
      <c r="T152" s="198"/>
      <c r="U152" s="268"/>
      <c r="V152" s="205"/>
      <c r="W152" s="11"/>
    </row>
    <row r="153" spans="2:23" ht="12">
      <c r="B153" s="192"/>
      <c r="C153" s="194" t="str">
        <f>IFERROR(IF(ISBLANK(Bugs[[#This Row],[ID Bug]])," ",'Inf. Proyecto'!$D$19)," ")</f>
        <v xml:space="preserve"> </v>
      </c>
      <c r="D153" s="191"/>
      <c r="E153" s="198"/>
      <c r="F153" s="201" t="str">
        <f>IF(Bugs[[#This Row],[HU]]=0," ",IF(Bugs[[#This Row],[ID Caso de prueba  (Opcional)]]=0," ",CONCATENATE("HU",Bugs[[#This Row],[HU]]," - ",Bugs[[#This Row],[ID Caso de prueba  (Opcional)]])))</f>
        <v xml:space="preserve"> </v>
      </c>
      <c r="G153" s="202"/>
      <c r="H153" s="191"/>
      <c r="I153" s="191"/>
      <c r="J153" s="198"/>
      <c r="K153" s="198"/>
      <c r="L153" s="198"/>
      <c r="M153" s="198"/>
      <c r="N153" s="198"/>
      <c r="O153" s="198"/>
      <c r="P153" s="198"/>
      <c r="Q153" s="198"/>
      <c r="R153" s="198"/>
      <c r="S153" s="198"/>
      <c r="T153" s="198"/>
      <c r="U153" s="268"/>
      <c r="V153" s="205"/>
      <c r="W153" s="11"/>
    </row>
    <row r="154" spans="2:23" ht="12">
      <c r="B154" s="192"/>
      <c r="C154" s="194" t="str">
        <f>IFERROR(IF(ISBLANK(Bugs[[#This Row],[ID Bug]])," ",'Inf. Proyecto'!$D$19)," ")</f>
        <v xml:space="preserve"> </v>
      </c>
      <c r="D154" s="191"/>
      <c r="E154" s="198"/>
      <c r="F154" s="201" t="str">
        <f>IF(Bugs[[#This Row],[HU]]=0," ",IF(Bugs[[#This Row],[ID Caso de prueba  (Opcional)]]=0," ",CONCATENATE("HU",Bugs[[#This Row],[HU]]," - ",Bugs[[#This Row],[ID Caso de prueba  (Opcional)]])))</f>
        <v xml:space="preserve"> </v>
      </c>
      <c r="G154" s="202"/>
      <c r="H154" s="191"/>
      <c r="I154" s="191"/>
      <c r="J154" s="198"/>
      <c r="K154" s="198"/>
      <c r="L154" s="198"/>
      <c r="M154" s="198"/>
      <c r="N154" s="198"/>
      <c r="O154" s="198"/>
      <c r="P154" s="198"/>
      <c r="Q154" s="198"/>
      <c r="R154" s="198"/>
      <c r="S154" s="198"/>
      <c r="T154" s="198"/>
      <c r="U154" s="268"/>
      <c r="V154" s="205"/>
      <c r="W154" s="11"/>
    </row>
    <row r="155" spans="2:23" ht="12">
      <c r="B155" s="192"/>
      <c r="C155" s="194" t="str">
        <f>IFERROR(IF(ISBLANK(Bugs[[#This Row],[ID Bug]])," ",'Inf. Proyecto'!$D$19)," ")</f>
        <v xml:space="preserve"> </v>
      </c>
      <c r="D155" s="191"/>
      <c r="E155" s="198"/>
      <c r="F155" s="201" t="str">
        <f>IF(Bugs[[#This Row],[HU]]=0," ",IF(Bugs[[#This Row],[ID Caso de prueba  (Opcional)]]=0," ",CONCATENATE("HU",Bugs[[#This Row],[HU]]," - ",Bugs[[#This Row],[ID Caso de prueba  (Opcional)]])))</f>
        <v xml:space="preserve"> </v>
      </c>
      <c r="G155" s="202"/>
      <c r="H155" s="191"/>
      <c r="I155" s="191"/>
      <c r="J155" s="198"/>
      <c r="K155" s="198"/>
      <c r="L155" s="198"/>
      <c r="M155" s="198"/>
      <c r="N155" s="198"/>
      <c r="O155" s="198"/>
      <c r="P155" s="198"/>
      <c r="Q155" s="198"/>
      <c r="R155" s="198"/>
      <c r="S155" s="198"/>
      <c r="T155" s="198"/>
      <c r="U155" s="268"/>
      <c r="V155" s="205"/>
      <c r="W155" s="11"/>
    </row>
    <row r="156" spans="2:23" ht="12">
      <c r="B156" s="192"/>
      <c r="C156" s="194" t="str">
        <f>IFERROR(IF(ISBLANK(Bugs[[#This Row],[ID Bug]])," ",'Inf. Proyecto'!$D$19)," ")</f>
        <v xml:space="preserve"> </v>
      </c>
      <c r="D156" s="191"/>
      <c r="E156" s="198"/>
      <c r="F156" s="201" t="str">
        <f>IF(Bugs[[#This Row],[HU]]=0," ",IF(Bugs[[#This Row],[ID Caso de prueba  (Opcional)]]=0," ",CONCATENATE("HU",Bugs[[#This Row],[HU]]," - ",Bugs[[#This Row],[ID Caso de prueba  (Opcional)]])))</f>
        <v xml:space="preserve"> </v>
      </c>
      <c r="G156" s="202"/>
      <c r="H156" s="191"/>
      <c r="I156" s="191"/>
      <c r="J156" s="198"/>
      <c r="K156" s="198"/>
      <c r="L156" s="198"/>
      <c r="M156" s="198"/>
      <c r="N156" s="198"/>
      <c r="O156" s="198"/>
      <c r="P156" s="198"/>
      <c r="Q156" s="198"/>
      <c r="R156" s="198"/>
      <c r="S156" s="198"/>
      <c r="T156" s="198"/>
      <c r="U156" s="268"/>
      <c r="V156" s="205"/>
      <c r="W156" s="11"/>
    </row>
    <row r="157" spans="2:23" ht="12">
      <c r="B157" s="192"/>
      <c r="C157" s="194" t="str">
        <f>IFERROR(IF(ISBLANK(Bugs[[#This Row],[ID Bug]])," ",'Inf. Proyecto'!$D$19)," ")</f>
        <v xml:space="preserve"> </v>
      </c>
      <c r="D157" s="191"/>
      <c r="E157" s="198"/>
      <c r="F157" s="201" t="str">
        <f>IF(Bugs[[#This Row],[HU]]=0," ",IF(Bugs[[#This Row],[ID Caso de prueba  (Opcional)]]=0," ",CONCATENATE("HU",Bugs[[#This Row],[HU]]," - ",Bugs[[#This Row],[ID Caso de prueba  (Opcional)]])))</f>
        <v xml:space="preserve"> </v>
      </c>
      <c r="G157" s="202"/>
      <c r="H157" s="191"/>
      <c r="I157" s="191"/>
      <c r="J157" s="198"/>
      <c r="K157" s="198"/>
      <c r="L157" s="198"/>
      <c r="M157" s="198"/>
      <c r="N157" s="198"/>
      <c r="O157" s="198"/>
      <c r="P157" s="198"/>
      <c r="Q157" s="198"/>
      <c r="R157" s="198"/>
      <c r="S157" s="198"/>
      <c r="T157" s="198"/>
      <c r="U157" s="268"/>
      <c r="V157" s="205"/>
      <c r="W157" s="11"/>
    </row>
    <row r="158" spans="2:23" ht="12">
      <c r="B158" s="192"/>
      <c r="C158" s="194" t="str">
        <f>IFERROR(IF(ISBLANK(Bugs[[#This Row],[ID Bug]])," ",'Inf. Proyecto'!$D$19)," ")</f>
        <v xml:space="preserve"> </v>
      </c>
      <c r="D158" s="191"/>
      <c r="E158" s="198"/>
      <c r="F158" s="201" t="str">
        <f>IF(Bugs[[#This Row],[HU]]=0," ",IF(Bugs[[#This Row],[ID Caso de prueba  (Opcional)]]=0," ",CONCATENATE("HU",Bugs[[#This Row],[HU]]," - ",Bugs[[#This Row],[ID Caso de prueba  (Opcional)]])))</f>
        <v xml:space="preserve"> </v>
      </c>
      <c r="G158" s="202"/>
      <c r="H158" s="191"/>
      <c r="I158" s="191"/>
      <c r="J158" s="198"/>
      <c r="K158" s="198"/>
      <c r="L158" s="198"/>
      <c r="M158" s="198"/>
      <c r="N158" s="198"/>
      <c r="O158" s="198"/>
      <c r="P158" s="198"/>
      <c r="Q158" s="198"/>
      <c r="R158" s="198"/>
      <c r="S158" s="198"/>
      <c r="T158" s="198"/>
      <c r="U158" s="268"/>
      <c r="V158" s="205"/>
      <c r="W158" s="11"/>
    </row>
    <row r="159" spans="2:23" ht="12">
      <c r="B159" s="192"/>
      <c r="C159" s="194" t="str">
        <f>IFERROR(IF(ISBLANK(Bugs[[#This Row],[ID Bug]])," ",'Inf. Proyecto'!$D$19)," ")</f>
        <v xml:space="preserve"> </v>
      </c>
      <c r="D159" s="191"/>
      <c r="E159" s="198"/>
      <c r="F159" s="201" t="str">
        <f>IF(Bugs[[#This Row],[HU]]=0," ",IF(Bugs[[#This Row],[ID Caso de prueba  (Opcional)]]=0," ",CONCATENATE("HU",Bugs[[#This Row],[HU]]," - ",Bugs[[#This Row],[ID Caso de prueba  (Opcional)]])))</f>
        <v xml:space="preserve"> </v>
      </c>
      <c r="G159" s="202"/>
      <c r="H159" s="191"/>
      <c r="I159" s="191"/>
      <c r="J159" s="198"/>
      <c r="K159" s="198"/>
      <c r="L159" s="198"/>
      <c r="M159" s="198"/>
      <c r="N159" s="198"/>
      <c r="O159" s="198"/>
      <c r="P159" s="198"/>
      <c r="Q159" s="198"/>
      <c r="R159" s="198"/>
      <c r="S159" s="198"/>
      <c r="T159" s="198"/>
      <c r="U159" s="268"/>
      <c r="V159" s="205"/>
      <c r="W159" s="11"/>
    </row>
    <row r="160" spans="2:23" ht="12">
      <c r="B160" s="192"/>
      <c r="C160" s="194" t="str">
        <f>IFERROR(IF(ISBLANK(Bugs[[#This Row],[ID Bug]])," ",'Inf. Proyecto'!$D$19)," ")</f>
        <v xml:space="preserve"> </v>
      </c>
      <c r="D160" s="191"/>
      <c r="E160" s="198"/>
      <c r="F160" s="201" t="str">
        <f>IF(Bugs[[#This Row],[HU]]=0," ",IF(Bugs[[#This Row],[ID Caso de prueba  (Opcional)]]=0," ",CONCATENATE("HU",Bugs[[#This Row],[HU]]," - ",Bugs[[#This Row],[ID Caso de prueba  (Opcional)]])))</f>
        <v xml:space="preserve"> </v>
      </c>
      <c r="G160" s="202"/>
      <c r="H160" s="191"/>
      <c r="I160" s="191"/>
      <c r="J160" s="198"/>
      <c r="K160" s="198"/>
      <c r="L160" s="198"/>
      <c r="M160" s="198"/>
      <c r="N160" s="198"/>
      <c r="O160" s="198"/>
      <c r="P160" s="198"/>
      <c r="Q160" s="198"/>
      <c r="R160" s="198"/>
      <c r="S160" s="198"/>
      <c r="T160" s="198"/>
      <c r="U160" s="268"/>
      <c r="V160" s="205"/>
      <c r="W160" s="11"/>
    </row>
    <row r="161" spans="2:23" ht="12">
      <c r="B161" s="192"/>
      <c r="C161" s="194" t="str">
        <f>IFERROR(IF(ISBLANK(Bugs[[#This Row],[ID Bug]])," ",'Inf. Proyecto'!$D$19)," ")</f>
        <v xml:space="preserve"> </v>
      </c>
      <c r="D161" s="191"/>
      <c r="E161" s="198"/>
      <c r="F161" s="201" t="str">
        <f>IF(Bugs[[#This Row],[HU]]=0," ",IF(Bugs[[#This Row],[ID Caso de prueba  (Opcional)]]=0," ",CONCATENATE("HU",Bugs[[#This Row],[HU]]," - ",Bugs[[#This Row],[ID Caso de prueba  (Opcional)]])))</f>
        <v xml:space="preserve"> </v>
      </c>
      <c r="G161" s="202"/>
      <c r="H161" s="191"/>
      <c r="I161" s="191"/>
      <c r="J161" s="198"/>
      <c r="K161" s="198"/>
      <c r="L161" s="198"/>
      <c r="M161" s="198"/>
      <c r="N161" s="198"/>
      <c r="O161" s="198"/>
      <c r="P161" s="198"/>
      <c r="Q161" s="198"/>
      <c r="R161" s="198"/>
      <c r="S161" s="198"/>
      <c r="T161" s="198"/>
      <c r="U161" s="268"/>
      <c r="V161" s="205"/>
      <c r="W161" s="11"/>
    </row>
    <row r="162" spans="2:23" ht="12">
      <c r="B162" s="192"/>
      <c r="C162" s="194" t="str">
        <f>IFERROR(IF(ISBLANK(Bugs[[#This Row],[ID Bug]])," ",'Inf. Proyecto'!$D$19)," ")</f>
        <v xml:space="preserve"> </v>
      </c>
      <c r="D162" s="191"/>
      <c r="E162" s="198"/>
      <c r="F162" s="201" t="str">
        <f>IF(Bugs[[#This Row],[HU]]=0," ",IF(Bugs[[#This Row],[ID Caso de prueba  (Opcional)]]=0," ",CONCATENATE("HU",Bugs[[#This Row],[HU]]," - ",Bugs[[#This Row],[ID Caso de prueba  (Opcional)]])))</f>
        <v xml:space="preserve"> </v>
      </c>
      <c r="G162" s="202"/>
      <c r="H162" s="191"/>
      <c r="I162" s="191"/>
      <c r="J162" s="198"/>
      <c r="K162" s="198"/>
      <c r="L162" s="198"/>
      <c r="M162" s="198"/>
      <c r="N162" s="198"/>
      <c r="O162" s="198"/>
      <c r="P162" s="198"/>
      <c r="Q162" s="198"/>
      <c r="R162" s="198"/>
      <c r="S162" s="198"/>
      <c r="T162" s="198"/>
      <c r="U162" s="268"/>
      <c r="V162" s="205"/>
      <c r="W162" s="11"/>
    </row>
    <row r="163" spans="2:23" ht="12">
      <c r="B163" s="192"/>
      <c r="C163" s="194" t="str">
        <f>IFERROR(IF(ISBLANK(Bugs[[#This Row],[ID Bug]])," ",'Inf. Proyecto'!$D$19)," ")</f>
        <v xml:space="preserve"> </v>
      </c>
      <c r="D163" s="191"/>
      <c r="E163" s="198"/>
      <c r="F163" s="201" t="str">
        <f>IF(Bugs[[#This Row],[HU]]=0," ",IF(Bugs[[#This Row],[ID Caso de prueba  (Opcional)]]=0," ",CONCATENATE("HU",Bugs[[#This Row],[HU]]," - ",Bugs[[#This Row],[ID Caso de prueba  (Opcional)]])))</f>
        <v xml:space="preserve"> </v>
      </c>
      <c r="G163" s="202"/>
      <c r="H163" s="191"/>
      <c r="I163" s="191"/>
      <c r="J163" s="198"/>
      <c r="K163" s="198"/>
      <c r="L163" s="198"/>
      <c r="M163" s="198"/>
      <c r="N163" s="198"/>
      <c r="O163" s="198"/>
      <c r="P163" s="198"/>
      <c r="Q163" s="198"/>
      <c r="R163" s="198"/>
      <c r="S163" s="198"/>
      <c r="T163" s="198"/>
      <c r="U163" s="268"/>
      <c r="V163" s="205"/>
      <c r="W163" s="11"/>
    </row>
    <row r="164" spans="2:23" ht="12">
      <c r="B164" s="192"/>
      <c r="C164" s="194" t="str">
        <f>IFERROR(IF(ISBLANK(Bugs[[#This Row],[ID Bug]])," ",'Inf. Proyecto'!$D$19)," ")</f>
        <v xml:space="preserve"> </v>
      </c>
      <c r="D164" s="191"/>
      <c r="E164" s="198"/>
      <c r="F164" s="201" t="str">
        <f>IF(Bugs[[#This Row],[HU]]=0," ",IF(Bugs[[#This Row],[ID Caso de prueba  (Opcional)]]=0," ",CONCATENATE("HU",Bugs[[#This Row],[HU]]," - ",Bugs[[#This Row],[ID Caso de prueba  (Opcional)]])))</f>
        <v xml:space="preserve"> </v>
      </c>
      <c r="G164" s="202"/>
      <c r="H164" s="191"/>
      <c r="I164" s="191"/>
      <c r="J164" s="198"/>
      <c r="K164" s="198"/>
      <c r="L164" s="198"/>
      <c r="M164" s="198"/>
      <c r="N164" s="198"/>
      <c r="O164" s="198"/>
      <c r="P164" s="198"/>
      <c r="Q164" s="198"/>
      <c r="R164" s="198"/>
      <c r="S164" s="198"/>
      <c r="T164" s="198"/>
      <c r="U164" s="268"/>
      <c r="V164" s="205"/>
      <c r="W164" s="11"/>
    </row>
    <row r="165" spans="2:23" ht="12">
      <c r="B165" s="192"/>
      <c r="C165" s="194" t="str">
        <f>IFERROR(IF(ISBLANK(Bugs[[#This Row],[ID Bug]])," ",'Inf. Proyecto'!$D$19)," ")</f>
        <v xml:space="preserve"> </v>
      </c>
      <c r="D165" s="191"/>
      <c r="E165" s="198"/>
      <c r="F165" s="201" t="str">
        <f>IF(Bugs[[#This Row],[HU]]=0," ",IF(Bugs[[#This Row],[ID Caso de prueba  (Opcional)]]=0," ",CONCATENATE("HU",Bugs[[#This Row],[HU]]," - ",Bugs[[#This Row],[ID Caso de prueba  (Opcional)]])))</f>
        <v xml:space="preserve"> </v>
      </c>
      <c r="G165" s="202"/>
      <c r="H165" s="191"/>
      <c r="I165" s="191"/>
      <c r="J165" s="198"/>
      <c r="K165" s="198"/>
      <c r="L165" s="198"/>
      <c r="M165" s="198"/>
      <c r="N165" s="198"/>
      <c r="O165" s="198"/>
      <c r="P165" s="198"/>
      <c r="Q165" s="198"/>
      <c r="R165" s="198"/>
      <c r="S165" s="198"/>
      <c r="T165" s="198"/>
      <c r="U165" s="268"/>
      <c r="V165" s="205"/>
      <c r="W165" s="11"/>
    </row>
    <row r="166" spans="2:23" ht="12">
      <c r="B166" s="192"/>
      <c r="C166" s="194" t="str">
        <f>IFERROR(IF(ISBLANK(Bugs[[#This Row],[ID Bug]])," ",'Inf. Proyecto'!$D$19)," ")</f>
        <v xml:space="preserve"> </v>
      </c>
      <c r="D166" s="191"/>
      <c r="E166" s="198"/>
      <c r="F166" s="201" t="str">
        <f>IF(Bugs[[#This Row],[HU]]=0," ",IF(Bugs[[#This Row],[ID Caso de prueba  (Opcional)]]=0," ",CONCATENATE("HU",Bugs[[#This Row],[HU]]," - ",Bugs[[#This Row],[ID Caso de prueba  (Opcional)]])))</f>
        <v xml:space="preserve"> </v>
      </c>
      <c r="G166" s="202"/>
      <c r="H166" s="191"/>
      <c r="I166" s="191"/>
      <c r="J166" s="198"/>
      <c r="K166" s="198"/>
      <c r="L166" s="198"/>
      <c r="M166" s="198"/>
      <c r="N166" s="198"/>
      <c r="O166" s="198"/>
      <c r="P166" s="198"/>
      <c r="Q166" s="198"/>
      <c r="R166" s="198"/>
      <c r="S166" s="198"/>
      <c r="T166" s="198"/>
      <c r="U166" s="268"/>
      <c r="V166" s="205"/>
      <c r="W166" s="11"/>
    </row>
    <row r="167" spans="2:23" ht="12">
      <c r="B167" s="192"/>
      <c r="C167" s="194" t="str">
        <f>IFERROR(IF(ISBLANK(Bugs[[#This Row],[ID Bug]])," ",'Inf. Proyecto'!$D$19)," ")</f>
        <v xml:space="preserve"> </v>
      </c>
      <c r="D167" s="191"/>
      <c r="E167" s="198"/>
      <c r="F167" s="201" t="str">
        <f>IF(Bugs[[#This Row],[HU]]=0," ",IF(Bugs[[#This Row],[ID Caso de prueba  (Opcional)]]=0," ",CONCATENATE("HU",Bugs[[#This Row],[HU]]," - ",Bugs[[#This Row],[ID Caso de prueba  (Opcional)]])))</f>
        <v xml:space="preserve"> </v>
      </c>
      <c r="G167" s="202"/>
      <c r="H167" s="191"/>
      <c r="I167" s="191"/>
      <c r="J167" s="198"/>
      <c r="K167" s="198"/>
      <c r="L167" s="198"/>
      <c r="M167" s="198"/>
      <c r="N167" s="198"/>
      <c r="O167" s="198"/>
      <c r="P167" s="198"/>
      <c r="Q167" s="198"/>
      <c r="R167" s="198"/>
      <c r="S167" s="198"/>
      <c r="T167" s="198"/>
      <c r="U167" s="268"/>
      <c r="V167" s="205"/>
      <c r="W167" s="11"/>
    </row>
    <row r="168" spans="2:23" ht="12">
      <c r="B168" s="192"/>
      <c r="C168" s="194" t="str">
        <f>IFERROR(IF(ISBLANK(Bugs[[#This Row],[ID Bug]])," ",'Inf. Proyecto'!$D$19)," ")</f>
        <v xml:space="preserve"> </v>
      </c>
      <c r="D168" s="191"/>
      <c r="E168" s="198"/>
      <c r="F168" s="201" t="str">
        <f>IF(Bugs[[#This Row],[HU]]=0," ",IF(Bugs[[#This Row],[ID Caso de prueba  (Opcional)]]=0," ",CONCATENATE("HU",Bugs[[#This Row],[HU]]," - ",Bugs[[#This Row],[ID Caso de prueba  (Opcional)]])))</f>
        <v xml:space="preserve"> </v>
      </c>
      <c r="G168" s="202"/>
      <c r="H168" s="191"/>
      <c r="I168" s="191"/>
      <c r="J168" s="198"/>
      <c r="K168" s="198"/>
      <c r="L168" s="198"/>
      <c r="M168" s="198"/>
      <c r="N168" s="198"/>
      <c r="O168" s="198"/>
      <c r="P168" s="198"/>
      <c r="Q168" s="198"/>
      <c r="R168" s="198"/>
      <c r="S168" s="198"/>
      <c r="T168" s="198"/>
      <c r="U168" s="268"/>
      <c r="V168" s="205"/>
      <c r="W168" s="11"/>
    </row>
    <row r="169" spans="2:23" ht="12">
      <c r="B169" s="192"/>
      <c r="C169" s="194" t="str">
        <f>IFERROR(IF(ISBLANK(Bugs[[#This Row],[ID Bug]])," ",'Inf. Proyecto'!$D$19)," ")</f>
        <v xml:space="preserve"> </v>
      </c>
      <c r="D169" s="191"/>
      <c r="E169" s="198"/>
      <c r="F169" s="201" t="str">
        <f>IF(Bugs[[#This Row],[HU]]=0," ",IF(Bugs[[#This Row],[ID Caso de prueba  (Opcional)]]=0," ",CONCATENATE("HU",Bugs[[#This Row],[HU]]," - ",Bugs[[#This Row],[ID Caso de prueba  (Opcional)]])))</f>
        <v xml:space="preserve"> </v>
      </c>
      <c r="G169" s="202"/>
      <c r="H169" s="191"/>
      <c r="I169" s="191"/>
      <c r="J169" s="198"/>
      <c r="K169" s="198"/>
      <c r="L169" s="198"/>
      <c r="M169" s="198"/>
      <c r="N169" s="198"/>
      <c r="O169" s="198"/>
      <c r="P169" s="198"/>
      <c r="Q169" s="198"/>
      <c r="R169" s="198"/>
      <c r="S169" s="198"/>
      <c r="T169" s="198"/>
      <c r="U169" s="268"/>
      <c r="V169" s="205"/>
      <c r="W169" s="11"/>
    </row>
    <row r="170" spans="2:23" ht="12">
      <c r="B170" s="192"/>
      <c r="C170" s="194" t="str">
        <f>IFERROR(IF(ISBLANK(Bugs[[#This Row],[ID Bug]])," ",'Inf. Proyecto'!$D$19)," ")</f>
        <v xml:space="preserve"> </v>
      </c>
      <c r="D170" s="191"/>
      <c r="E170" s="198"/>
      <c r="F170" s="201" t="str">
        <f>IF(Bugs[[#This Row],[HU]]=0," ",IF(Bugs[[#This Row],[ID Caso de prueba  (Opcional)]]=0," ",CONCATENATE("HU",Bugs[[#This Row],[HU]]," - ",Bugs[[#This Row],[ID Caso de prueba  (Opcional)]])))</f>
        <v xml:space="preserve"> </v>
      </c>
      <c r="G170" s="202"/>
      <c r="H170" s="191"/>
      <c r="I170" s="191"/>
      <c r="J170" s="198"/>
      <c r="K170" s="198"/>
      <c r="L170" s="198"/>
      <c r="M170" s="198"/>
      <c r="N170" s="198"/>
      <c r="O170" s="198"/>
      <c r="P170" s="198"/>
      <c r="Q170" s="198"/>
      <c r="R170" s="198"/>
      <c r="S170" s="198"/>
      <c r="T170" s="198"/>
      <c r="U170" s="268"/>
      <c r="V170" s="205"/>
      <c r="W170" s="11"/>
    </row>
    <row r="171" spans="2:23" ht="12">
      <c r="B171" s="192"/>
      <c r="C171" s="194" t="str">
        <f>IFERROR(IF(ISBLANK(Bugs[[#This Row],[ID Bug]])," ",'Inf. Proyecto'!$D$19)," ")</f>
        <v xml:space="preserve"> </v>
      </c>
      <c r="D171" s="191"/>
      <c r="E171" s="198"/>
      <c r="F171" s="201" t="str">
        <f>IF(Bugs[[#This Row],[HU]]=0," ",IF(Bugs[[#This Row],[ID Caso de prueba  (Opcional)]]=0," ",CONCATENATE("HU",Bugs[[#This Row],[HU]]," - ",Bugs[[#This Row],[ID Caso de prueba  (Opcional)]])))</f>
        <v xml:space="preserve"> </v>
      </c>
      <c r="G171" s="202"/>
      <c r="H171" s="191"/>
      <c r="I171" s="191"/>
      <c r="J171" s="198"/>
      <c r="K171" s="198"/>
      <c r="L171" s="198"/>
      <c r="M171" s="198"/>
      <c r="N171" s="198"/>
      <c r="O171" s="198"/>
      <c r="P171" s="198"/>
      <c r="Q171" s="198"/>
      <c r="R171" s="198"/>
      <c r="S171" s="198"/>
      <c r="T171" s="198"/>
      <c r="U171" s="268"/>
      <c r="V171" s="205"/>
      <c r="W171" s="11"/>
    </row>
    <row r="172" spans="2:23" ht="12">
      <c r="B172" s="192"/>
      <c r="C172" s="194" t="str">
        <f>IFERROR(IF(ISBLANK(Bugs[[#This Row],[ID Bug]])," ",'Inf. Proyecto'!$D$19)," ")</f>
        <v xml:space="preserve"> </v>
      </c>
      <c r="D172" s="191"/>
      <c r="E172" s="198"/>
      <c r="F172" s="201" t="str">
        <f>IF(Bugs[[#This Row],[HU]]=0," ",IF(Bugs[[#This Row],[ID Caso de prueba  (Opcional)]]=0," ",CONCATENATE("HU",Bugs[[#This Row],[HU]]," - ",Bugs[[#This Row],[ID Caso de prueba  (Opcional)]])))</f>
        <v xml:space="preserve"> </v>
      </c>
      <c r="G172" s="202"/>
      <c r="H172" s="191"/>
      <c r="I172" s="191"/>
      <c r="J172" s="198"/>
      <c r="K172" s="198"/>
      <c r="L172" s="198"/>
      <c r="M172" s="198"/>
      <c r="N172" s="198"/>
      <c r="O172" s="198"/>
      <c r="P172" s="198"/>
      <c r="Q172" s="198"/>
      <c r="R172" s="198"/>
      <c r="S172" s="198"/>
      <c r="T172" s="198"/>
      <c r="U172" s="268"/>
      <c r="V172" s="205"/>
      <c r="W172" s="11"/>
    </row>
    <row r="173" spans="2:23" ht="12">
      <c r="B173" s="192"/>
      <c r="C173" s="194" t="str">
        <f>IFERROR(IF(ISBLANK(Bugs[[#This Row],[ID Bug]])," ",'Inf. Proyecto'!$D$19)," ")</f>
        <v xml:space="preserve"> </v>
      </c>
      <c r="D173" s="191"/>
      <c r="E173" s="198"/>
      <c r="F173" s="201" t="str">
        <f>IF(Bugs[[#This Row],[HU]]=0," ",IF(Bugs[[#This Row],[ID Caso de prueba  (Opcional)]]=0," ",CONCATENATE("HU",Bugs[[#This Row],[HU]]," - ",Bugs[[#This Row],[ID Caso de prueba  (Opcional)]])))</f>
        <v xml:space="preserve"> </v>
      </c>
      <c r="G173" s="202"/>
      <c r="H173" s="191"/>
      <c r="I173" s="191"/>
      <c r="J173" s="198"/>
      <c r="K173" s="198"/>
      <c r="L173" s="198"/>
      <c r="M173" s="198"/>
      <c r="N173" s="198"/>
      <c r="O173" s="198"/>
      <c r="P173" s="198"/>
      <c r="Q173" s="198"/>
      <c r="R173" s="198"/>
      <c r="S173" s="198"/>
      <c r="T173" s="198"/>
      <c r="U173" s="268"/>
      <c r="V173" s="205"/>
      <c r="W173" s="11"/>
    </row>
    <row r="174" spans="2:23" ht="12">
      <c r="B174" s="192"/>
      <c r="C174" s="194" t="str">
        <f>IFERROR(IF(ISBLANK(Bugs[[#This Row],[ID Bug]])," ",'Inf. Proyecto'!$D$19)," ")</f>
        <v xml:space="preserve"> </v>
      </c>
      <c r="D174" s="191"/>
      <c r="E174" s="198"/>
      <c r="F174" s="201" t="str">
        <f>IF(Bugs[[#This Row],[HU]]=0," ",IF(Bugs[[#This Row],[ID Caso de prueba  (Opcional)]]=0," ",CONCATENATE("HU",Bugs[[#This Row],[HU]]," - ",Bugs[[#This Row],[ID Caso de prueba  (Opcional)]])))</f>
        <v xml:space="preserve"> </v>
      </c>
      <c r="G174" s="202"/>
      <c r="H174" s="191"/>
      <c r="I174" s="191"/>
      <c r="J174" s="198"/>
      <c r="K174" s="198"/>
      <c r="L174" s="198"/>
      <c r="M174" s="198"/>
      <c r="N174" s="198"/>
      <c r="O174" s="198"/>
      <c r="P174" s="198"/>
      <c r="Q174" s="198"/>
      <c r="R174" s="198"/>
      <c r="S174" s="198"/>
      <c r="T174" s="198"/>
      <c r="U174" s="268"/>
      <c r="V174" s="205"/>
      <c r="W174" s="11"/>
    </row>
    <row r="175" spans="2:23" ht="12">
      <c r="B175" s="192"/>
      <c r="C175" s="194" t="str">
        <f>IFERROR(IF(ISBLANK(Bugs[[#This Row],[ID Bug]])," ",'Inf. Proyecto'!$D$19)," ")</f>
        <v xml:space="preserve"> </v>
      </c>
      <c r="D175" s="191"/>
      <c r="E175" s="198"/>
      <c r="F175" s="201" t="str">
        <f>IF(Bugs[[#This Row],[HU]]=0," ",IF(Bugs[[#This Row],[ID Caso de prueba  (Opcional)]]=0," ",CONCATENATE("HU",Bugs[[#This Row],[HU]]," - ",Bugs[[#This Row],[ID Caso de prueba  (Opcional)]])))</f>
        <v xml:space="preserve"> </v>
      </c>
      <c r="G175" s="202"/>
      <c r="H175" s="191"/>
      <c r="I175" s="191"/>
      <c r="J175" s="198"/>
      <c r="K175" s="198"/>
      <c r="L175" s="198"/>
      <c r="M175" s="198"/>
      <c r="N175" s="198"/>
      <c r="O175" s="198"/>
      <c r="P175" s="198"/>
      <c r="Q175" s="198"/>
      <c r="R175" s="198"/>
      <c r="S175" s="198"/>
      <c r="T175" s="198"/>
      <c r="U175" s="268"/>
      <c r="V175" s="205"/>
      <c r="W175" s="11"/>
    </row>
    <row r="176" spans="2:23" ht="12">
      <c r="B176" s="192"/>
      <c r="C176" s="194" t="str">
        <f>IFERROR(IF(ISBLANK(Bugs[[#This Row],[ID Bug]])," ",'Inf. Proyecto'!$D$19)," ")</f>
        <v xml:space="preserve"> </v>
      </c>
      <c r="D176" s="191"/>
      <c r="E176" s="198"/>
      <c r="F176" s="201" t="str">
        <f>IF(Bugs[[#This Row],[HU]]=0," ",IF(Bugs[[#This Row],[ID Caso de prueba  (Opcional)]]=0," ",CONCATENATE("HU",Bugs[[#This Row],[HU]]," - ",Bugs[[#This Row],[ID Caso de prueba  (Opcional)]])))</f>
        <v xml:space="preserve"> </v>
      </c>
      <c r="G176" s="202"/>
      <c r="H176" s="191"/>
      <c r="I176" s="191"/>
      <c r="J176" s="198"/>
      <c r="K176" s="198"/>
      <c r="L176" s="198"/>
      <c r="M176" s="198"/>
      <c r="N176" s="198"/>
      <c r="O176" s="198"/>
      <c r="P176" s="198"/>
      <c r="Q176" s="198"/>
      <c r="R176" s="198"/>
      <c r="S176" s="198"/>
      <c r="T176" s="198"/>
      <c r="U176" s="268"/>
      <c r="V176" s="205"/>
      <c r="W176" s="11"/>
    </row>
    <row r="177" spans="2:23" ht="12">
      <c r="B177" s="192"/>
      <c r="C177" s="194" t="str">
        <f>IFERROR(IF(ISBLANK(Bugs[[#This Row],[ID Bug]])," ",'Inf. Proyecto'!$D$19)," ")</f>
        <v xml:space="preserve"> </v>
      </c>
      <c r="D177" s="191"/>
      <c r="E177" s="198"/>
      <c r="F177" s="201" t="str">
        <f>IF(Bugs[[#This Row],[HU]]=0," ",IF(Bugs[[#This Row],[ID Caso de prueba  (Opcional)]]=0," ",CONCATENATE("HU",Bugs[[#This Row],[HU]]," - ",Bugs[[#This Row],[ID Caso de prueba  (Opcional)]])))</f>
        <v xml:space="preserve"> </v>
      </c>
      <c r="G177" s="202"/>
      <c r="H177" s="191"/>
      <c r="I177" s="191"/>
      <c r="J177" s="198"/>
      <c r="K177" s="198"/>
      <c r="L177" s="198"/>
      <c r="M177" s="198"/>
      <c r="N177" s="198"/>
      <c r="O177" s="198"/>
      <c r="P177" s="198"/>
      <c r="Q177" s="198"/>
      <c r="R177" s="198"/>
      <c r="S177" s="198"/>
      <c r="T177" s="198"/>
      <c r="U177" s="268"/>
      <c r="V177" s="205"/>
      <c r="W177" s="11"/>
    </row>
    <row r="178" spans="2:23" ht="12">
      <c r="B178" s="192"/>
      <c r="C178" s="194" t="str">
        <f>IFERROR(IF(ISBLANK(Bugs[[#This Row],[ID Bug]])," ",'Inf. Proyecto'!$D$19)," ")</f>
        <v xml:space="preserve"> </v>
      </c>
      <c r="D178" s="191"/>
      <c r="E178" s="198"/>
      <c r="F178" s="201" t="str">
        <f>IF(Bugs[[#This Row],[HU]]=0," ",IF(Bugs[[#This Row],[ID Caso de prueba  (Opcional)]]=0," ",CONCATENATE("HU",Bugs[[#This Row],[HU]]," - ",Bugs[[#This Row],[ID Caso de prueba  (Opcional)]])))</f>
        <v xml:space="preserve"> </v>
      </c>
      <c r="G178" s="202"/>
      <c r="H178" s="191"/>
      <c r="I178" s="191"/>
      <c r="J178" s="198"/>
      <c r="K178" s="198"/>
      <c r="L178" s="198"/>
      <c r="M178" s="198"/>
      <c r="N178" s="198"/>
      <c r="O178" s="198"/>
      <c r="P178" s="198"/>
      <c r="Q178" s="198"/>
      <c r="R178" s="198"/>
      <c r="S178" s="198"/>
      <c r="T178" s="198"/>
      <c r="U178" s="268"/>
      <c r="V178" s="205"/>
      <c r="W178" s="11"/>
    </row>
    <row r="179" spans="2:23" ht="12">
      <c r="B179" s="192"/>
      <c r="C179" s="194" t="str">
        <f>IFERROR(IF(ISBLANK(Bugs[[#This Row],[ID Bug]])," ",'Inf. Proyecto'!$D$19)," ")</f>
        <v xml:space="preserve"> </v>
      </c>
      <c r="D179" s="191"/>
      <c r="E179" s="198"/>
      <c r="F179" s="201" t="str">
        <f>IF(Bugs[[#This Row],[HU]]=0," ",IF(Bugs[[#This Row],[ID Caso de prueba  (Opcional)]]=0," ",CONCATENATE("HU",Bugs[[#This Row],[HU]]," - ",Bugs[[#This Row],[ID Caso de prueba  (Opcional)]])))</f>
        <v xml:space="preserve"> </v>
      </c>
      <c r="G179" s="202"/>
      <c r="H179" s="191"/>
      <c r="I179" s="191"/>
      <c r="J179" s="198"/>
      <c r="K179" s="198"/>
      <c r="L179" s="198"/>
      <c r="M179" s="198"/>
      <c r="N179" s="198"/>
      <c r="O179" s="198"/>
      <c r="P179" s="198"/>
      <c r="Q179" s="198"/>
      <c r="R179" s="198"/>
      <c r="S179" s="198"/>
      <c r="T179" s="198"/>
      <c r="U179" s="268"/>
      <c r="V179" s="205"/>
      <c r="W179" s="11"/>
    </row>
    <row r="180" spans="2:23" ht="12">
      <c r="B180" s="192"/>
      <c r="C180" s="194" t="str">
        <f>IFERROR(IF(ISBLANK(Bugs[[#This Row],[ID Bug]])," ",'Inf. Proyecto'!$D$19)," ")</f>
        <v xml:space="preserve"> </v>
      </c>
      <c r="D180" s="191"/>
      <c r="E180" s="198"/>
      <c r="F180" s="201" t="str">
        <f>IF(Bugs[[#This Row],[HU]]=0," ",IF(Bugs[[#This Row],[ID Caso de prueba  (Opcional)]]=0," ",CONCATENATE("HU",Bugs[[#This Row],[HU]]," - ",Bugs[[#This Row],[ID Caso de prueba  (Opcional)]])))</f>
        <v xml:space="preserve"> </v>
      </c>
      <c r="G180" s="202"/>
      <c r="H180" s="191"/>
      <c r="I180" s="191"/>
      <c r="J180" s="198"/>
      <c r="K180" s="198"/>
      <c r="L180" s="198"/>
      <c r="M180" s="198"/>
      <c r="N180" s="198"/>
      <c r="O180" s="198"/>
      <c r="P180" s="198"/>
      <c r="Q180" s="198"/>
      <c r="R180" s="198"/>
      <c r="S180" s="198"/>
      <c r="T180" s="198"/>
      <c r="U180" s="268"/>
      <c r="V180" s="205"/>
      <c r="W180" s="11"/>
    </row>
    <row r="181" spans="2:23" ht="12">
      <c r="B181" s="192"/>
      <c r="C181" s="194" t="str">
        <f>IFERROR(IF(ISBLANK(Bugs[[#This Row],[ID Bug]])," ",'Inf. Proyecto'!$D$19)," ")</f>
        <v xml:space="preserve"> </v>
      </c>
      <c r="D181" s="191"/>
      <c r="E181" s="198"/>
      <c r="F181" s="201" t="str">
        <f>IF(Bugs[[#This Row],[HU]]=0," ",IF(Bugs[[#This Row],[ID Caso de prueba  (Opcional)]]=0," ",CONCATENATE("HU",Bugs[[#This Row],[HU]]," - ",Bugs[[#This Row],[ID Caso de prueba  (Opcional)]])))</f>
        <v xml:space="preserve"> </v>
      </c>
      <c r="G181" s="202"/>
      <c r="H181" s="191"/>
      <c r="I181" s="191"/>
      <c r="J181" s="198"/>
      <c r="K181" s="198"/>
      <c r="L181" s="198"/>
      <c r="M181" s="198"/>
      <c r="N181" s="198"/>
      <c r="O181" s="198"/>
      <c r="P181" s="198"/>
      <c r="Q181" s="198"/>
      <c r="R181" s="198"/>
      <c r="S181" s="198"/>
      <c r="T181" s="198"/>
      <c r="U181" s="268"/>
      <c r="V181" s="205"/>
      <c r="W181" s="11"/>
    </row>
    <row r="182" spans="2:23" ht="12">
      <c r="B182" s="192"/>
      <c r="C182" s="194" t="str">
        <f>IFERROR(IF(ISBLANK(Bugs[[#This Row],[ID Bug]])," ",'Inf. Proyecto'!$D$19)," ")</f>
        <v xml:space="preserve"> </v>
      </c>
      <c r="D182" s="191"/>
      <c r="E182" s="198"/>
      <c r="F182" s="201" t="str">
        <f>IF(Bugs[[#This Row],[HU]]=0," ",IF(Bugs[[#This Row],[ID Caso de prueba  (Opcional)]]=0," ",CONCATENATE("HU",Bugs[[#This Row],[HU]]," - ",Bugs[[#This Row],[ID Caso de prueba  (Opcional)]])))</f>
        <v xml:space="preserve"> </v>
      </c>
      <c r="G182" s="202"/>
      <c r="H182" s="191"/>
      <c r="I182" s="191"/>
      <c r="J182" s="198"/>
      <c r="K182" s="198"/>
      <c r="L182" s="198"/>
      <c r="M182" s="198"/>
      <c r="N182" s="198"/>
      <c r="O182" s="198"/>
      <c r="P182" s="198"/>
      <c r="Q182" s="198"/>
      <c r="R182" s="198"/>
      <c r="S182" s="198"/>
      <c r="T182" s="198"/>
      <c r="U182" s="268"/>
      <c r="V182" s="205"/>
      <c r="W182" s="11"/>
    </row>
    <row r="183" spans="2:23" ht="12">
      <c r="B183" s="192"/>
      <c r="C183" s="194" t="str">
        <f>IFERROR(IF(ISBLANK(Bugs[[#This Row],[ID Bug]])," ",'Inf. Proyecto'!$D$19)," ")</f>
        <v xml:space="preserve"> </v>
      </c>
      <c r="D183" s="191"/>
      <c r="E183" s="198"/>
      <c r="F183" s="201" t="str">
        <f>IF(Bugs[[#This Row],[HU]]=0," ",IF(Bugs[[#This Row],[ID Caso de prueba  (Opcional)]]=0," ",CONCATENATE("HU",Bugs[[#This Row],[HU]]," - ",Bugs[[#This Row],[ID Caso de prueba  (Opcional)]])))</f>
        <v xml:space="preserve"> </v>
      </c>
      <c r="G183" s="202"/>
      <c r="H183" s="191"/>
      <c r="I183" s="191"/>
      <c r="J183" s="198"/>
      <c r="K183" s="198"/>
      <c r="L183" s="198"/>
      <c r="M183" s="198"/>
      <c r="N183" s="198"/>
      <c r="O183" s="198"/>
      <c r="P183" s="198"/>
      <c r="Q183" s="198"/>
      <c r="R183" s="198"/>
      <c r="S183" s="198"/>
      <c r="T183" s="198"/>
      <c r="U183" s="268"/>
      <c r="V183" s="205"/>
      <c r="W183" s="11"/>
    </row>
    <row r="184" spans="2:23" ht="12">
      <c r="B184" s="192"/>
      <c r="C184" s="194" t="str">
        <f>IFERROR(IF(ISBLANK(Bugs[[#This Row],[ID Bug]])," ",'Inf. Proyecto'!$D$19)," ")</f>
        <v xml:space="preserve"> </v>
      </c>
      <c r="D184" s="191"/>
      <c r="E184" s="198"/>
      <c r="F184" s="201" t="str">
        <f>IF(Bugs[[#This Row],[HU]]=0," ",IF(Bugs[[#This Row],[ID Caso de prueba  (Opcional)]]=0," ",CONCATENATE("HU",Bugs[[#This Row],[HU]]," - ",Bugs[[#This Row],[ID Caso de prueba  (Opcional)]])))</f>
        <v xml:space="preserve"> </v>
      </c>
      <c r="G184" s="202"/>
      <c r="H184" s="191"/>
      <c r="I184" s="191"/>
      <c r="J184" s="198"/>
      <c r="K184" s="198"/>
      <c r="L184" s="198"/>
      <c r="M184" s="198"/>
      <c r="N184" s="198"/>
      <c r="O184" s="198"/>
      <c r="P184" s="198"/>
      <c r="Q184" s="198"/>
      <c r="R184" s="198"/>
      <c r="S184" s="198"/>
      <c r="T184" s="198"/>
      <c r="U184" s="268"/>
      <c r="V184" s="205"/>
      <c r="W184" s="11"/>
    </row>
    <row r="185" spans="2:23" ht="12">
      <c r="B185" s="192"/>
      <c r="C185" s="194" t="str">
        <f>IFERROR(IF(ISBLANK(Bugs[[#This Row],[ID Bug]])," ",'Inf. Proyecto'!$D$19)," ")</f>
        <v xml:space="preserve"> </v>
      </c>
      <c r="D185" s="191"/>
      <c r="E185" s="198"/>
      <c r="F185" s="201" t="str">
        <f>IF(Bugs[[#This Row],[HU]]=0," ",IF(Bugs[[#This Row],[ID Caso de prueba  (Opcional)]]=0," ",CONCATENATE("HU",Bugs[[#This Row],[HU]]," - ",Bugs[[#This Row],[ID Caso de prueba  (Opcional)]])))</f>
        <v xml:space="preserve"> </v>
      </c>
      <c r="G185" s="202"/>
      <c r="H185" s="191"/>
      <c r="I185" s="191"/>
      <c r="J185" s="198"/>
      <c r="K185" s="198"/>
      <c r="L185" s="198"/>
      <c r="M185" s="198"/>
      <c r="N185" s="198"/>
      <c r="O185" s="198"/>
      <c r="P185" s="198"/>
      <c r="Q185" s="198"/>
      <c r="R185" s="198"/>
      <c r="S185" s="198"/>
      <c r="T185" s="198"/>
      <c r="U185" s="268"/>
      <c r="V185" s="205"/>
      <c r="W185" s="11"/>
    </row>
    <row r="186" spans="2:23" ht="12">
      <c r="B186" s="192"/>
      <c r="C186" s="194" t="str">
        <f>IFERROR(IF(ISBLANK(Bugs[[#This Row],[ID Bug]])," ",'Inf. Proyecto'!$D$19)," ")</f>
        <v xml:space="preserve"> </v>
      </c>
      <c r="D186" s="191"/>
      <c r="E186" s="198"/>
      <c r="F186" s="201" t="str">
        <f>IF(Bugs[[#This Row],[HU]]=0," ",IF(Bugs[[#This Row],[ID Caso de prueba  (Opcional)]]=0," ",CONCATENATE("HU",Bugs[[#This Row],[HU]]," - ",Bugs[[#This Row],[ID Caso de prueba  (Opcional)]])))</f>
        <v xml:space="preserve"> </v>
      </c>
      <c r="G186" s="202"/>
      <c r="H186" s="191"/>
      <c r="I186" s="191"/>
      <c r="J186" s="198"/>
      <c r="K186" s="198"/>
      <c r="L186" s="198"/>
      <c r="M186" s="198"/>
      <c r="N186" s="198"/>
      <c r="O186" s="198"/>
      <c r="P186" s="198"/>
      <c r="Q186" s="198"/>
      <c r="R186" s="198"/>
      <c r="S186" s="198"/>
      <c r="T186" s="198"/>
      <c r="U186" s="268"/>
      <c r="V186" s="205"/>
      <c r="W186" s="11"/>
    </row>
    <row r="187" spans="2:23" ht="12">
      <c r="B187" s="192"/>
      <c r="C187" s="194" t="str">
        <f>IFERROR(IF(ISBLANK(Bugs[[#This Row],[ID Bug]])," ",'Inf. Proyecto'!$D$19)," ")</f>
        <v xml:space="preserve"> </v>
      </c>
      <c r="D187" s="191"/>
      <c r="E187" s="198"/>
      <c r="F187" s="201" t="str">
        <f>IF(Bugs[[#This Row],[HU]]=0," ",IF(Bugs[[#This Row],[ID Caso de prueba  (Opcional)]]=0," ",CONCATENATE("HU",Bugs[[#This Row],[HU]]," - ",Bugs[[#This Row],[ID Caso de prueba  (Opcional)]])))</f>
        <v xml:space="preserve"> </v>
      </c>
      <c r="G187" s="202"/>
      <c r="H187" s="191"/>
      <c r="I187" s="191"/>
      <c r="J187" s="198"/>
      <c r="K187" s="198"/>
      <c r="L187" s="198"/>
      <c r="M187" s="198"/>
      <c r="N187" s="198"/>
      <c r="O187" s="198"/>
      <c r="P187" s="198"/>
      <c r="Q187" s="198"/>
      <c r="R187" s="198"/>
      <c r="S187" s="198"/>
      <c r="T187" s="198"/>
      <c r="U187" s="268"/>
      <c r="V187" s="205"/>
      <c r="W187" s="11"/>
    </row>
    <row r="188" spans="2:23" ht="12">
      <c r="B188" s="192"/>
      <c r="C188" s="194" t="str">
        <f>IFERROR(IF(ISBLANK(Bugs[[#This Row],[ID Bug]])," ",'Inf. Proyecto'!$D$19)," ")</f>
        <v xml:space="preserve"> </v>
      </c>
      <c r="D188" s="191"/>
      <c r="E188" s="198"/>
      <c r="F188" s="201" t="str">
        <f>IF(Bugs[[#This Row],[HU]]=0," ",IF(Bugs[[#This Row],[ID Caso de prueba  (Opcional)]]=0," ",CONCATENATE("HU",Bugs[[#This Row],[HU]]," - ",Bugs[[#This Row],[ID Caso de prueba  (Opcional)]])))</f>
        <v xml:space="preserve"> </v>
      </c>
      <c r="G188" s="202"/>
      <c r="H188" s="191"/>
      <c r="I188" s="191"/>
      <c r="J188" s="198"/>
      <c r="K188" s="198"/>
      <c r="L188" s="198"/>
      <c r="M188" s="198"/>
      <c r="N188" s="198"/>
      <c r="O188" s="198"/>
      <c r="P188" s="198"/>
      <c r="Q188" s="198"/>
      <c r="R188" s="198"/>
      <c r="S188" s="198"/>
      <c r="T188" s="198"/>
      <c r="U188" s="268"/>
      <c r="V188" s="205"/>
      <c r="W188" s="11"/>
    </row>
    <row r="189" spans="2:23" ht="12">
      <c r="B189" s="192"/>
      <c r="C189" s="194" t="str">
        <f>IFERROR(IF(ISBLANK(Bugs[[#This Row],[ID Bug]])," ",'Inf. Proyecto'!$D$19)," ")</f>
        <v xml:space="preserve"> </v>
      </c>
      <c r="D189" s="191"/>
      <c r="E189" s="198"/>
      <c r="F189" s="201" t="str">
        <f>IF(Bugs[[#This Row],[HU]]=0," ",IF(Bugs[[#This Row],[ID Caso de prueba  (Opcional)]]=0," ",CONCATENATE("HU",Bugs[[#This Row],[HU]]," - ",Bugs[[#This Row],[ID Caso de prueba  (Opcional)]])))</f>
        <v xml:space="preserve"> </v>
      </c>
      <c r="G189" s="202"/>
      <c r="H189" s="191"/>
      <c r="I189" s="191"/>
      <c r="J189" s="198"/>
      <c r="K189" s="198"/>
      <c r="L189" s="198"/>
      <c r="M189" s="198"/>
      <c r="N189" s="198"/>
      <c r="O189" s="198"/>
      <c r="P189" s="198"/>
      <c r="Q189" s="198"/>
      <c r="R189" s="198"/>
      <c r="S189" s="198"/>
      <c r="T189" s="198"/>
      <c r="U189" s="268"/>
      <c r="V189" s="205"/>
      <c r="W189" s="11"/>
    </row>
    <row r="190" spans="2:23" ht="12">
      <c r="B190" s="192"/>
      <c r="C190" s="194" t="str">
        <f>IFERROR(IF(ISBLANK(Bugs[[#This Row],[ID Bug]])," ",'Inf. Proyecto'!$D$19)," ")</f>
        <v xml:space="preserve"> </v>
      </c>
      <c r="D190" s="191"/>
      <c r="E190" s="198"/>
      <c r="F190" s="201" t="str">
        <f>IF(Bugs[[#This Row],[HU]]=0," ",IF(Bugs[[#This Row],[ID Caso de prueba  (Opcional)]]=0," ",CONCATENATE("HU",Bugs[[#This Row],[HU]]," - ",Bugs[[#This Row],[ID Caso de prueba  (Opcional)]])))</f>
        <v xml:space="preserve"> </v>
      </c>
      <c r="G190" s="202"/>
      <c r="H190" s="191"/>
      <c r="I190" s="191"/>
      <c r="J190" s="198"/>
      <c r="K190" s="198"/>
      <c r="L190" s="198"/>
      <c r="M190" s="198"/>
      <c r="N190" s="198"/>
      <c r="O190" s="198"/>
      <c r="P190" s="198"/>
      <c r="Q190" s="198"/>
      <c r="R190" s="198"/>
      <c r="S190" s="198"/>
      <c r="T190" s="198"/>
      <c r="U190" s="268"/>
      <c r="V190" s="205"/>
      <c r="W190" s="11"/>
    </row>
    <row r="191" spans="2:23" ht="12">
      <c r="B191" s="192"/>
      <c r="C191" s="194" t="str">
        <f>IFERROR(IF(ISBLANK(Bugs[[#This Row],[ID Bug]])," ",'Inf. Proyecto'!$D$19)," ")</f>
        <v xml:space="preserve"> </v>
      </c>
      <c r="D191" s="191"/>
      <c r="E191" s="198"/>
      <c r="F191" s="201" t="str">
        <f>IF(Bugs[[#This Row],[HU]]=0," ",IF(Bugs[[#This Row],[ID Caso de prueba  (Opcional)]]=0," ",CONCATENATE("HU",Bugs[[#This Row],[HU]]," - ",Bugs[[#This Row],[ID Caso de prueba  (Opcional)]])))</f>
        <v xml:space="preserve"> </v>
      </c>
      <c r="G191" s="202"/>
      <c r="H191" s="191"/>
      <c r="I191" s="191"/>
      <c r="J191" s="198"/>
      <c r="K191" s="198"/>
      <c r="L191" s="198"/>
      <c r="M191" s="198"/>
      <c r="N191" s="198"/>
      <c r="O191" s="198"/>
      <c r="P191" s="198"/>
      <c r="Q191" s="198"/>
      <c r="R191" s="198"/>
      <c r="S191" s="198"/>
      <c r="T191" s="198"/>
      <c r="U191" s="268"/>
      <c r="V191" s="205"/>
      <c r="W191" s="11"/>
    </row>
    <row r="192" spans="2:23" ht="12">
      <c r="B192" s="192"/>
      <c r="C192" s="194" t="str">
        <f>IFERROR(IF(ISBLANK(Bugs[[#This Row],[ID Bug]])," ",'Inf. Proyecto'!$D$19)," ")</f>
        <v xml:space="preserve"> </v>
      </c>
      <c r="D192" s="191"/>
      <c r="E192" s="198"/>
      <c r="F192" s="201" t="str">
        <f>IF(Bugs[[#This Row],[HU]]=0," ",IF(Bugs[[#This Row],[ID Caso de prueba  (Opcional)]]=0," ",CONCATENATE("HU",Bugs[[#This Row],[HU]]," - ",Bugs[[#This Row],[ID Caso de prueba  (Opcional)]])))</f>
        <v xml:space="preserve"> </v>
      </c>
      <c r="G192" s="202"/>
      <c r="H192" s="191"/>
      <c r="I192" s="191"/>
      <c r="J192" s="198"/>
      <c r="K192" s="198"/>
      <c r="L192" s="198"/>
      <c r="M192" s="198"/>
      <c r="N192" s="198"/>
      <c r="O192" s="198"/>
      <c r="P192" s="198"/>
      <c r="Q192" s="198"/>
      <c r="R192" s="198"/>
      <c r="S192" s="198"/>
      <c r="T192" s="198"/>
      <c r="U192" s="268"/>
      <c r="V192" s="205"/>
      <c r="W192" s="11"/>
    </row>
    <row r="193" spans="2:23" ht="12">
      <c r="B193" s="192"/>
      <c r="C193" s="194" t="str">
        <f>IFERROR(IF(ISBLANK(Bugs[[#This Row],[ID Bug]])," ",'Inf. Proyecto'!$D$19)," ")</f>
        <v xml:space="preserve"> </v>
      </c>
      <c r="D193" s="191"/>
      <c r="E193" s="198"/>
      <c r="F193" s="201" t="str">
        <f>IF(Bugs[[#This Row],[HU]]=0," ",IF(Bugs[[#This Row],[ID Caso de prueba  (Opcional)]]=0," ",CONCATENATE("HU",Bugs[[#This Row],[HU]]," - ",Bugs[[#This Row],[ID Caso de prueba  (Opcional)]])))</f>
        <v xml:space="preserve"> </v>
      </c>
      <c r="G193" s="202"/>
      <c r="H193" s="191"/>
      <c r="I193" s="191"/>
      <c r="J193" s="198"/>
      <c r="K193" s="198"/>
      <c r="L193" s="198"/>
      <c r="M193" s="198"/>
      <c r="N193" s="198"/>
      <c r="O193" s="198"/>
      <c r="P193" s="198"/>
      <c r="Q193" s="198"/>
      <c r="R193" s="198"/>
      <c r="S193" s="198"/>
      <c r="T193" s="198"/>
      <c r="U193" s="268"/>
      <c r="V193" s="205"/>
      <c r="W193" s="11"/>
    </row>
    <row r="194" spans="2:23" ht="12">
      <c r="B194" s="192"/>
      <c r="C194" s="194" t="str">
        <f>IFERROR(IF(ISBLANK(Bugs[[#This Row],[ID Bug]])," ",'Inf. Proyecto'!$D$19)," ")</f>
        <v xml:space="preserve"> </v>
      </c>
      <c r="D194" s="191"/>
      <c r="E194" s="198"/>
      <c r="F194" s="201" t="str">
        <f>IF(Bugs[[#This Row],[HU]]=0," ",IF(Bugs[[#This Row],[ID Caso de prueba  (Opcional)]]=0," ",CONCATENATE("HU",Bugs[[#This Row],[HU]]," - ",Bugs[[#This Row],[ID Caso de prueba  (Opcional)]])))</f>
        <v xml:space="preserve"> </v>
      </c>
      <c r="G194" s="202"/>
      <c r="H194" s="191"/>
      <c r="I194" s="191"/>
      <c r="J194" s="198"/>
      <c r="K194" s="198"/>
      <c r="L194" s="198"/>
      <c r="M194" s="198"/>
      <c r="N194" s="198"/>
      <c r="O194" s="198"/>
      <c r="P194" s="198"/>
      <c r="Q194" s="198"/>
      <c r="R194" s="198"/>
      <c r="S194" s="198"/>
      <c r="T194" s="198"/>
      <c r="U194" s="268"/>
      <c r="V194" s="205"/>
      <c r="W194" s="11"/>
    </row>
    <row r="195" spans="2:23" ht="12">
      <c r="B195" s="192"/>
      <c r="C195" s="194" t="str">
        <f>IFERROR(IF(ISBLANK(Bugs[[#This Row],[ID Bug]])," ",'Inf. Proyecto'!$D$19)," ")</f>
        <v xml:space="preserve"> </v>
      </c>
      <c r="D195" s="191"/>
      <c r="E195" s="198"/>
      <c r="F195" s="201" t="str">
        <f>IF(Bugs[[#This Row],[HU]]=0," ",IF(Bugs[[#This Row],[ID Caso de prueba  (Opcional)]]=0," ",CONCATENATE("HU",Bugs[[#This Row],[HU]]," - ",Bugs[[#This Row],[ID Caso de prueba  (Opcional)]])))</f>
        <v xml:space="preserve"> </v>
      </c>
      <c r="G195" s="202"/>
      <c r="H195" s="191"/>
      <c r="I195" s="191"/>
      <c r="J195" s="198"/>
      <c r="K195" s="198"/>
      <c r="L195" s="198"/>
      <c r="M195" s="198"/>
      <c r="N195" s="198"/>
      <c r="O195" s="198"/>
      <c r="P195" s="198"/>
      <c r="Q195" s="198"/>
      <c r="R195" s="198"/>
      <c r="S195" s="198"/>
      <c r="T195" s="198"/>
      <c r="U195" s="268"/>
      <c r="V195" s="205"/>
      <c r="W195" s="11"/>
    </row>
    <row r="196" spans="2:23" ht="12">
      <c r="B196" s="192"/>
      <c r="C196" s="194" t="str">
        <f>IFERROR(IF(ISBLANK(Bugs[[#This Row],[ID Bug]])," ",'Inf. Proyecto'!$D$19)," ")</f>
        <v xml:space="preserve"> </v>
      </c>
      <c r="D196" s="191"/>
      <c r="E196" s="198"/>
      <c r="F196" s="201" t="str">
        <f>IF(Bugs[[#This Row],[HU]]=0," ",IF(Bugs[[#This Row],[ID Caso de prueba  (Opcional)]]=0," ",CONCATENATE("HU",Bugs[[#This Row],[HU]]," - ",Bugs[[#This Row],[ID Caso de prueba  (Opcional)]])))</f>
        <v xml:space="preserve"> </v>
      </c>
      <c r="G196" s="202"/>
      <c r="H196" s="191"/>
      <c r="I196" s="191"/>
      <c r="J196" s="198"/>
      <c r="K196" s="198"/>
      <c r="L196" s="198"/>
      <c r="M196" s="198"/>
      <c r="N196" s="198"/>
      <c r="O196" s="198"/>
      <c r="P196" s="198"/>
      <c r="Q196" s="198"/>
      <c r="R196" s="198"/>
      <c r="S196" s="198"/>
      <c r="T196" s="198"/>
      <c r="U196" s="268"/>
      <c r="V196" s="205"/>
      <c r="W196" s="11"/>
    </row>
    <row r="197" spans="2:23" ht="12">
      <c r="B197" s="192"/>
      <c r="C197" s="194" t="str">
        <f>IFERROR(IF(ISBLANK(Bugs[[#This Row],[ID Bug]])," ",'Inf. Proyecto'!$D$19)," ")</f>
        <v xml:space="preserve"> </v>
      </c>
      <c r="D197" s="191"/>
      <c r="E197" s="198"/>
      <c r="F197" s="201" t="str">
        <f>IF(Bugs[[#This Row],[HU]]=0," ",IF(Bugs[[#This Row],[ID Caso de prueba  (Opcional)]]=0," ",CONCATENATE("HU",Bugs[[#This Row],[HU]]," - ",Bugs[[#This Row],[ID Caso de prueba  (Opcional)]])))</f>
        <v xml:space="preserve"> </v>
      </c>
      <c r="G197" s="202"/>
      <c r="H197" s="191"/>
      <c r="I197" s="191"/>
      <c r="J197" s="198"/>
      <c r="K197" s="198"/>
      <c r="L197" s="198"/>
      <c r="M197" s="198"/>
      <c r="N197" s="198"/>
      <c r="O197" s="198"/>
      <c r="P197" s="198"/>
      <c r="Q197" s="198"/>
      <c r="R197" s="198"/>
      <c r="S197" s="198"/>
      <c r="T197" s="198"/>
      <c r="U197" s="268"/>
      <c r="V197" s="205"/>
      <c r="W197" s="11"/>
    </row>
    <row r="198" spans="2:23" ht="12">
      <c r="B198" s="192"/>
      <c r="C198" s="194" t="str">
        <f>IFERROR(IF(ISBLANK(Bugs[[#This Row],[ID Bug]])," ",'Inf. Proyecto'!$D$19)," ")</f>
        <v xml:space="preserve"> </v>
      </c>
      <c r="D198" s="191"/>
      <c r="E198" s="198"/>
      <c r="F198" s="201" t="str">
        <f>IF(Bugs[[#This Row],[HU]]=0," ",IF(Bugs[[#This Row],[ID Caso de prueba  (Opcional)]]=0," ",CONCATENATE("HU",Bugs[[#This Row],[HU]]," - ",Bugs[[#This Row],[ID Caso de prueba  (Opcional)]])))</f>
        <v xml:space="preserve"> </v>
      </c>
      <c r="G198" s="202"/>
      <c r="H198" s="191"/>
      <c r="I198" s="191"/>
      <c r="J198" s="198"/>
      <c r="K198" s="198"/>
      <c r="L198" s="198"/>
      <c r="M198" s="198"/>
      <c r="N198" s="198"/>
      <c r="O198" s="198"/>
      <c r="P198" s="198"/>
      <c r="Q198" s="198"/>
      <c r="R198" s="198"/>
      <c r="S198" s="198"/>
      <c r="T198" s="198"/>
      <c r="U198" s="268"/>
      <c r="V198" s="205"/>
      <c r="W198" s="11"/>
    </row>
    <row r="199" spans="2:23" ht="12">
      <c r="B199" s="192"/>
      <c r="C199" s="194" t="str">
        <f>IFERROR(IF(ISBLANK(Bugs[[#This Row],[ID Bug]])," ",'Inf. Proyecto'!$D$19)," ")</f>
        <v xml:space="preserve"> </v>
      </c>
      <c r="D199" s="191"/>
      <c r="E199" s="198"/>
      <c r="F199" s="201" t="str">
        <f>IF(Bugs[[#This Row],[HU]]=0," ",IF(Bugs[[#This Row],[ID Caso de prueba  (Opcional)]]=0," ",CONCATENATE("HU",Bugs[[#This Row],[HU]]," - ",Bugs[[#This Row],[ID Caso de prueba  (Opcional)]])))</f>
        <v xml:space="preserve"> </v>
      </c>
      <c r="G199" s="202"/>
      <c r="H199" s="191"/>
      <c r="I199" s="191"/>
      <c r="J199" s="198"/>
      <c r="K199" s="198"/>
      <c r="L199" s="198"/>
      <c r="M199" s="198"/>
      <c r="N199" s="198"/>
      <c r="O199" s="198"/>
      <c r="P199" s="198"/>
      <c r="Q199" s="198"/>
      <c r="R199" s="198"/>
      <c r="S199" s="198"/>
      <c r="T199" s="198"/>
      <c r="U199" s="268"/>
      <c r="V199" s="205"/>
      <c r="W199" s="11"/>
    </row>
    <row r="200" spans="2:23" ht="12">
      <c r="B200" s="192"/>
      <c r="C200" s="194" t="str">
        <f>IFERROR(IF(ISBLANK(Bugs[[#This Row],[ID Bug]])," ",'Inf. Proyecto'!$D$19)," ")</f>
        <v xml:space="preserve"> </v>
      </c>
      <c r="D200" s="191"/>
      <c r="E200" s="198"/>
      <c r="F200" s="201" t="str">
        <f>IF(Bugs[[#This Row],[HU]]=0," ",IF(Bugs[[#This Row],[ID Caso de prueba  (Opcional)]]=0," ",CONCATENATE("HU",Bugs[[#This Row],[HU]]," - ",Bugs[[#This Row],[ID Caso de prueba  (Opcional)]])))</f>
        <v xml:space="preserve"> </v>
      </c>
      <c r="G200" s="202"/>
      <c r="H200" s="191"/>
      <c r="I200" s="191"/>
      <c r="J200" s="198"/>
      <c r="K200" s="198"/>
      <c r="L200" s="198"/>
      <c r="M200" s="198"/>
      <c r="N200" s="198"/>
      <c r="O200" s="198"/>
      <c r="P200" s="198"/>
      <c r="Q200" s="198"/>
      <c r="R200" s="198"/>
      <c r="S200" s="198"/>
      <c r="T200" s="198"/>
      <c r="U200" s="268"/>
      <c r="V200" s="205"/>
      <c r="W200" s="11"/>
    </row>
    <row r="201" spans="2:23" ht="12">
      <c r="B201" s="192"/>
      <c r="C201" s="194" t="str">
        <f>IFERROR(IF(ISBLANK(Bugs[[#This Row],[ID Bug]])," ",'Inf. Proyecto'!$D$19)," ")</f>
        <v xml:space="preserve"> </v>
      </c>
      <c r="D201" s="191"/>
      <c r="E201" s="198"/>
      <c r="F201" s="201" t="str">
        <f>IF(Bugs[[#This Row],[HU]]=0," ",IF(Bugs[[#This Row],[ID Caso de prueba  (Opcional)]]=0," ",CONCATENATE("HU",Bugs[[#This Row],[HU]]," - ",Bugs[[#This Row],[ID Caso de prueba  (Opcional)]])))</f>
        <v xml:space="preserve"> </v>
      </c>
      <c r="G201" s="202"/>
      <c r="H201" s="191"/>
      <c r="I201" s="191"/>
      <c r="J201" s="198"/>
      <c r="K201" s="198"/>
      <c r="L201" s="198"/>
      <c r="M201" s="198"/>
      <c r="N201" s="198"/>
      <c r="O201" s="198"/>
      <c r="P201" s="198"/>
      <c r="Q201" s="198"/>
      <c r="R201" s="198"/>
      <c r="S201" s="198"/>
      <c r="T201" s="198"/>
      <c r="U201" s="268"/>
      <c r="V201" s="205"/>
      <c r="W201" s="11"/>
    </row>
    <row r="202" spans="2:23" ht="12">
      <c r="B202" s="192"/>
      <c r="C202" s="194" t="str">
        <f>IFERROR(IF(ISBLANK(Bugs[[#This Row],[ID Bug]])," ",'Inf. Proyecto'!$D$19)," ")</f>
        <v xml:space="preserve"> </v>
      </c>
      <c r="D202" s="191"/>
      <c r="E202" s="198"/>
      <c r="F202" s="201" t="str">
        <f>IF(Bugs[[#This Row],[HU]]=0," ",IF(Bugs[[#This Row],[ID Caso de prueba  (Opcional)]]=0," ",CONCATENATE("HU",Bugs[[#This Row],[HU]]," - ",Bugs[[#This Row],[ID Caso de prueba  (Opcional)]])))</f>
        <v xml:space="preserve"> </v>
      </c>
      <c r="G202" s="202"/>
      <c r="H202" s="191"/>
      <c r="I202" s="191"/>
      <c r="J202" s="198"/>
      <c r="K202" s="198"/>
      <c r="L202" s="198"/>
      <c r="M202" s="198"/>
      <c r="N202" s="198"/>
      <c r="O202" s="198"/>
      <c r="P202" s="198"/>
      <c r="Q202" s="198"/>
      <c r="R202" s="198"/>
      <c r="S202" s="198"/>
      <c r="T202" s="198"/>
      <c r="U202" s="268"/>
      <c r="V202" s="205"/>
      <c r="W202" s="11"/>
    </row>
    <row r="203" spans="2:23" ht="12">
      <c r="B203" s="192"/>
      <c r="C203" s="194" t="str">
        <f>IFERROR(IF(ISBLANK(Bugs[[#This Row],[ID Bug]])," ",'Inf. Proyecto'!$D$19)," ")</f>
        <v xml:space="preserve"> </v>
      </c>
      <c r="D203" s="191"/>
      <c r="E203" s="198"/>
      <c r="F203" s="201" t="str">
        <f>IF(Bugs[[#This Row],[HU]]=0," ",IF(Bugs[[#This Row],[ID Caso de prueba  (Opcional)]]=0," ",CONCATENATE("HU",Bugs[[#This Row],[HU]]," - ",Bugs[[#This Row],[ID Caso de prueba  (Opcional)]])))</f>
        <v xml:space="preserve"> </v>
      </c>
      <c r="G203" s="202"/>
      <c r="H203" s="191"/>
      <c r="I203" s="191"/>
      <c r="J203" s="198"/>
      <c r="K203" s="198"/>
      <c r="L203" s="198"/>
      <c r="M203" s="198"/>
      <c r="N203" s="198"/>
      <c r="O203" s="198"/>
      <c r="P203" s="198"/>
      <c r="Q203" s="198"/>
      <c r="R203" s="198"/>
      <c r="S203" s="198"/>
      <c r="T203" s="198"/>
      <c r="U203" s="268"/>
      <c r="V203" s="205"/>
      <c r="W203" s="11"/>
    </row>
    <row r="204" spans="2:23" ht="12">
      <c r="B204" s="192"/>
      <c r="C204" s="194" t="str">
        <f>IFERROR(IF(ISBLANK(Bugs[[#This Row],[ID Bug]])," ",'Inf. Proyecto'!$D$19)," ")</f>
        <v xml:space="preserve"> </v>
      </c>
      <c r="D204" s="191"/>
      <c r="E204" s="198"/>
      <c r="F204" s="201" t="str">
        <f>IF(Bugs[[#This Row],[HU]]=0," ",IF(Bugs[[#This Row],[ID Caso de prueba  (Opcional)]]=0," ",CONCATENATE("HU",Bugs[[#This Row],[HU]]," - ",Bugs[[#This Row],[ID Caso de prueba  (Opcional)]])))</f>
        <v xml:space="preserve"> </v>
      </c>
      <c r="G204" s="202"/>
      <c r="H204" s="191"/>
      <c r="I204" s="191"/>
      <c r="J204" s="198"/>
      <c r="K204" s="198"/>
      <c r="L204" s="198"/>
      <c r="M204" s="198"/>
      <c r="N204" s="198"/>
      <c r="O204" s="198"/>
      <c r="P204" s="198"/>
      <c r="Q204" s="198"/>
      <c r="R204" s="198"/>
      <c r="S204" s="198"/>
      <c r="T204" s="198"/>
      <c r="U204" s="268"/>
      <c r="V204" s="205"/>
      <c r="W204" s="11"/>
    </row>
    <row r="205" spans="2:23" ht="12">
      <c r="B205" s="192"/>
      <c r="C205" s="194" t="str">
        <f>IFERROR(IF(ISBLANK(Bugs[[#This Row],[ID Bug]])," ",'Inf. Proyecto'!$D$19)," ")</f>
        <v xml:space="preserve"> </v>
      </c>
      <c r="D205" s="191"/>
      <c r="E205" s="198"/>
      <c r="F205" s="201" t="str">
        <f>IF(Bugs[[#This Row],[HU]]=0," ",IF(Bugs[[#This Row],[ID Caso de prueba  (Opcional)]]=0," ",CONCATENATE("HU",Bugs[[#This Row],[HU]]," - ",Bugs[[#This Row],[ID Caso de prueba  (Opcional)]])))</f>
        <v xml:space="preserve"> </v>
      </c>
      <c r="G205" s="202"/>
      <c r="H205" s="191"/>
      <c r="I205" s="191"/>
      <c r="J205" s="198"/>
      <c r="K205" s="198"/>
      <c r="L205" s="198"/>
      <c r="M205" s="198"/>
      <c r="N205" s="198"/>
      <c r="O205" s="198"/>
      <c r="P205" s="198"/>
      <c r="Q205" s="198"/>
      <c r="R205" s="198"/>
      <c r="S205" s="198"/>
      <c r="T205" s="198"/>
      <c r="U205" s="268"/>
      <c r="V205" s="205"/>
      <c r="W205" s="11"/>
    </row>
    <row r="206" spans="2:23" ht="12">
      <c r="B206" s="192"/>
      <c r="C206" s="194" t="str">
        <f>IFERROR(IF(ISBLANK(Bugs[[#This Row],[ID Bug]])," ",'Inf. Proyecto'!$D$19)," ")</f>
        <v xml:space="preserve"> </v>
      </c>
      <c r="D206" s="191"/>
      <c r="E206" s="198"/>
      <c r="F206" s="201" t="str">
        <f>IF(Bugs[[#This Row],[HU]]=0," ",IF(Bugs[[#This Row],[ID Caso de prueba  (Opcional)]]=0," ",CONCATENATE("HU",Bugs[[#This Row],[HU]]," - ",Bugs[[#This Row],[ID Caso de prueba  (Opcional)]])))</f>
        <v xml:space="preserve"> </v>
      </c>
      <c r="G206" s="202"/>
      <c r="H206" s="191"/>
      <c r="I206" s="191"/>
      <c r="J206" s="198"/>
      <c r="K206" s="198"/>
      <c r="L206" s="198"/>
      <c r="M206" s="198"/>
      <c r="N206" s="198"/>
      <c r="O206" s="198"/>
      <c r="P206" s="198"/>
      <c r="Q206" s="198"/>
      <c r="R206" s="198"/>
      <c r="S206" s="198"/>
      <c r="T206" s="198"/>
      <c r="U206" s="268"/>
      <c r="V206" s="205"/>
      <c r="W206" s="11"/>
    </row>
    <row r="207" spans="2:23" ht="12">
      <c r="B207" s="192"/>
      <c r="C207" s="194" t="str">
        <f>IFERROR(IF(ISBLANK(Bugs[[#This Row],[ID Bug]])," ",'Inf. Proyecto'!$D$19)," ")</f>
        <v xml:space="preserve"> </v>
      </c>
      <c r="D207" s="191"/>
      <c r="E207" s="198"/>
      <c r="F207" s="201" t="str">
        <f>IF(Bugs[[#This Row],[HU]]=0," ",IF(Bugs[[#This Row],[ID Caso de prueba  (Opcional)]]=0," ",CONCATENATE("HU",Bugs[[#This Row],[HU]]," - ",Bugs[[#This Row],[ID Caso de prueba  (Opcional)]])))</f>
        <v xml:space="preserve"> </v>
      </c>
      <c r="G207" s="202"/>
      <c r="H207" s="191"/>
      <c r="I207" s="191"/>
      <c r="J207" s="198"/>
      <c r="K207" s="198"/>
      <c r="L207" s="198"/>
      <c r="M207" s="198"/>
      <c r="N207" s="198"/>
      <c r="O207" s="198"/>
      <c r="P207" s="198"/>
      <c r="Q207" s="198"/>
      <c r="R207" s="198"/>
      <c r="S207" s="198"/>
      <c r="T207" s="198"/>
      <c r="U207" s="268"/>
      <c r="V207" s="205"/>
      <c r="W207" s="11"/>
    </row>
    <row r="208" spans="2:23" ht="12">
      <c r="B208" s="192"/>
      <c r="C208" s="194" t="str">
        <f>IFERROR(IF(ISBLANK(Bugs[[#This Row],[ID Bug]])," ",'Inf. Proyecto'!$D$19)," ")</f>
        <v xml:space="preserve"> </v>
      </c>
      <c r="D208" s="191"/>
      <c r="E208" s="198"/>
      <c r="F208" s="201" t="str">
        <f>IF(Bugs[[#This Row],[HU]]=0," ",IF(Bugs[[#This Row],[ID Caso de prueba  (Opcional)]]=0," ",CONCATENATE("HU",Bugs[[#This Row],[HU]]," - ",Bugs[[#This Row],[ID Caso de prueba  (Opcional)]])))</f>
        <v xml:space="preserve"> </v>
      </c>
      <c r="G208" s="202"/>
      <c r="H208" s="191"/>
      <c r="I208" s="191"/>
      <c r="J208" s="198"/>
      <c r="K208" s="198"/>
      <c r="L208" s="198"/>
      <c r="M208" s="198"/>
      <c r="N208" s="198"/>
      <c r="O208" s="198"/>
      <c r="P208" s="198"/>
      <c r="Q208" s="198"/>
      <c r="R208" s="198"/>
      <c r="S208" s="198"/>
      <c r="T208" s="198"/>
      <c r="U208" s="268"/>
      <c r="V208" s="205"/>
      <c r="W208" s="11"/>
    </row>
    <row r="209" spans="2:23" ht="12">
      <c r="B209" s="192"/>
      <c r="C209" s="194" t="str">
        <f>IFERROR(IF(ISBLANK(Bugs[[#This Row],[ID Bug]])," ",'Inf. Proyecto'!$D$19)," ")</f>
        <v xml:space="preserve"> </v>
      </c>
      <c r="D209" s="191"/>
      <c r="E209" s="198"/>
      <c r="F209" s="201" t="str">
        <f>IF(Bugs[[#This Row],[HU]]=0," ",IF(Bugs[[#This Row],[ID Caso de prueba  (Opcional)]]=0," ",CONCATENATE("HU",Bugs[[#This Row],[HU]]," - ",Bugs[[#This Row],[ID Caso de prueba  (Opcional)]])))</f>
        <v xml:space="preserve"> </v>
      </c>
      <c r="G209" s="202"/>
      <c r="H209" s="191"/>
      <c r="I209" s="191"/>
      <c r="J209" s="198"/>
      <c r="K209" s="198"/>
      <c r="L209" s="198"/>
      <c r="M209" s="198"/>
      <c r="N209" s="198"/>
      <c r="O209" s="198"/>
      <c r="P209" s="198"/>
      <c r="Q209" s="198"/>
      <c r="R209" s="198"/>
      <c r="S209" s="198"/>
      <c r="T209" s="198"/>
      <c r="U209" s="268"/>
      <c r="V209" s="205"/>
      <c r="W209" s="11"/>
    </row>
    <row r="210" spans="2:23" ht="12">
      <c r="B210" s="192"/>
      <c r="C210" s="194" t="str">
        <f>IFERROR(IF(ISBLANK(Bugs[[#This Row],[ID Bug]])," ",'Inf. Proyecto'!$D$19)," ")</f>
        <v xml:space="preserve"> </v>
      </c>
      <c r="D210" s="191"/>
      <c r="E210" s="198"/>
      <c r="F210" s="201" t="str">
        <f>IF(Bugs[[#This Row],[HU]]=0," ",IF(Bugs[[#This Row],[ID Caso de prueba  (Opcional)]]=0," ",CONCATENATE("HU",Bugs[[#This Row],[HU]]," - ",Bugs[[#This Row],[ID Caso de prueba  (Opcional)]])))</f>
        <v xml:space="preserve"> </v>
      </c>
      <c r="G210" s="202"/>
      <c r="H210" s="191"/>
      <c r="I210" s="191"/>
      <c r="J210" s="198"/>
      <c r="K210" s="198"/>
      <c r="L210" s="198"/>
      <c r="M210" s="198"/>
      <c r="N210" s="198"/>
      <c r="O210" s="198"/>
      <c r="P210" s="198"/>
      <c r="Q210" s="198"/>
      <c r="R210" s="198"/>
      <c r="S210" s="198"/>
      <c r="T210" s="198"/>
      <c r="U210" s="268"/>
      <c r="V210" s="205"/>
      <c r="W210" s="11"/>
    </row>
    <row r="211" spans="2:23" ht="12">
      <c r="B211" s="192"/>
      <c r="C211" s="194" t="str">
        <f>IFERROR(IF(ISBLANK(Bugs[[#This Row],[ID Bug]])," ",'Inf. Proyecto'!$D$19)," ")</f>
        <v xml:space="preserve"> </v>
      </c>
      <c r="D211" s="191"/>
      <c r="E211" s="198"/>
      <c r="F211" s="201" t="str">
        <f>IF(Bugs[[#This Row],[HU]]=0," ",IF(Bugs[[#This Row],[ID Caso de prueba  (Opcional)]]=0," ",CONCATENATE("HU",Bugs[[#This Row],[HU]]," - ",Bugs[[#This Row],[ID Caso de prueba  (Opcional)]])))</f>
        <v xml:space="preserve"> </v>
      </c>
      <c r="G211" s="202"/>
      <c r="H211" s="191"/>
      <c r="I211" s="191"/>
      <c r="J211" s="198"/>
      <c r="K211" s="198"/>
      <c r="L211" s="198"/>
      <c r="M211" s="198"/>
      <c r="N211" s="198"/>
      <c r="O211" s="198"/>
      <c r="P211" s="198"/>
      <c r="Q211" s="198"/>
      <c r="R211" s="198"/>
      <c r="S211" s="198"/>
      <c r="T211" s="198"/>
      <c r="U211" s="268"/>
      <c r="V211" s="205"/>
      <c r="W211" s="11"/>
    </row>
    <row r="212" spans="2:23" ht="12">
      <c r="B212" s="192"/>
      <c r="C212" s="194" t="str">
        <f>IFERROR(IF(ISBLANK(Bugs[[#This Row],[ID Bug]])," ",'Inf. Proyecto'!$D$19)," ")</f>
        <v xml:space="preserve"> </v>
      </c>
      <c r="D212" s="191"/>
      <c r="E212" s="198"/>
      <c r="F212" s="201" t="str">
        <f>IF(Bugs[[#This Row],[HU]]=0," ",IF(Bugs[[#This Row],[ID Caso de prueba  (Opcional)]]=0," ",CONCATENATE("HU",Bugs[[#This Row],[HU]]," - ",Bugs[[#This Row],[ID Caso de prueba  (Opcional)]])))</f>
        <v xml:space="preserve"> </v>
      </c>
      <c r="G212" s="202"/>
      <c r="H212" s="191"/>
      <c r="I212" s="191"/>
      <c r="J212" s="198"/>
      <c r="K212" s="198"/>
      <c r="L212" s="198"/>
      <c r="M212" s="198"/>
      <c r="N212" s="198"/>
      <c r="O212" s="198"/>
      <c r="P212" s="198"/>
      <c r="Q212" s="198"/>
      <c r="R212" s="198"/>
      <c r="S212" s="198"/>
      <c r="T212" s="198"/>
      <c r="U212" s="268"/>
      <c r="V212" s="205"/>
      <c r="W212" s="11"/>
    </row>
    <row r="213" spans="2:23" ht="12">
      <c r="B213" s="192"/>
      <c r="C213" s="194" t="str">
        <f>IFERROR(IF(ISBLANK(Bugs[[#This Row],[ID Bug]])," ",'Inf. Proyecto'!$D$19)," ")</f>
        <v xml:space="preserve"> </v>
      </c>
      <c r="D213" s="191"/>
      <c r="E213" s="198"/>
      <c r="F213" s="201" t="str">
        <f>IF(Bugs[[#This Row],[HU]]=0," ",IF(Bugs[[#This Row],[ID Caso de prueba  (Opcional)]]=0," ",CONCATENATE("HU",Bugs[[#This Row],[HU]]," - ",Bugs[[#This Row],[ID Caso de prueba  (Opcional)]])))</f>
        <v xml:space="preserve"> </v>
      </c>
      <c r="G213" s="202"/>
      <c r="H213" s="191"/>
      <c r="I213" s="191"/>
      <c r="J213" s="198"/>
      <c r="K213" s="198"/>
      <c r="L213" s="198"/>
      <c r="M213" s="198"/>
      <c r="N213" s="198"/>
      <c r="O213" s="198"/>
      <c r="P213" s="198"/>
      <c r="Q213" s="198"/>
      <c r="R213" s="198"/>
      <c r="S213" s="198"/>
      <c r="T213" s="198"/>
      <c r="U213" s="268"/>
      <c r="V213" s="205"/>
      <c r="W213" s="11"/>
    </row>
    <row r="214" spans="2:23" ht="12">
      <c r="B214" s="192"/>
      <c r="C214" s="194" t="str">
        <f>IFERROR(IF(ISBLANK(Bugs[[#This Row],[ID Bug]])," ",'Inf. Proyecto'!$D$19)," ")</f>
        <v xml:space="preserve"> </v>
      </c>
      <c r="D214" s="191"/>
      <c r="E214" s="198"/>
      <c r="F214" s="201" t="str">
        <f>IF(Bugs[[#This Row],[HU]]=0," ",IF(Bugs[[#This Row],[ID Caso de prueba  (Opcional)]]=0," ",CONCATENATE("HU",Bugs[[#This Row],[HU]]," - ",Bugs[[#This Row],[ID Caso de prueba  (Opcional)]])))</f>
        <v xml:space="preserve"> </v>
      </c>
      <c r="G214" s="202"/>
      <c r="H214" s="191"/>
      <c r="I214" s="191"/>
      <c r="J214" s="198"/>
      <c r="K214" s="198"/>
      <c r="L214" s="198"/>
      <c r="M214" s="198"/>
      <c r="N214" s="198"/>
      <c r="O214" s="198"/>
      <c r="P214" s="198"/>
      <c r="Q214" s="198"/>
      <c r="R214" s="198"/>
      <c r="S214" s="198"/>
      <c r="T214" s="198"/>
      <c r="U214" s="268"/>
      <c r="V214" s="205"/>
      <c r="W214" s="11"/>
    </row>
    <row r="215" spans="2:23" ht="12">
      <c r="B215" s="192"/>
      <c r="C215" s="194" t="str">
        <f>IFERROR(IF(ISBLANK(Bugs[[#This Row],[ID Bug]])," ",'Inf. Proyecto'!$D$19)," ")</f>
        <v xml:space="preserve"> </v>
      </c>
      <c r="D215" s="191"/>
      <c r="E215" s="198"/>
      <c r="F215" s="201" t="str">
        <f>IF(Bugs[[#This Row],[HU]]=0," ",IF(Bugs[[#This Row],[ID Caso de prueba  (Opcional)]]=0," ",CONCATENATE("HU",Bugs[[#This Row],[HU]]," - ",Bugs[[#This Row],[ID Caso de prueba  (Opcional)]])))</f>
        <v xml:space="preserve"> </v>
      </c>
      <c r="G215" s="202"/>
      <c r="H215" s="191"/>
      <c r="I215" s="191"/>
      <c r="J215" s="198"/>
      <c r="K215" s="198"/>
      <c r="L215" s="198"/>
      <c r="M215" s="198"/>
      <c r="N215" s="198"/>
      <c r="O215" s="198"/>
      <c r="P215" s="198"/>
      <c r="Q215" s="198"/>
      <c r="R215" s="198"/>
      <c r="S215" s="198"/>
      <c r="T215" s="198"/>
      <c r="U215" s="268"/>
      <c r="V215" s="205"/>
      <c r="W215" s="11"/>
    </row>
    <row r="216" spans="2:23" ht="12">
      <c r="B216" s="192"/>
      <c r="C216" s="194" t="str">
        <f>IFERROR(IF(ISBLANK(Bugs[[#This Row],[ID Bug]])," ",'Inf. Proyecto'!$D$19)," ")</f>
        <v xml:space="preserve"> </v>
      </c>
      <c r="D216" s="191"/>
      <c r="E216" s="198"/>
      <c r="F216" s="201" t="str">
        <f>IF(Bugs[[#This Row],[HU]]=0," ",IF(Bugs[[#This Row],[ID Caso de prueba  (Opcional)]]=0," ",CONCATENATE("HU",Bugs[[#This Row],[HU]]," - ",Bugs[[#This Row],[ID Caso de prueba  (Opcional)]])))</f>
        <v xml:space="preserve"> </v>
      </c>
      <c r="G216" s="202"/>
      <c r="H216" s="191"/>
      <c r="I216" s="191"/>
      <c r="J216" s="198"/>
      <c r="K216" s="198"/>
      <c r="L216" s="198"/>
      <c r="M216" s="198"/>
      <c r="N216" s="198"/>
      <c r="O216" s="198"/>
      <c r="P216" s="198"/>
      <c r="Q216" s="198"/>
      <c r="R216" s="198"/>
      <c r="S216" s="198"/>
      <c r="T216" s="198"/>
      <c r="U216" s="268"/>
      <c r="V216" s="205"/>
      <c r="W216" s="11"/>
    </row>
    <row r="217" spans="2:23" ht="12">
      <c r="B217" s="192"/>
      <c r="C217" s="194" t="str">
        <f>IFERROR(IF(ISBLANK(Bugs[[#This Row],[ID Bug]])," ",'Inf. Proyecto'!$D$19)," ")</f>
        <v xml:space="preserve"> </v>
      </c>
      <c r="D217" s="191"/>
      <c r="E217" s="198"/>
      <c r="F217" s="201" t="str">
        <f>IF(Bugs[[#This Row],[HU]]=0," ",IF(Bugs[[#This Row],[ID Caso de prueba  (Opcional)]]=0," ",CONCATENATE("HU",Bugs[[#This Row],[HU]]," - ",Bugs[[#This Row],[ID Caso de prueba  (Opcional)]])))</f>
        <v xml:space="preserve"> </v>
      </c>
      <c r="G217" s="202"/>
      <c r="H217" s="191"/>
      <c r="I217" s="191"/>
      <c r="J217" s="198"/>
      <c r="K217" s="198"/>
      <c r="L217" s="198"/>
      <c r="M217" s="198"/>
      <c r="N217" s="198"/>
      <c r="O217" s="198"/>
      <c r="P217" s="198"/>
      <c r="Q217" s="198"/>
      <c r="R217" s="198"/>
      <c r="S217" s="198"/>
      <c r="T217" s="198"/>
      <c r="U217" s="268"/>
      <c r="V217" s="205"/>
      <c r="W217" s="11"/>
    </row>
    <row r="218" spans="2:23" ht="12">
      <c r="B218" s="192"/>
      <c r="C218" s="194" t="str">
        <f>IFERROR(IF(ISBLANK(Bugs[[#This Row],[ID Bug]])," ",'Inf. Proyecto'!$D$19)," ")</f>
        <v xml:space="preserve"> </v>
      </c>
      <c r="D218" s="191"/>
      <c r="E218" s="198"/>
      <c r="F218" s="201" t="str">
        <f>IF(Bugs[[#This Row],[HU]]=0," ",IF(Bugs[[#This Row],[ID Caso de prueba  (Opcional)]]=0," ",CONCATENATE("HU",Bugs[[#This Row],[HU]]," - ",Bugs[[#This Row],[ID Caso de prueba  (Opcional)]])))</f>
        <v xml:space="preserve"> </v>
      </c>
      <c r="G218" s="202"/>
      <c r="H218" s="191"/>
      <c r="I218" s="191"/>
      <c r="J218" s="198"/>
      <c r="K218" s="198"/>
      <c r="L218" s="198"/>
      <c r="M218" s="198"/>
      <c r="N218" s="198"/>
      <c r="O218" s="198"/>
      <c r="P218" s="198"/>
      <c r="Q218" s="198"/>
      <c r="R218" s="198"/>
      <c r="S218" s="198"/>
      <c r="T218" s="198"/>
      <c r="U218" s="268"/>
      <c r="V218" s="205"/>
      <c r="W218" s="11"/>
    </row>
    <row r="219" spans="2:23" ht="12">
      <c r="B219" s="192"/>
      <c r="C219" s="194" t="str">
        <f>IFERROR(IF(ISBLANK(Bugs[[#This Row],[ID Bug]])," ",'Inf. Proyecto'!$D$19)," ")</f>
        <v xml:space="preserve"> </v>
      </c>
      <c r="D219" s="191"/>
      <c r="E219" s="198"/>
      <c r="F219" s="201" t="str">
        <f>IF(Bugs[[#This Row],[HU]]=0," ",IF(Bugs[[#This Row],[ID Caso de prueba  (Opcional)]]=0," ",CONCATENATE("HU",Bugs[[#This Row],[HU]]," - ",Bugs[[#This Row],[ID Caso de prueba  (Opcional)]])))</f>
        <v xml:space="preserve"> </v>
      </c>
      <c r="G219" s="202"/>
      <c r="H219" s="191"/>
      <c r="I219" s="191"/>
      <c r="J219" s="198"/>
      <c r="K219" s="198"/>
      <c r="L219" s="198"/>
      <c r="M219" s="198"/>
      <c r="N219" s="198"/>
      <c r="O219" s="198"/>
      <c r="P219" s="198"/>
      <c r="Q219" s="198"/>
      <c r="R219" s="198"/>
      <c r="S219" s="198"/>
      <c r="T219" s="198"/>
      <c r="U219" s="268"/>
      <c r="V219" s="205"/>
      <c r="W219" s="11"/>
    </row>
    <row r="220" spans="2:23" ht="12">
      <c r="B220" s="192"/>
      <c r="C220" s="194" t="str">
        <f>IFERROR(IF(ISBLANK(Bugs[[#This Row],[ID Bug]])," ",'Inf. Proyecto'!$D$19)," ")</f>
        <v xml:space="preserve"> </v>
      </c>
      <c r="D220" s="191"/>
      <c r="E220" s="198"/>
      <c r="F220" s="201" t="str">
        <f>IF(Bugs[[#This Row],[HU]]=0," ",IF(Bugs[[#This Row],[ID Caso de prueba  (Opcional)]]=0," ",CONCATENATE("HU",Bugs[[#This Row],[HU]]," - ",Bugs[[#This Row],[ID Caso de prueba  (Opcional)]])))</f>
        <v xml:space="preserve"> </v>
      </c>
      <c r="G220" s="202"/>
      <c r="H220" s="191"/>
      <c r="I220" s="191"/>
      <c r="J220" s="198"/>
      <c r="K220" s="198"/>
      <c r="L220" s="198"/>
      <c r="M220" s="198"/>
      <c r="N220" s="198"/>
      <c r="O220" s="198"/>
      <c r="P220" s="198"/>
      <c r="Q220" s="198"/>
      <c r="R220" s="198"/>
      <c r="S220" s="198"/>
      <c r="T220" s="198"/>
      <c r="U220" s="268"/>
      <c r="V220" s="205"/>
      <c r="W220" s="11"/>
    </row>
    <row r="221" spans="2:23" ht="12">
      <c r="B221" s="192"/>
      <c r="C221" s="194" t="str">
        <f>IFERROR(IF(ISBLANK(Bugs[[#This Row],[ID Bug]])," ",'Inf. Proyecto'!$D$19)," ")</f>
        <v xml:space="preserve"> </v>
      </c>
      <c r="D221" s="191"/>
      <c r="E221" s="198"/>
      <c r="F221" s="201" t="str">
        <f>IF(Bugs[[#This Row],[HU]]=0," ",IF(Bugs[[#This Row],[ID Caso de prueba  (Opcional)]]=0," ",CONCATENATE("HU",Bugs[[#This Row],[HU]]," - ",Bugs[[#This Row],[ID Caso de prueba  (Opcional)]])))</f>
        <v xml:space="preserve"> </v>
      </c>
      <c r="G221" s="202"/>
      <c r="H221" s="191"/>
      <c r="I221" s="191"/>
      <c r="J221" s="198"/>
      <c r="K221" s="198"/>
      <c r="L221" s="198"/>
      <c r="M221" s="198"/>
      <c r="N221" s="198"/>
      <c r="O221" s="198"/>
      <c r="P221" s="198"/>
      <c r="Q221" s="198"/>
      <c r="R221" s="198"/>
      <c r="S221" s="198"/>
      <c r="T221" s="198"/>
      <c r="U221" s="268"/>
      <c r="V221" s="205"/>
      <c r="W221" s="11"/>
    </row>
    <row r="222" spans="2:23" ht="12">
      <c r="B222" s="192"/>
      <c r="C222" s="194" t="str">
        <f>IFERROR(IF(ISBLANK(Bugs[[#This Row],[ID Bug]])," ",'Inf. Proyecto'!$D$19)," ")</f>
        <v xml:space="preserve"> </v>
      </c>
      <c r="D222" s="191"/>
      <c r="E222" s="198"/>
      <c r="F222" s="201" t="str">
        <f>IF(Bugs[[#This Row],[HU]]=0," ",IF(Bugs[[#This Row],[ID Caso de prueba  (Opcional)]]=0," ",CONCATENATE("HU",Bugs[[#This Row],[HU]]," - ",Bugs[[#This Row],[ID Caso de prueba  (Opcional)]])))</f>
        <v xml:space="preserve"> </v>
      </c>
      <c r="G222" s="202"/>
      <c r="H222" s="191"/>
      <c r="I222" s="191"/>
      <c r="J222" s="198"/>
      <c r="K222" s="198"/>
      <c r="L222" s="198"/>
      <c r="M222" s="198"/>
      <c r="N222" s="198"/>
      <c r="O222" s="198"/>
      <c r="P222" s="198"/>
      <c r="Q222" s="198"/>
      <c r="R222" s="198"/>
      <c r="S222" s="198"/>
      <c r="T222" s="198"/>
      <c r="U222" s="268"/>
      <c r="V222" s="205"/>
      <c r="W222" s="11"/>
    </row>
    <row r="223" spans="2:23" ht="12">
      <c r="B223" s="192"/>
      <c r="C223" s="194" t="str">
        <f>IFERROR(IF(ISBLANK(Bugs[[#This Row],[ID Bug]])," ",'Inf. Proyecto'!$D$19)," ")</f>
        <v xml:space="preserve"> </v>
      </c>
      <c r="D223" s="191"/>
      <c r="E223" s="198"/>
      <c r="F223" s="201" t="str">
        <f>IF(Bugs[[#This Row],[HU]]=0," ",IF(Bugs[[#This Row],[ID Caso de prueba  (Opcional)]]=0," ",CONCATENATE("HU",Bugs[[#This Row],[HU]]," - ",Bugs[[#This Row],[ID Caso de prueba  (Opcional)]])))</f>
        <v xml:space="preserve"> </v>
      </c>
      <c r="G223" s="202"/>
      <c r="H223" s="191"/>
      <c r="I223" s="191"/>
      <c r="J223" s="198"/>
      <c r="K223" s="198"/>
      <c r="L223" s="198"/>
      <c r="M223" s="198"/>
      <c r="N223" s="198"/>
      <c r="O223" s="198"/>
      <c r="P223" s="198"/>
      <c r="Q223" s="198"/>
      <c r="R223" s="198"/>
      <c r="S223" s="198"/>
      <c r="T223" s="198"/>
      <c r="U223" s="268"/>
      <c r="V223" s="205"/>
      <c r="W223" s="11"/>
    </row>
    <row r="224" spans="2:23" ht="12">
      <c r="B224" s="192"/>
      <c r="C224" s="194" t="str">
        <f>IFERROR(IF(ISBLANK(Bugs[[#This Row],[ID Bug]])," ",'Inf. Proyecto'!$D$19)," ")</f>
        <v xml:space="preserve"> </v>
      </c>
      <c r="D224" s="191"/>
      <c r="E224" s="198"/>
      <c r="F224" s="201" t="str">
        <f>IF(Bugs[[#This Row],[HU]]=0," ",IF(Bugs[[#This Row],[ID Caso de prueba  (Opcional)]]=0," ",CONCATENATE("HU",Bugs[[#This Row],[HU]]," - ",Bugs[[#This Row],[ID Caso de prueba  (Opcional)]])))</f>
        <v xml:space="preserve"> </v>
      </c>
      <c r="G224" s="202"/>
      <c r="H224" s="191"/>
      <c r="I224" s="191"/>
      <c r="J224" s="198"/>
      <c r="K224" s="198"/>
      <c r="L224" s="198"/>
      <c r="M224" s="198"/>
      <c r="N224" s="198"/>
      <c r="O224" s="198"/>
      <c r="P224" s="198"/>
      <c r="Q224" s="198"/>
      <c r="R224" s="198"/>
      <c r="S224" s="198"/>
      <c r="T224" s="198"/>
      <c r="U224" s="268"/>
      <c r="V224" s="205"/>
      <c r="W224" s="11"/>
    </row>
    <row r="225" spans="2:23" ht="12">
      <c r="B225" s="192"/>
      <c r="C225" s="194" t="str">
        <f>IFERROR(IF(ISBLANK(Bugs[[#This Row],[ID Bug]])," ",'Inf. Proyecto'!$D$19)," ")</f>
        <v xml:space="preserve"> </v>
      </c>
      <c r="D225" s="191"/>
      <c r="E225" s="198"/>
      <c r="F225" s="201" t="str">
        <f>IF(Bugs[[#This Row],[HU]]=0," ",IF(Bugs[[#This Row],[ID Caso de prueba  (Opcional)]]=0," ",CONCATENATE("HU",Bugs[[#This Row],[HU]]," - ",Bugs[[#This Row],[ID Caso de prueba  (Opcional)]])))</f>
        <v xml:space="preserve"> </v>
      </c>
      <c r="G225" s="202"/>
      <c r="H225" s="191"/>
      <c r="I225" s="191"/>
      <c r="J225" s="198"/>
      <c r="K225" s="198"/>
      <c r="L225" s="198"/>
      <c r="M225" s="198"/>
      <c r="N225" s="198"/>
      <c r="O225" s="198"/>
      <c r="P225" s="198"/>
      <c r="Q225" s="198"/>
      <c r="R225" s="198"/>
      <c r="S225" s="198"/>
      <c r="T225" s="198"/>
      <c r="U225" s="268"/>
      <c r="V225" s="205"/>
      <c r="W225" s="11"/>
    </row>
    <row r="226" spans="2:23" ht="12">
      <c r="B226" s="192"/>
      <c r="C226" s="194" t="str">
        <f>IFERROR(IF(ISBLANK(Bugs[[#This Row],[ID Bug]])," ",'Inf. Proyecto'!$D$19)," ")</f>
        <v xml:space="preserve"> </v>
      </c>
      <c r="D226" s="191"/>
      <c r="E226" s="198"/>
      <c r="F226" s="201" t="str">
        <f>IF(Bugs[[#This Row],[HU]]=0," ",IF(Bugs[[#This Row],[ID Caso de prueba  (Opcional)]]=0," ",CONCATENATE("HU",Bugs[[#This Row],[HU]]," - ",Bugs[[#This Row],[ID Caso de prueba  (Opcional)]])))</f>
        <v xml:space="preserve"> </v>
      </c>
      <c r="G226" s="202"/>
      <c r="H226" s="191"/>
      <c r="I226" s="191"/>
      <c r="J226" s="198"/>
      <c r="K226" s="198"/>
      <c r="L226" s="198"/>
      <c r="M226" s="198"/>
      <c r="N226" s="198"/>
      <c r="O226" s="198"/>
      <c r="P226" s="198"/>
      <c r="Q226" s="198"/>
      <c r="R226" s="198"/>
      <c r="S226" s="198"/>
      <c r="T226" s="198"/>
      <c r="U226" s="268"/>
      <c r="V226" s="205"/>
      <c r="W226" s="11"/>
    </row>
    <row r="227" spans="2:23" ht="12">
      <c r="B227" s="192"/>
      <c r="C227" s="194" t="str">
        <f>IFERROR(IF(ISBLANK(Bugs[[#This Row],[ID Bug]])," ",'Inf. Proyecto'!$D$19)," ")</f>
        <v xml:space="preserve"> </v>
      </c>
      <c r="D227" s="191"/>
      <c r="E227" s="198"/>
      <c r="F227" s="201" t="str">
        <f>IF(Bugs[[#This Row],[HU]]=0," ",IF(Bugs[[#This Row],[ID Caso de prueba  (Opcional)]]=0," ",CONCATENATE("HU",Bugs[[#This Row],[HU]]," - ",Bugs[[#This Row],[ID Caso de prueba  (Opcional)]])))</f>
        <v xml:space="preserve"> </v>
      </c>
      <c r="G227" s="202"/>
      <c r="H227" s="191"/>
      <c r="I227" s="191"/>
      <c r="J227" s="198"/>
      <c r="K227" s="198"/>
      <c r="L227" s="198"/>
      <c r="M227" s="198"/>
      <c r="N227" s="198"/>
      <c r="O227" s="198"/>
      <c r="P227" s="198"/>
      <c r="Q227" s="198"/>
      <c r="R227" s="198"/>
      <c r="S227" s="198"/>
      <c r="T227" s="198"/>
      <c r="U227" s="268"/>
      <c r="V227" s="205"/>
      <c r="W227" s="11"/>
    </row>
    <row r="228" spans="2:23" ht="12">
      <c r="B228" s="192"/>
      <c r="C228" s="194" t="str">
        <f>IFERROR(IF(ISBLANK(Bugs[[#This Row],[ID Bug]])," ",'Inf. Proyecto'!$D$19)," ")</f>
        <v xml:space="preserve"> </v>
      </c>
      <c r="D228" s="191"/>
      <c r="E228" s="198"/>
      <c r="F228" s="201" t="str">
        <f>IF(Bugs[[#This Row],[HU]]=0," ",IF(Bugs[[#This Row],[ID Caso de prueba  (Opcional)]]=0," ",CONCATENATE("HU",Bugs[[#This Row],[HU]]," - ",Bugs[[#This Row],[ID Caso de prueba  (Opcional)]])))</f>
        <v xml:space="preserve"> </v>
      </c>
      <c r="G228" s="202"/>
      <c r="H228" s="191"/>
      <c r="I228" s="191"/>
      <c r="J228" s="198"/>
      <c r="K228" s="198"/>
      <c r="L228" s="198"/>
      <c r="M228" s="198"/>
      <c r="N228" s="198"/>
      <c r="O228" s="198"/>
      <c r="P228" s="198"/>
      <c r="Q228" s="198"/>
      <c r="R228" s="198"/>
      <c r="S228" s="198"/>
      <c r="T228" s="198"/>
      <c r="U228" s="268"/>
      <c r="V228" s="205"/>
      <c r="W228" s="11"/>
    </row>
    <row r="229" spans="2:23" ht="12">
      <c r="B229" s="192"/>
      <c r="C229" s="194" t="str">
        <f>IFERROR(IF(ISBLANK(Bugs[[#This Row],[ID Bug]])," ",'Inf. Proyecto'!$D$19)," ")</f>
        <v xml:space="preserve"> </v>
      </c>
      <c r="D229" s="191"/>
      <c r="E229" s="198"/>
      <c r="F229" s="201" t="str">
        <f>IF(Bugs[[#This Row],[HU]]=0," ",IF(Bugs[[#This Row],[ID Caso de prueba  (Opcional)]]=0," ",CONCATENATE("HU",Bugs[[#This Row],[HU]]," - ",Bugs[[#This Row],[ID Caso de prueba  (Opcional)]])))</f>
        <v xml:space="preserve"> </v>
      </c>
      <c r="G229" s="202"/>
      <c r="H229" s="191"/>
      <c r="I229" s="191"/>
      <c r="J229" s="198"/>
      <c r="K229" s="198"/>
      <c r="L229" s="198"/>
      <c r="M229" s="198"/>
      <c r="N229" s="198"/>
      <c r="O229" s="198"/>
      <c r="P229" s="198"/>
      <c r="Q229" s="198"/>
      <c r="R229" s="198"/>
      <c r="S229" s="198"/>
      <c r="T229" s="198"/>
      <c r="U229" s="268"/>
      <c r="V229" s="205"/>
      <c r="W229" s="11"/>
    </row>
    <row r="230" spans="2:23" ht="12">
      <c r="B230" s="192"/>
      <c r="C230" s="194" t="str">
        <f>IFERROR(IF(ISBLANK(Bugs[[#This Row],[ID Bug]])," ",'Inf. Proyecto'!$D$19)," ")</f>
        <v xml:space="preserve"> </v>
      </c>
      <c r="D230" s="191"/>
      <c r="E230" s="198"/>
      <c r="F230" s="201" t="str">
        <f>IF(Bugs[[#This Row],[HU]]=0," ",IF(Bugs[[#This Row],[ID Caso de prueba  (Opcional)]]=0," ",CONCATENATE("HU",Bugs[[#This Row],[HU]]," - ",Bugs[[#This Row],[ID Caso de prueba  (Opcional)]])))</f>
        <v xml:space="preserve"> </v>
      </c>
      <c r="G230" s="202"/>
      <c r="H230" s="191"/>
      <c r="I230" s="191"/>
      <c r="J230" s="198"/>
      <c r="K230" s="198"/>
      <c r="L230" s="198"/>
      <c r="M230" s="198"/>
      <c r="N230" s="198"/>
      <c r="O230" s="198"/>
      <c r="P230" s="198"/>
      <c r="Q230" s="198"/>
      <c r="R230" s="198"/>
      <c r="S230" s="198"/>
      <c r="T230" s="198"/>
      <c r="U230" s="268"/>
      <c r="V230" s="205"/>
      <c r="W230" s="11"/>
    </row>
    <row r="231" spans="2:23" ht="12">
      <c r="B231" s="192"/>
      <c r="C231" s="194" t="str">
        <f>IFERROR(IF(ISBLANK(Bugs[[#This Row],[ID Bug]])," ",'Inf. Proyecto'!$D$19)," ")</f>
        <v xml:space="preserve"> </v>
      </c>
      <c r="D231" s="191"/>
      <c r="E231" s="198"/>
      <c r="F231" s="201" t="str">
        <f>IF(Bugs[[#This Row],[HU]]=0," ",IF(Bugs[[#This Row],[ID Caso de prueba  (Opcional)]]=0," ",CONCATENATE("HU",Bugs[[#This Row],[HU]]," - ",Bugs[[#This Row],[ID Caso de prueba  (Opcional)]])))</f>
        <v xml:space="preserve"> </v>
      </c>
      <c r="G231" s="202"/>
      <c r="H231" s="191"/>
      <c r="I231" s="191"/>
      <c r="J231" s="198"/>
      <c r="K231" s="198"/>
      <c r="L231" s="198"/>
      <c r="M231" s="198"/>
      <c r="N231" s="198"/>
      <c r="O231" s="198"/>
      <c r="P231" s="198"/>
      <c r="Q231" s="198"/>
      <c r="R231" s="198"/>
      <c r="S231" s="198"/>
      <c r="T231" s="198"/>
      <c r="U231" s="268"/>
      <c r="V231" s="205"/>
      <c r="W231" s="11"/>
    </row>
    <row r="232" spans="2:23" ht="12">
      <c r="B232" s="192"/>
      <c r="C232" s="194" t="str">
        <f>IFERROR(IF(ISBLANK(Bugs[[#This Row],[ID Bug]])," ",'Inf. Proyecto'!$D$19)," ")</f>
        <v xml:space="preserve"> </v>
      </c>
      <c r="D232" s="191"/>
      <c r="E232" s="198"/>
      <c r="F232" s="201" t="str">
        <f>IF(Bugs[[#This Row],[HU]]=0," ",IF(Bugs[[#This Row],[ID Caso de prueba  (Opcional)]]=0," ",CONCATENATE("HU",Bugs[[#This Row],[HU]]," - ",Bugs[[#This Row],[ID Caso de prueba  (Opcional)]])))</f>
        <v xml:space="preserve"> </v>
      </c>
      <c r="G232" s="202"/>
      <c r="H232" s="191"/>
      <c r="I232" s="191"/>
      <c r="J232" s="198"/>
      <c r="K232" s="198"/>
      <c r="L232" s="198"/>
      <c r="M232" s="198"/>
      <c r="N232" s="198"/>
      <c r="O232" s="198"/>
      <c r="P232" s="198"/>
      <c r="Q232" s="198"/>
      <c r="R232" s="198"/>
      <c r="S232" s="198"/>
      <c r="T232" s="198"/>
      <c r="U232" s="268"/>
      <c r="V232" s="205"/>
      <c r="W232" s="11"/>
    </row>
    <row r="233" spans="2:23" ht="12">
      <c r="B233" s="192"/>
      <c r="C233" s="194" t="str">
        <f>IFERROR(IF(ISBLANK(Bugs[[#This Row],[ID Bug]])," ",'Inf. Proyecto'!$D$19)," ")</f>
        <v xml:space="preserve"> </v>
      </c>
      <c r="D233" s="191"/>
      <c r="E233" s="198"/>
      <c r="F233" s="201" t="str">
        <f>IF(Bugs[[#This Row],[HU]]=0," ",IF(Bugs[[#This Row],[ID Caso de prueba  (Opcional)]]=0," ",CONCATENATE("HU",Bugs[[#This Row],[HU]]," - ",Bugs[[#This Row],[ID Caso de prueba  (Opcional)]])))</f>
        <v xml:space="preserve"> </v>
      </c>
      <c r="G233" s="202"/>
      <c r="H233" s="191"/>
      <c r="I233" s="191"/>
      <c r="J233" s="198"/>
      <c r="K233" s="198"/>
      <c r="L233" s="198"/>
      <c r="M233" s="198"/>
      <c r="N233" s="198"/>
      <c r="O233" s="198"/>
      <c r="P233" s="198"/>
      <c r="Q233" s="198"/>
      <c r="R233" s="198"/>
      <c r="S233" s="198"/>
      <c r="T233" s="198"/>
      <c r="U233" s="268"/>
      <c r="V233" s="205"/>
      <c r="W233" s="11"/>
    </row>
    <row r="234" spans="2:23" ht="12">
      <c r="B234" s="192"/>
      <c r="C234" s="194" t="str">
        <f>IFERROR(IF(ISBLANK(Bugs[[#This Row],[ID Bug]])," ",'Inf. Proyecto'!$D$19)," ")</f>
        <v xml:space="preserve"> </v>
      </c>
      <c r="D234" s="191"/>
      <c r="E234" s="198"/>
      <c r="F234" s="201" t="str">
        <f>IF(Bugs[[#This Row],[HU]]=0," ",IF(Bugs[[#This Row],[ID Caso de prueba  (Opcional)]]=0," ",CONCATENATE("HU",Bugs[[#This Row],[HU]]," - ",Bugs[[#This Row],[ID Caso de prueba  (Opcional)]])))</f>
        <v xml:space="preserve"> </v>
      </c>
      <c r="G234" s="202"/>
      <c r="H234" s="191"/>
      <c r="I234" s="191"/>
      <c r="J234" s="198"/>
      <c r="K234" s="198"/>
      <c r="L234" s="198"/>
      <c r="M234" s="198"/>
      <c r="N234" s="198"/>
      <c r="O234" s="198"/>
      <c r="P234" s="198"/>
      <c r="Q234" s="198"/>
      <c r="R234" s="198"/>
      <c r="S234" s="198"/>
      <c r="T234" s="198"/>
      <c r="U234" s="268"/>
      <c r="V234" s="205"/>
      <c r="W234" s="11"/>
    </row>
    <row r="235" spans="2:23" ht="12">
      <c r="B235" s="192"/>
      <c r="C235" s="194" t="str">
        <f>IFERROR(IF(ISBLANK(Bugs[[#This Row],[ID Bug]])," ",'Inf. Proyecto'!$D$19)," ")</f>
        <v xml:space="preserve"> </v>
      </c>
      <c r="D235" s="191"/>
      <c r="E235" s="198"/>
      <c r="F235" s="201" t="str">
        <f>IF(Bugs[[#This Row],[HU]]=0," ",IF(Bugs[[#This Row],[ID Caso de prueba  (Opcional)]]=0," ",CONCATENATE("HU",Bugs[[#This Row],[HU]]," - ",Bugs[[#This Row],[ID Caso de prueba  (Opcional)]])))</f>
        <v xml:space="preserve"> </v>
      </c>
      <c r="G235" s="202"/>
      <c r="H235" s="191"/>
      <c r="I235" s="191"/>
      <c r="J235" s="198"/>
      <c r="K235" s="198"/>
      <c r="L235" s="198"/>
      <c r="M235" s="198"/>
      <c r="N235" s="198"/>
      <c r="O235" s="198"/>
      <c r="P235" s="198"/>
      <c r="Q235" s="198"/>
      <c r="R235" s="198"/>
      <c r="S235" s="198"/>
      <c r="T235" s="198"/>
      <c r="U235" s="268"/>
      <c r="V235" s="205"/>
      <c r="W235" s="11"/>
    </row>
    <row r="236" spans="2:23" ht="12">
      <c r="B236" s="192"/>
      <c r="C236" s="194" t="str">
        <f>IFERROR(IF(ISBLANK(Bugs[[#This Row],[ID Bug]])," ",'Inf. Proyecto'!$D$19)," ")</f>
        <v xml:space="preserve"> </v>
      </c>
      <c r="D236" s="191"/>
      <c r="E236" s="198"/>
      <c r="F236" s="201" t="str">
        <f>IF(Bugs[[#This Row],[HU]]=0," ",IF(Bugs[[#This Row],[ID Caso de prueba  (Opcional)]]=0," ",CONCATENATE("HU",Bugs[[#This Row],[HU]]," - ",Bugs[[#This Row],[ID Caso de prueba  (Opcional)]])))</f>
        <v xml:space="preserve"> </v>
      </c>
      <c r="G236" s="202"/>
      <c r="H236" s="191"/>
      <c r="I236" s="191"/>
      <c r="J236" s="198"/>
      <c r="K236" s="198"/>
      <c r="L236" s="198"/>
      <c r="M236" s="198"/>
      <c r="N236" s="198"/>
      <c r="O236" s="198"/>
      <c r="P236" s="198"/>
      <c r="Q236" s="198"/>
      <c r="R236" s="198"/>
      <c r="S236" s="198"/>
      <c r="T236" s="198"/>
      <c r="U236" s="268"/>
      <c r="V236" s="205"/>
      <c r="W236" s="11"/>
    </row>
    <row r="237" spans="2:23" ht="12">
      <c r="B237" s="192"/>
      <c r="C237" s="194" t="str">
        <f>IFERROR(IF(ISBLANK(Bugs[[#This Row],[ID Bug]])," ",'Inf. Proyecto'!$D$19)," ")</f>
        <v xml:space="preserve"> </v>
      </c>
      <c r="D237" s="191"/>
      <c r="E237" s="198"/>
      <c r="F237" s="201" t="str">
        <f>IF(Bugs[[#This Row],[HU]]=0," ",IF(Bugs[[#This Row],[ID Caso de prueba  (Opcional)]]=0," ",CONCATENATE("HU",Bugs[[#This Row],[HU]]," - ",Bugs[[#This Row],[ID Caso de prueba  (Opcional)]])))</f>
        <v xml:space="preserve"> </v>
      </c>
      <c r="G237" s="202"/>
      <c r="H237" s="191"/>
      <c r="I237" s="191"/>
      <c r="J237" s="198"/>
      <c r="K237" s="198"/>
      <c r="L237" s="198"/>
      <c r="M237" s="198"/>
      <c r="N237" s="198"/>
      <c r="O237" s="198"/>
      <c r="P237" s="198"/>
      <c r="Q237" s="198"/>
      <c r="R237" s="198"/>
      <c r="S237" s="198"/>
      <c r="T237" s="198"/>
      <c r="U237" s="268"/>
      <c r="V237" s="205"/>
      <c r="W237" s="11"/>
    </row>
    <row r="238" spans="2:23" ht="12">
      <c r="B238" s="192"/>
      <c r="C238" s="194" t="str">
        <f>IFERROR(IF(ISBLANK(Bugs[[#This Row],[ID Bug]])," ",'Inf. Proyecto'!$D$19)," ")</f>
        <v xml:space="preserve"> </v>
      </c>
      <c r="D238" s="191"/>
      <c r="E238" s="198"/>
      <c r="F238" s="201" t="str">
        <f>IF(Bugs[[#This Row],[HU]]=0," ",IF(Bugs[[#This Row],[ID Caso de prueba  (Opcional)]]=0," ",CONCATENATE("HU",Bugs[[#This Row],[HU]]," - ",Bugs[[#This Row],[ID Caso de prueba  (Opcional)]])))</f>
        <v xml:space="preserve"> </v>
      </c>
      <c r="G238" s="202"/>
      <c r="H238" s="191"/>
      <c r="I238" s="191"/>
      <c r="J238" s="198"/>
      <c r="K238" s="198"/>
      <c r="L238" s="198"/>
      <c r="M238" s="198"/>
      <c r="N238" s="198"/>
      <c r="O238" s="198"/>
      <c r="P238" s="198"/>
      <c r="Q238" s="198"/>
      <c r="R238" s="198"/>
      <c r="S238" s="198"/>
      <c r="T238" s="198"/>
      <c r="U238" s="268"/>
      <c r="V238" s="205"/>
      <c r="W238" s="11"/>
    </row>
    <row r="239" spans="2:23" ht="12">
      <c r="B239" s="192"/>
      <c r="C239" s="194" t="str">
        <f>IFERROR(IF(ISBLANK(Bugs[[#This Row],[ID Bug]])," ",'Inf. Proyecto'!$D$19)," ")</f>
        <v xml:space="preserve"> </v>
      </c>
      <c r="D239" s="191"/>
      <c r="E239" s="198"/>
      <c r="F239" s="201" t="str">
        <f>IF(Bugs[[#This Row],[HU]]=0," ",IF(Bugs[[#This Row],[ID Caso de prueba  (Opcional)]]=0," ",CONCATENATE("HU",Bugs[[#This Row],[HU]]," - ",Bugs[[#This Row],[ID Caso de prueba  (Opcional)]])))</f>
        <v xml:space="preserve"> </v>
      </c>
      <c r="G239" s="202"/>
      <c r="H239" s="191"/>
      <c r="I239" s="191"/>
      <c r="J239" s="198"/>
      <c r="K239" s="198"/>
      <c r="L239" s="198"/>
      <c r="M239" s="198"/>
      <c r="N239" s="198"/>
      <c r="O239" s="198"/>
      <c r="P239" s="198"/>
      <c r="Q239" s="198"/>
      <c r="R239" s="198"/>
      <c r="S239" s="198"/>
      <c r="T239" s="198"/>
      <c r="U239" s="268"/>
      <c r="V239" s="205"/>
      <c r="W239" s="11"/>
    </row>
    <row r="240" spans="2:23" ht="12">
      <c r="B240" s="192"/>
      <c r="C240" s="194" t="str">
        <f>IFERROR(IF(ISBLANK(Bugs[[#This Row],[ID Bug]])," ",'Inf. Proyecto'!$D$19)," ")</f>
        <v xml:space="preserve"> </v>
      </c>
      <c r="D240" s="191"/>
      <c r="E240" s="198"/>
      <c r="F240" s="201" t="str">
        <f>IF(Bugs[[#This Row],[HU]]=0," ",IF(Bugs[[#This Row],[ID Caso de prueba  (Opcional)]]=0," ",CONCATENATE("HU",Bugs[[#This Row],[HU]]," - ",Bugs[[#This Row],[ID Caso de prueba  (Opcional)]])))</f>
        <v xml:space="preserve"> </v>
      </c>
      <c r="G240" s="202"/>
      <c r="H240" s="191"/>
      <c r="I240" s="191"/>
      <c r="J240" s="198"/>
      <c r="K240" s="198"/>
      <c r="L240" s="198"/>
      <c r="M240" s="198"/>
      <c r="N240" s="198"/>
      <c r="O240" s="198"/>
      <c r="P240" s="198"/>
      <c r="Q240" s="198"/>
      <c r="R240" s="198"/>
      <c r="S240" s="198"/>
      <c r="T240" s="198"/>
      <c r="U240" s="268"/>
      <c r="V240" s="205"/>
      <c r="W240" s="11"/>
    </row>
    <row r="241" spans="2:23" ht="12">
      <c r="B241" s="192"/>
      <c r="C241" s="194" t="str">
        <f>IFERROR(IF(ISBLANK(Bugs[[#This Row],[ID Bug]])," ",'Inf. Proyecto'!$D$19)," ")</f>
        <v xml:space="preserve"> </v>
      </c>
      <c r="D241" s="191"/>
      <c r="E241" s="198"/>
      <c r="F241" s="201" t="str">
        <f>IF(Bugs[[#This Row],[HU]]=0," ",IF(Bugs[[#This Row],[ID Caso de prueba  (Opcional)]]=0," ",CONCATENATE("HU",Bugs[[#This Row],[HU]]," - ",Bugs[[#This Row],[ID Caso de prueba  (Opcional)]])))</f>
        <v xml:space="preserve"> </v>
      </c>
      <c r="G241" s="202"/>
      <c r="H241" s="191"/>
      <c r="I241" s="191"/>
      <c r="J241" s="198"/>
      <c r="K241" s="198"/>
      <c r="L241" s="198"/>
      <c r="M241" s="198"/>
      <c r="N241" s="198"/>
      <c r="O241" s="198"/>
      <c r="P241" s="198"/>
      <c r="Q241" s="198"/>
      <c r="R241" s="198"/>
      <c r="S241" s="198"/>
      <c r="T241" s="198"/>
      <c r="U241" s="268"/>
      <c r="V241" s="205"/>
      <c r="W241" s="11"/>
    </row>
    <row r="242" spans="2:23" ht="12">
      <c r="B242" s="192"/>
      <c r="C242" s="194" t="str">
        <f>IFERROR(IF(ISBLANK(Bugs[[#This Row],[ID Bug]])," ",'Inf. Proyecto'!$D$19)," ")</f>
        <v xml:space="preserve"> </v>
      </c>
      <c r="D242" s="191"/>
      <c r="E242" s="198"/>
      <c r="F242" s="201" t="str">
        <f>IF(Bugs[[#This Row],[HU]]=0," ",IF(Bugs[[#This Row],[ID Caso de prueba  (Opcional)]]=0," ",CONCATENATE("HU",Bugs[[#This Row],[HU]]," - ",Bugs[[#This Row],[ID Caso de prueba  (Opcional)]])))</f>
        <v xml:space="preserve"> </v>
      </c>
      <c r="G242" s="202"/>
      <c r="H242" s="191"/>
      <c r="I242" s="191"/>
      <c r="J242" s="198"/>
      <c r="K242" s="198"/>
      <c r="L242" s="198"/>
      <c r="M242" s="198"/>
      <c r="N242" s="198"/>
      <c r="O242" s="198"/>
      <c r="P242" s="198"/>
      <c r="Q242" s="198"/>
      <c r="R242" s="198"/>
      <c r="S242" s="198"/>
      <c r="T242" s="198"/>
      <c r="U242" s="268"/>
      <c r="V242" s="205"/>
      <c r="W242" s="11"/>
    </row>
    <row r="243" spans="2:23" ht="12">
      <c r="B243" s="192"/>
      <c r="C243" s="194" t="str">
        <f>IFERROR(IF(ISBLANK(Bugs[[#This Row],[ID Bug]])," ",'Inf. Proyecto'!$D$19)," ")</f>
        <v xml:space="preserve"> </v>
      </c>
      <c r="D243" s="191"/>
      <c r="E243" s="198"/>
      <c r="F243" s="201" t="str">
        <f>IF(Bugs[[#This Row],[HU]]=0," ",IF(Bugs[[#This Row],[ID Caso de prueba  (Opcional)]]=0," ",CONCATENATE("HU",Bugs[[#This Row],[HU]]," - ",Bugs[[#This Row],[ID Caso de prueba  (Opcional)]])))</f>
        <v xml:space="preserve"> </v>
      </c>
      <c r="G243" s="202"/>
      <c r="H243" s="191"/>
      <c r="I243" s="191"/>
      <c r="J243" s="198"/>
      <c r="K243" s="198"/>
      <c r="L243" s="198"/>
      <c r="M243" s="198"/>
      <c r="N243" s="198"/>
      <c r="O243" s="198"/>
      <c r="P243" s="198"/>
      <c r="Q243" s="198"/>
      <c r="R243" s="198"/>
      <c r="S243" s="198"/>
      <c r="T243" s="198"/>
      <c r="U243" s="268"/>
      <c r="V243" s="205"/>
      <c r="W243" s="11"/>
    </row>
    <row r="244" spans="2:23" ht="12">
      <c r="B244" s="192"/>
      <c r="C244" s="194" t="str">
        <f>IFERROR(IF(ISBLANK(Bugs[[#This Row],[ID Bug]])," ",'Inf. Proyecto'!$D$19)," ")</f>
        <v xml:space="preserve"> </v>
      </c>
      <c r="D244" s="191"/>
      <c r="E244" s="198"/>
      <c r="F244" s="201" t="str">
        <f>IF(Bugs[[#This Row],[HU]]=0," ",IF(Bugs[[#This Row],[ID Caso de prueba  (Opcional)]]=0," ",CONCATENATE("HU",Bugs[[#This Row],[HU]]," - ",Bugs[[#This Row],[ID Caso de prueba  (Opcional)]])))</f>
        <v xml:space="preserve"> </v>
      </c>
      <c r="G244" s="202"/>
      <c r="H244" s="191"/>
      <c r="I244" s="191"/>
      <c r="J244" s="198"/>
      <c r="K244" s="198"/>
      <c r="L244" s="198"/>
      <c r="M244" s="198"/>
      <c r="N244" s="198"/>
      <c r="O244" s="198"/>
      <c r="P244" s="198"/>
      <c r="Q244" s="198"/>
      <c r="R244" s="198"/>
      <c r="S244" s="198"/>
      <c r="T244" s="198"/>
      <c r="U244" s="268"/>
      <c r="V244" s="205"/>
      <c r="W244" s="11"/>
    </row>
    <row r="245" spans="2:23" ht="12">
      <c r="B245" s="192"/>
      <c r="C245" s="194" t="str">
        <f>IFERROR(IF(ISBLANK(Bugs[[#This Row],[ID Bug]])," ",'Inf. Proyecto'!$D$19)," ")</f>
        <v xml:space="preserve"> </v>
      </c>
      <c r="D245" s="191"/>
      <c r="E245" s="198"/>
      <c r="F245" s="201" t="str">
        <f>IF(Bugs[[#This Row],[HU]]=0," ",IF(Bugs[[#This Row],[ID Caso de prueba  (Opcional)]]=0," ",CONCATENATE("HU",Bugs[[#This Row],[HU]]," - ",Bugs[[#This Row],[ID Caso de prueba  (Opcional)]])))</f>
        <v xml:space="preserve"> </v>
      </c>
      <c r="G245" s="202"/>
      <c r="H245" s="191"/>
      <c r="I245" s="191"/>
      <c r="J245" s="198"/>
      <c r="K245" s="198"/>
      <c r="L245" s="198"/>
      <c r="M245" s="198"/>
      <c r="N245" s="198"/>
      <c r="O245" s="198"/>
      <c r="P245" s="198"/>
      <c r="Q245" s="198"/>
      <c r="R245" s="198"/>
      <c r="S245" s="198"/>
      <c r="T245" s="198"/>
      <c r="U245" s="268"/>
      <c r="V245" s="205"/>
      <c r="W245" s="11"/>
    </row>
    <row r="246" spans="2:23" ht="12">
      <c r="B246" s="192"/>
      <c r="C246" s="194" t="str">
        <f>IFERROR(IF(ISBLANK(Bugs[[#This Row],[ID Bug]])," ",'Inf. Proyecto'!$D$19)," ")</f>
        <v xml:space="preserve"> </v>
      </c>
      <c r="D246" s="191"/>
      <c r="E246" s="198"/>
      <c r="F246" s="201" t="str">
        <f>IF(Bugs[[#This Row],[HU]]=0," ",IF(Bugs[[#This Row],[ID Caso de prueba  (Opcional)]]=0," ",CONCATENATE("HU",Bugs[[#This Row],[HU]]," - ",Bugs[[#This Row],[ID Caso de prueba  (Opcional)]])))</f>
        <v xml:space="preserve"> </v>
      </c>
      <c r="G246" s="202"/>
      <c r="H246" s="191"/>
      <c r="I246" s="191"/>
      <c r="J246" s="198"/>
      <c r="K246" s="198"/>
      <c r="L246" s="198"/>
      <c r="M246" s="198"/>
      <c r="N246" s="198"/>
      <c r="O246" s="198"/>
      <c r="P246" s="198"/>
      <c r="Q246" s="198"/>
      <c r="R246" s="198"/>
      <c r="S246" s="198"/>
      <c r="T246" s="198"/>
      <c r="U246" s="268"/>
      <c r="V246" s="205"/>
      <c r="W246" s="11"/>
    </row>
    <row r="247" spans="2:23" ht="12">
      <c r="B247" s="192"/>
      <c r="C247" s="194" t="str">
        <f>IFERROR(IF(ISBLANK(Bugs[[#This Row],[ID Bug]])," ",'Inf. Proyecto'!$D$19)," ")</f>
        <v xml:space="preserve"> </v>
      </c>
      <c r="D247" s="191"/>
      <c r="E247" s="198"/>
      <c r="F247" s="201" t="str">
        <f>IF(Bugs[[#This Row],[HU]]=0," ",IF(Bugs[[#This Row],[ID Caso de prueba  (Opcional)]]=0," ",CONCATENATE("HU",Bugs[[#This Row],[HU]]," - ",Bugs[[#This Row],[ID Caso de prueba  (Opcional)]])))</f>
        <v xml:space="preserve"> </v>
      </c>
      <c r="G247" s="202"/>
      <c r="H247" s="191"/>
      <c r="I247" s="191"/>
      <c r="J247" s="198"/>
      <c r="K247" s="198"/>
      <c r="L247" s="198"/>
      <c r="M247" s="198"/>
      <c r="N247" s="198"/>
      <c r="O247" s="198"/>
      <c r="P247" s="198"/>
      <c r="Q247" s="198"/>
      <c r="R247" s="198"/>
      <c r="S247" s="198"/>
      <c r="T247" s="198"/>
      <c r="U247" s="268"/>
      <c r="V247" s="205"/>
      <c r="W247" s="11"/>
    </row>
    <row r="248" spans="2:23" ht="12">
      <c r="B248" s="192"/>
      <c r="C248" s="194" t="str">
        <f>IFERROR(IF(ISBLANK(Bugs[[#This Row],[ID Bug]])," ",'Inf. Proyecto'!$D$19)," ")</f>
        <v xml:space="preserve"> </v>
      </c>
      <c r="D248" s="191"/>
      <c r="E248" s="198"/>
      <c r="F248" s="201" t="str">
        <f>IF(Bugs[[#This Row],[HU]]=0," ",IF(Bugs[[#This Row],[ID Caso de prueba  (Opcional)]]=0," ",CONCATENATE("HU",Bugs[[#This Row],[HU]]," - ",Bugs[[#This Row],[ID Caso de prueba  (Opcional)]])))</f>
        <v xml:space="preserve"> </v>
      </c>
      <c r="G248" s="202"/>
      <c r="H248" s="191"/>
      <c r="I248" s="191"/>
      <c r="J248" s="198"/>
      <c r="K248" s="198"/>
      <c r="L248" s="198"/>
      <c r="M248" s="198"/>
      <c r="N248" s="198"/>
      <c r="O248" s="198"/>
      <c r="P248" s="198"/>
      <c r="Q248" s="198"/>
      <c r="R248" s="198"/>
      <c r="S248" s="198"/>
      <c r="T248" s="198"/>
      <c r="U248" s="268"/>
      <c r="V248" s="205"/>
      <c r="W248" s="11"/>
    </row>
    <row r="249" spans="2:23" ht="12">
      <c r="B249" s="192"/>
      <c r="C249" s="194" t="str">
        <f>IFERROR(IF(ISBLANK(Bugs[[#This Row],[ID Bug]])," ",'Inf. Proyecto'!$D$19)," ")</f>
        <v xml:space="preserve"> </v>
      </c>
      <c r="D249" s="191"/>
      <c r="E249" s="198"/>
      <c r="F249" s="201" t="str">
        <f>IF(Bugs[[#This Row],[HU]]=0," ",IF(Bugs[[#This Row],[ID Caso de prueba  (Opcional)]]=0," ",CONCATENATE("HU",Bugs[[#This Row],[HU]]," - ",Bugs[[#This Row],[ID Caso de prueba  (Opcional)]])))</f>
        <v xml:space="preserve"> </v>
      </c>
      <c r="G249" s="202"/>
      <c r="H249" s="191"/>
      <c r="I249" s="191"/>
      <c r="J249" s="198"/>
      <c r="K249" s="198"/>
      <c r="L249" s="198"/>
      <c r="M249" s="198"/>
      <c r="N249" s="198"/>
      <c r="O249" s="198"/>
      <c r="P249" s="198"/>
      <c r="Q249" s="198"/>
      <c r="R249" s="198"/>
      <c r="S249" s="198"/>
      <c r="T249" s="198"/>
      <c r="U249" s="268"/>
      <c r="V249" s="205"/>
      <c r="W249" s="11"/>
    </row>
    <row r="250" spans="2:23" ht="12">
      <c r="B250" s="192"/>
      <c r="C250" s="194" t="str">
        <f>IFERROR(IF(ISBLANK(Bugs[[#This Row],[ID Bug]])," ",'Inf. Proyecto'!$D$19)," ")</f>
        <v xml:space="preserve"> </v>
      </c>
      <c r="D250" s="191"/>
      <c r="E250" s="198"/>
      <c r="F250" s="201" t="str">
        <f>IF(Bugs[[#This Row],[HU]]=0," ",IF(Bugs[[#This Row],[ID Caso de prueba  (Opcional)]]=0," ",CONCATENATE("HU",Bugs[[#This Row],[HU]]," - ",Bugs[[#This Row],[ID Caso de prueba  (Opcional)]])))</f>
        <v xml:space="preserve"> </v>
      </c>
      <c r="G250" s="202"/>
      <c r="H250" s="191"/>
      <c r="I250" s="191"/>
      <c r="J250" s="198"/>
      <c r="K250" s="198"/>
      <c r="L250" s="198"/>
      <c r="M250" s="198"/>
      <c r="N250" s="198"/>
      <c r="O250" s="198"/>
      <c r="P250" s="198"/>
      <c r="Q250" s="198"/>
      <c r="R250" s="198"/>
      <c r="S250" s="198"/>
      <c r="T250" s="198"/>
      <c r="U250" s="268"/>
      <c r="V250" s="205"/>
      <c r="W250" s="11"/>
    </row>
    <row r="251" spans="2:23" ht="12">
      <c r="B251" s="192"/>
      <c r="C251" s="194" t="str">
        <f>IFERROR(IF(ISBLANK(Bugs[[#This Row],[ID Bug]])," ",'Inf. Proyecto'!$D$19)," ")</f>
        <v xml:space="preserve"> </v>
      </c>
      <c r="D251" s="191"/>
      <c r="E251" s="198"/>
      <c r="F251" s="201" t="str">
        <f>IF(Bugs[[#This Row],[HU]]=0," ",IF(Bugs[[#This Row],[ID Caso de prueba  (Opcional)]]=0," ",CONCATENATE("HU",Bugs[[#This Row],[HU]]," - ",Bugs[[#This Row],[ID Caso de prueba  (Opcional)]])))</f>
        <v xml:space="preserve"> </v>
      </c>
      <c r="G251" s="202"/>
      <c r="H251" s="191"/>
      <c r="I251" s="191"/>
      <c r="J251" s="198"/>
      <c r="K251" s="198"/>
      <c r="L251" s="198"/>
      <c r="M251" s="198"/>
      <c r="N251" s="198"/>
      <c r="O251" s="198"/>
      <c r="P251" s="198"/>
      <c r="Q251" s="198"/>
      <c r="R251" s="198"/>
      <c r="S251" s="198"/>
      <c r="T251" s="198"/>
      <c r="U251" s="268"/>
      <c r="V251" s="205"/>
      <c r="W251" s="11"/>
    </row>
    <row r="252" spans="2:23" ht="12">
      <c r="B252" s="192"/>
      <c r="C252" s="194" t="str">
        <f>IFERROR(IF(ISBLANK(Bugs[[#This Row],[ID Bug]])," ",'Inf. Proyecto'!$D$19)," ")</f>
        <v xml:space="preserve"> </v>
      </c>
      <c r="D252" s="191"/>
      <c r="E252" s="198"/>
      <c r="F252" s="201" t="str">
        <f>IF(Bugs[[#This Row],[HU]]=0," ",IF(Bugs[[#This Row],[ID Caso de prueba  (Opcional)]]=0," ",CONCATENATE("HU",Bugs[[#This Row],[HU]]," - ",Bugs[[#This Row],[ID Caso de prueba  (Opcional)]])))</f>
        <v xml:space="preserve"> </v>
      </c>
      <c r="G252" s="202"/>
      <c r="H252" s="191"/>
      <c r="I252" s="191"/>
      <c r="J252" s="198"/>
      <c r="K252" s="198"/>
      <c r="L252" s="198"/>
      <c r="M252" s="198"/>
      <c r="N252" s="198"/>
      <c r="O252" s="198"/>
      <c r="P252" s="198"/>
      <c r="Q252" s="198"/>
      <c r="R252" s="198"/>
      <c r="S252" s="198"/>
      <c r="T252" s="198"/>
      <c r="U252" s="268"/>
      <c r="V252" s="205"/>
      <c r="W252" s="11"/>
    </row>
    <row r="253" spans="2:23" ht="12">
      <c r="B253" s="192"/>
      <c r="C253" s="194" t="str">
        <f>IFERROR(IF(ISBLANK(Bugs[[#This Row],[ID Bug]])," ",'Inf. Proyecto'!$D$19)," ")</f>
        <v xml:space="preserve"> </v>
      </c>
      <c r="D253" s="191"/>
      <c r="E253" s="198"/>
      <c r="F253" s="201" t="str">
        <f>IF(Bugs[[#This Row],[HU]]=0," ",IF(Bugs[[#This Row],[ID Caso de prueba  (Opcional)]]=0," ",CONCATENATE("HU",Bugs[[#This Row],[HU]]," - ",Bugs[[#This Row],[ID Caso de prueba  (Opcional)]])))</f>
        <v xml:space="preserve"> </v>
      </c>
      <c r="G253" s="202"/>
      <c r="H253" s="191"/>
      <c r="I253" s="191"/>
      <c r="J253" s="198"/>
      <c r="K253" s="198"/>
      <c r="L253" s="198"/>
      <c r="M253" s="198"/>
      <c r="N253" s="198"/>
      <c r="O253" s="198"/>
      <c r="P253" s="198"/>
      <c r="Q253" s="198"/>
      <c r="R253" s="198"/>
      <c r="S253" s="198"/>
      <c r="T253" s="198"/>
      <c r="U253" s="268"/>
      <c r="V253" s="205"/>
      <c r="W253" s="11"/>
    </row>
    <row r="254" spans="2:23" ht="12">
      <c r="B254" s="192"/>
      <c r="C254" s="194" t="str">
        <f>IFERROR(IF(ISBLANK(Bugs[[#This Row],[ID Bug]])," ",'Inf. Proyecto'!$D$19)," ")</f>
        <v xml:space="preserve"> </v>
      </c>
      <c r="D254" s="191"/>
      <c r="E254" s="198"/>
      <c r="F254" s="201" t="str">
        <f>IF(Bugs[[#This Row],[HU]]=0," ",IF(Bugs[[#This Row],[ID Caso de prueba  (Opcional)]]=0," ",CONCATENATE("HU",Bugs[[#This Row],[HU]]," - ",Bugs[[#This Row],[ID Caso de prueba  (Opcional)]])))</f>
        <v xml:space="preserve"> </v>
      </c>
      <c r="G254" s="202"/>
      <c r="H254" s="191"/>
      <c r="I254" s="191"/>
      <c r="J254" s="198"/>
      <c r="K254" s="198"/>
      <c r="L254" s="198"/>
      <c r="M254" s="198"/>
      <c r="N254" s="198"/>
      <c r="O254" s="198"/>
      <c r="P254" s="198"/>
      <c r="Q254" s="198"/>
      <c r="R254" s="198"/>
      <c r="S254" s="198"/>
      <c r="T254" s="198"/>
      <c r="U254" s="268"/>
      <c r="V254" s="205"/>
      <c r="W254" s="11"/>
    </row>
    <row r="255" spans="2:23" ht="12">
      <c r="B255" s="192"/>
      <c r="C255" s="194" t="str">
        <f>IFERROR(IF(ISBLANK(Bugs[[#This Row],[ID Bug]])," ",'Inf. Proyecto'!$D$19)," ")</f>
        <v xml:space="preserve"> </v>
      </c>
      <c r="D255" s="191"/>
      <c r="E255" s="198"/>
      <c r="F255" s="201" t="str">
        <f>IF(Bugs[[#This Row],[HU]]=0," ",IF(Bugs[[#This Row],[ID Caso de prueba  (Opcional)]]=0," ",CONCATENATE("HU",Bugs[[#This Row],[HU]]," - ",Bugs[[#This Row],[ID Caso de prueba  (Opcional)]])))</f>
        <v xml:space="preserve"> </v>
      </c>
      <c r="G255" s="202"/>
      <c r="H255" s="191"/>
      <c r="I255" s="191"/>
      <c r="J255" s="198"/>
      <c r="K255" s="198"/>
      <c r="L255" s="198"/>
      <c r="M255" s="198"/>
      <c r="N255" s="198"/>
      <c r="O255" s="198"/>
      <c r="P255" s="198"/>
      <c r="Q255" s="198"/>
      <c r="R255" s="198"/>
      <c r="S255" s="198"/>
      <c r="T255" s="198"/>
      <c r="U255" s="268"/>
      <c r="V255" s="205"/>
      <c r="W255" s="11"/>
    </row>
    <row r="256" spans="2:23" ht="12">
      <c r="B256" s="192"/>
      <c r="C256" s="194" t="str">
        <f>IFERROR(IF(ISBLANK(Bugs[[#This Row],[ID Bug]])," ",'Inf. Proyecto'!$D$19)," ")</f>
        <v xml:space="preserve"> </v>
      </c>
      <c r="D256" s="191"/>
      <c r="E256" s="198"/>
      <c r="F256" s="201" t="str">
        <f>IF(Bugs[[#This Row],[HU]]=0," ",IF(Bugs[[#This Row],[ID Caso de prueba  (Opcional)]]=0," ",CONCATENATE("HU",Bugs[[#This Row],[HU]]," - ",Bugs[[#This Row],[ID Caso de prueba  (Opcional)]])))</f>
        <v xml:space="preserve"> </v>
      </c>
      <c r="G256" s="202"/>
      <c r="H256" s="191"/>
      <c r="I256" s="191"/>
      <c r="J256" s="198"/>
      <c r="K256" s="198"/>
      <c r="L256" s="198"/>
      <c r="M256" s="198"/>
      <c r="N256" s="198"/>
      <c r="O256" s="198"/>
      <c r="P256" s="198"/>
      <c r="Q256" s="198"/>
      <c r="R256" s="198"/>
      <c r="S256" s="198"/>
      <c r="T256" s="198"/>
      <c r="U256" s="268"/>
      <c r="V256" s="205"/>
      <c r="W256" s="11"/>
    </row>
    <row r="257" spans="2:23" ht="12">
      <c r="B257" s="192"/>
      <c r="C257" s="194" t="str">
        <f>IFERROR(IF(ISBLANK(Bugs[[#This Row],[ID Bug]])," ",'Inf. Proyecto'!$D$19)," ")</f>
        <v xml:space="preserve"> </v>
      </c>
      <c r="D257" s="191"/>
      <c r="E257" s="198"/>
      <c r="F257" s="201" t="str">
        <f>IF(Bugs[[#This Row],[HU]]=0," ",IF(Bugs[[#This Row],[ID Caso de prueba  (Opcional)]]=0," ",CONCATENATE("HU",Bugs[[#This Row],[HU]]," - ",Bugs[[#This Row],[ID Caso de prueba  (Opcional)]])))</f>
        <v xml:space="preserve"> </v>
      </c>
      <c r="G257" s="202"/>
      <c r="H257" s="191"/>
      <c r="I257" s="191"/>
      <c r="J257" s="198"/>
      <c r="K257" s="198"/>
      <c r="L257" s="198"/>
      <c r="M257" s="198"/>
      <c r="N257" s="198"/>
      <c r="O257" s="198"/>
      <c r="P257" s="198"/>
      <c r="Q257" s="198"/>
      <c r="R257" s="198"/>
      <c r="S257" s="198"/>
      <c r="T257" s="198"/>
      <c r="U257" s="268"/>
      <c r="V257" s="205"/>
      <c r="W257" s="11"/>
    </row>
    <row r="258" spans="2:23" ht="12">
      <c r="B258" s="192"/>
      <c r="C258" s="194" t="str">
        <f>IFERROR(IF(ISBLANK(Bugs[[#This Row],[ID Bug]])," ",'Inf. Proyecto'!$D$19)," ")</f>
        <v xml:space="preserve"> </v>
      </c>
      <c r="D258" s="191"/>
      <c r="E258" s="198"/>
      <c r="F258" s="201" t="str">
        <f>IF(Bugs[[#This Row],[HU]]=0," ",IF(Bugs[[#This Row],[ID Caso de prueba  (Opcional)]]=0," ",CONCATENATE("HU",Bugs[[#This Row],[HU]]," - ",Bugs[[#This Row],[ID Caso de prueba  (Opcional)]])))</f>
        <v xml:space="preserve"> </v>
      </c>
      <c r="G258" s="202"/>
      <c r="H258" s="191"/>
      <c r="I258" s="191"/>
      <c r="J258" s="198"/>
      <c r="K258" s="198"/>
      <c r="L258" s="198"/>
      <c r="M258" s="198"/>
      <c r="N258" s="198"/>
      <c r="O258" s="198"/>
      <c r="P258" s="198"/>
      <c r="Q258" s="198"/>
      <c r="R258" s="198"/>
      <c r="S258" s="198"/>
      <c r="T258" s="198"/>
      <c r="U258" s="268"/>
      <c r="V258" s="205"/>
      <c r="W258" s="11"/>
    </row>
    <row r="259" spans="2:23" ht="12">
      <c r="B259" s="192"/>
      <c r="C259" s="194" t="str">
        <f>IFERROR(IF(ISBLANK(Bugs[[#This Row],[ID Bug]])," ",'Inf. Proyecto'!$D$19)," ")</f>
        <v xml:space="preserve"> </v>
      </c>
      <c r="D259" s="191"/>
      <c r="E259" s="198"/>
      <c r="F259" s="201" t="str">
        <f>IF(Bugs[[#This Row],[HU]]=0," ",IF(Bugs[[#This Row],[ID Caso de prueba  (Opcional)]]=0," ",CONCATENATE("HU",Bugs[[#This Row],[HU]]," - ",Bugs[[#This Row],[ID Caso de prueba  (Opcional)]])))</f>
        <v xml:space="preserve"> </v>
      </c>
      <c r="G259" s="202"/>
      <c r="H259" s="191"/>
      <c r="I259" s="191"/>
      <c r="J259" s="198"/>
      <c r="K259" s="198"/>
      <c r="L259" s="198"/>
      <c r="M259" s="198"/>
      <c r="N259" s="198"/>
      <c r="O259" s="198"/>
      <c r="P259" s="198"/>
      <c r="Q259" s="198"/>
      <c r="R259" s="198"/>
      <c r="S259" s="198"/>
      <c r="T259" s="198"/>
      <c r="U259" s="268"/>
      <c r="V259" s="205"/>
      <c r="W259" s="11"/>
    </row>
    <row r="260" spans="2:23" ht="12">
      <c r="B260" s="192"/>
      <c r="C260" s="194" t="str">
        <f>IFERROR(IF(ISBLANK(Bugs[[#This Row],[ID Bug]])," ",'Inf. Proyecto'!$D$19)," ")</f>
        <v xml:space="preserve"> </v>
      </c>
      <c r="D260" s="191"/>
      <c r="E260" s="198"/>
      <c r="F260" s="201" t="str">
        <f>IF(Bugs[[#This Row],[HU]]=0," ",IF(Bugs[[#This Row],[ID Caso de prueba  (Opcional)]]=0," ",CONCATENATE("HU",Bugs[[#This Row],[HU]]," - ",Bugs[[#This Row],[ID Caso de prueba  (Opcional)]])))</f>
        <v xml:space="preserve"> </v>
      </c>
      <c r="G260" s="202"/>
      <c r="H260" s="191"/>
      <c r="I260" s="191"/>
      <c r="J260" s="198"/>
      <c r="K260" s="198"/>
      <c r="L260" s="198"/>
      <c r="M260" s="198"/>
      <c r="N260" s="198"/>
      <c r="O260" s="198"/>
      <c r="P260" s="198"/>
      <c r="Q260" s="198"/>
      <c r="R260" s="198"/>
      <c r="S260" s="198"/>
      <c r="T260" s="198"/>
      <c r="U260" s="268"/>
      <c r="V260" s="205"/>
      <c r="W260" s="11"/>
    </row>
    <row r="261" spans="2:23" ht="12">
      <c r="B261" s="192"/>
      <c r="C261" s="194" t="str">
        <f>IFERROR(IF(ISBLANK(Bugs[[#This Row],[ID Bug]])," ",'Inf. Proyecto'!$D$19)," ")</f>
        <v xml:space="preserve"> </v>
      </c>
      <c r="D261" s="191"/>
      <c r="E261" s="198"/>
      <c r="F261" s="201" t="str">
        <f>IF(Bugs[[#This Row],[HU]]=0," ",IF(Bugs[[#This Row],[ID Caso de prueba  (Opcional)]]=0," ",CONCATENATE("HU",Bugs[[#This Row],[HU]]," - ",Bugs[[#This Row],[ID Caso de prueba  (Opcional)]])))</f>
        <v xml:space="preserve"> </v>
      </c>
      <c r="G261" s="202"/>
      <c r="H261" s="191"/>
      <c r="I261" s="191"/>
      <c r="J261" s="198"/>
      <c r="K261" s="198"/>
      <c r="L261" s="198"/>
      <c r="M261" s="198"/>
      <c r="N261" s="198"/>
      <c r="O261" s="198"/>
      <c r="P261" s="198"/>
      <c r="Q261" s="198"/>
      <c r="R261" s="198"/>
      <c r="S261" s="198"/>
      <c r="T261" s="198"/>
      <c r="U261" s="268"/>
      <c r="V261" s="205"/>
      <c r="W261" s="11"/>
    </row>
    <row r="262" spans="2:23" ht="12">
      <c r="B262" s="192"/>
      <c r="C262" s="194" t="str">
        <f>IFERROR(IF(ISBLANK(Bugs[[#This Row],[ID Bug]])," ",'Inf. Proyecto'!$D$19)," ")</f>
        <v xml:space="preserve"> </v>
      </c>
      <c r="D262" s="191"/>
      <c r="E262" s="198"/>
      <c r="F262" s="201" t="str">
        <f>IF(Bugs[[#This Row],[HU]]=0," ",IF(Bugs[[#This Row],[ID Caso de prueba  (Opcional)]]=0," ",CONCATENATE("HU",Bugs[[#This Row],[HU]]," - ",Bugs[[#This Row],[ID Caso de prueba  (Opcional)]])))</f>
        <v xml:space="preserve"> </v>
      </c>
      <c r="G262" s="202"/>
      <c r="H262" s="191"/>
      <c r="I262" s="191"/>
      <c r="J262" s="198"/>
      <c r="K262" s="198"/>
      <c r="L262" s="198"/>
      <c r="M262" s="198"/>
      <c r="N262" s="198"/>
      <c r="O262" s="198"/>
      <c r="P262" s="198"/>
      <c r="Q262" s="198"/>
      <c r="R262" s="198"/>
      <c r="S262" s="198"/>
      <c r="T262" s="198"/>
      <c r="U262" s="268"/>
      <c r="V262" s="205"/>
      <c r="W262" s="11"/>
    </row>
    <row r="263" spans="2:23" ht="12">
      <c r="B263" s="192"/>
      <c r="C263" s="194" t="str">
        <f>IFERROR(IF(ISBLANK(Bugs[[#This Row],[ID Bug]])," ",'Inf. Proyecto'!$D$19)," ")</f>
        <v xml:space="preserve"> </v>
      </c>
      <c r="D263" s="191"/>
      <c r="E263" s="198"/>
      <c r="F263" s="201" t="str">
        <f>IF(Bugs[[#This Row],[HU]]=0," ",IF(Bugs[[#This Row],[ID Caso de prueba  (Opcional)]]=0," ",CONCATENATE("HU",Bugs[[#This Row],[HU]]," - ",Bugs[[#This Row],[ID Caso de prueba  (Opcional)]])))</f>
        <v xml:space="preserve"> </v>
      </c>
      <c r="G263" s="202"/>
      <c r="H263" s="191"/>
      <c r="I263" s="191"/>
      <c r="J263" s="198"/>
      <c r="K263" s="198"/>
      <c r="L263" s="198"/>
      <c r="M263" s="198"/>
      <c r="N263" s="198"/>
      <c r="O263" s="198"/>
      <c r="P263" s="198"/>
      <c r="Q263" s="198"/>
      <c r="R263" s="198"/>
      <c r="S263" s="198"/>
      <c r="T263" s="198"/>
      <c r="U263" s="268"/>
      <c r="V263" s="205"/>
      <c r="W263" s="11"/>
    </row>
    <row r="264" spans="2:23" ht="12">
      <c r="B264" s="192"/>
      <c r="C264" s="194" t="str">
        <f>IFERROR(IF(ISBLANK(Bugs[[#This Row],[ID Bug]])," ",'Inf. Proyecto'!$D$19)," ")</f>
        <v xml:space="preserve"> </v>
      </c>
      <c r="D264" s="191"/>
      <c r="E264" s="198"/>
      <c r="F264" s="201" t="str">
        <f>IF(Bugs[[#This Row],[HU]]=0," ",IF(Bugs[[#This Row],[ID Caso de prueba  (Opcional)]]=0," ",CONCATENATE("HU",Bugs[[#This Row],[HU]]," - ",Bugs[[#This Row],[ID Caso de prueba  (Opcional)]])))</f>
        <v xml:space="preserve"> </v>
      </c>
      <c r="G264" s="202"/>
      <c r="H264" s="191"/>
      <c r="I264" s="191"/>
      <c r="J264" s="198"/>
      <c r="K264" s="198"/>
      <c r="L264" s="198"/>
      <c r="M264" s="198"/>
      <c r="N264" s="198"/>
      <c r="O264" s="198"/>
      <c r="P264" s="198"/>
      <c r="Q264" s="198"/>
      <c r="R264" s="198"/>
      <c r="S264" s="198"/>
      <c r="T264" s="198"/>
      <c r="U264" s="268"/>
      <c r="V264" s="205"/>
      <c r="W264" s="11"/>
    </row>
    <row r="265" spans="2:23" ht="12">
      <c r="B265" s="192"/>
      <c r="C265" s="194" t="str">
        <f>IFERROR(IF(ISBLANK(Bugs[[#This Row],[ID Bug]])," ",'Inf. Proyecto'!$D$19)," ")</f>
        <v xml:space="preserve"> </v>
      </c>
      <c r="D265" s="191"/>
      <c r="E265" s="198"/>
      <c r="F265" s="201" t="str">
        <f>IF(Bugs[[#This Row],[HU]]=0," ",IF(Bugs[[#This Row],[ID Caso de prueba  (Opcional)]]=0," ",CONCATENATE("HU",Bugs[[#This Row],[HU]]," - ",Bugs[[#This Row],[ID Caso de prueba  (Opcional)]])))</f>
        <v xml:space="preserve"> </v>
      </c>
      <c r="G265" s="202"/>
      <c r="H265" s="191"/>
      <c r="I265" s="191"/>
      <c r="J265" s="198"/>
      <c r="K265" s="198"/>
      <c r="L265" s="198"/>
      <c r="M265" s="198"/>
      <c r="N265" s="198"/>
      <c r="O265" s="198"/>
      <c r="P265" s="198"/>
      <c r="Q265" s="198"/>
      <c r="R265" s="198"/>
      <c r="S265" s="198"/>
      <c r="T265" s="198"/>
      <c r="U265" s="268"/>
      <c r="V265" s="205"/>
      <c r="W265" s="11"/>
    </row>
    <row r="266" spans="2:23" ht="12">
      <c r="B266" s="192"/>
      <c r="C266" s="194" t="str">
        <f>IFERROR(IF(ISBLANK(Bugs[[#This Row],[ID Bug]])," ",'Inf. Proyecto'!$D$19)," ")</f>
        <v xml:space="preserve"> </v>
      </c>
      <c r="D266" s="191"/>
      <c r="E266" s="198"/>
      <c r="F266" s="201" t="str">
        <f>IF(Bugs[[#This Row],[HU]]=0," ",IF(Bugs[[#This Row],[ID Caso de prueba  (Opcional)]]=0," ",CONCATENATE("HU",Bugs[[#This Row],[HU]]," - ",Bugs[[#This Row],[ID Caso de prueba  (Opcional)]])))</f>
        <v xml:space="preserve"> </v>
      </c>
      <c r="G266" s="202"/>
      <c r="H266" s="191"/>
      <c r="I266" s="191"/>
      <c r="J266" s="198"/>
      <c r="K266" s="198"/>
      <c r="L266" s="198"/>
      <c r="M266" s="198"/>
      <c r="N266" s="198"/>
      <c r="O266" s="198"/>
      <c r="P266" s="198"/>
      <c r="Q266" s="198"/>
      <c r="R266" s="198"/>
      <c r="S266" s="198"/>
      <c r="T266" s="198"/>
      <c r="U266" s="268"/>
      <c r="V266" s="205"/>
      <c r="W266" s="11"/>
    </row>
    <row r="267" spans="2:23" ht="12">
      <c r="B267" s="192"/>
      <c r="C267" s="194" t="str">
        <f>IFERROR(IF(ISBLANK(Bugs[[#This Row],[ID Bug]])," ",'Inf. Proyecto'!$D$19)," ")</f>
        <v xml:space="preserve"> </v>
      </c>
      <c r="D267" s="191"/>
      <c r="E267" s="198"/>
      <c r="F267" s="201" t="str">
        <f>IF(Bugs[[#This Row],[HU]]=0," ",IF(Bugs[[#This Row],[ID Caso de prueba  (Opcional)]]=0," ",CONCATENATE("HU",Bugs[[#This Row],[HU]]," - ",Bugs[[#This Row],[ID Caso de prueba  (Opcional)]])))</f>
        <v xml:space="preserve"> </v>
      </c>
      <c r="G267" s="202"/>
      <c r="H267" s="191"/>
      <c r="I267" s="191"/>
      <c r="J267" s="198"/>
      <c r="K267" s="198"/>
      <c r="L267" s="198"/>
      <c r="M267" s="198"/>
      <c r="N267" s="198"/>
      <c r="O267" s="198"/>
      <c r="P267" s="198"/>
      <c r="Q267" s="198"/>
      <c r="R267" s="198"/>
      <c r="S267" s="198"/>
      <c r="T267" s="198"/>
      <c r="U267" s="268"/>
      <c r="V267" s="205"/>
      <c r="W267" s="11"/>
    </row>
    <row r="268" spans="2:23" ht="12">
      <c r="B268" s="192"/>
      <c r="C268" s="194" t="str">
        <f>IFERROR(IF(ISBLANK(Bugs[[#This Row],[ID Bug]])," ",'Inf. Proyecto'!$D$19)," ")</f>
        <v xml:space="preserve"> </v>
      </c>
      <c r="D268" s="191"/>
      <c r="E268" s="198"/>
      <c r="F268" s="201" t="str">
        <f>IF(Bugs[[#This Row],[HU]]=0," ",IF(Bugs[[#This Row],[ID Caso de prueba  (Opcional)]]=0," ",CONCATENATE("HU",Bugs[[#This Row],[HU]]," - ",Bugs[[#This Row],[ID Caso de prueba  (Opcional)]])))</f>
        <v xml:space="preserve"> </v>
      </c>
      <c r="G268" s="202"/>
      <c r="H268" s="191"/>
      <c r="I268" s="191"/>
      <c r="J268" s="198"/>
      <c r="K268" s="198"/>
      <c r="L268" s="198"/>
      <c r="M268" s="198"/>
      <c r="N268" s="198"/>
      <c r="O268" s="198"/>
      <c r="P268" s="198"/>
      <c r="Q268" s="198"/>
      <c r="R268" s="198"/>
      <c r="S268" s="198"/>
      <c r="T268" s="198"/>
      <c r="U268" s="268"/>
      <c r="V268" s="205"/>
      <c r="W268" s="11"/>
    </row>
    <row r="269" spans="2:23" ht="12">
      <c r="B269" s="192"/>
      <c r="C269" s="194" t="str">
        <f>IFERROR(IF(ISBLANK(Bugs[[#This Row],[ID Bug]])," ",'Inf. Proyecto'!$D$19)," ")</f>
        <v xml:space="preserve"> </v>
      </c>
      <c r="D269" s="191"/>
      <c r="E269" s="198"/>
      <c r="F269" s="201" t="str">
        <f>IF(Bugs[[#This Row],[HU]]=0," ",IF(Bugs[[#This Row],[ID Caso de prueba  (Opcional)]]=0," ",CONCATENATE("HU",Bugs[[#This Row],[HU]]," - ",Bugs[[#This Row],[ID Caso de prueba  (Opcional)]])))</f>
        <v xml:space="preserve"> </v>
      </c>
      <c r="G269" s="202"/>
      <c r="H269" s="191"/>
      <c r="I269" s="191"/>
      <c r="J269" s="198"/>
      <c r="K269" s="198"/>
      <c r="L269" s="198"/>
      <c r="M269" s="198"/>
      <c r="N269" s="198"/>
      <c r="O269" s="198"/>
      <c r="P269" s="198"/>
      <c r="Q269" s="198"/>
      <c r="R269" s="198"/>
      <c r="S269" s="198"/>
      <c r="T269" s="198"/>
      <c r="U269" s="268"/>
      <c r="V269" s="205"/>
      <c r="W269" s="11"/>
    </row>
    <row r="270" spans="2:23" ht="12">
      <c r="B270" s="192"/>
      <c r="C270" s="194" t="str">
        <f>IFERROR(IF(ISBLANK(Bugs[[#This Row],[ID Bug]])," ",'Inf. Proyecto'!$D$19)," ")</f>
        <v xml:space="preserve"> </v>
      </c>
      <c r="D270" s="191"/>
      <c r="E270" s="198"/>
      <c r="F270" s="201" t="str">
        <f>IF(Bugs[[#This Row],[HU]]=0," ",IF(Bugs[[#This Row],[ID Caso de prueba  (Opcional)]]=0," ",CONCATENATE("HU",Bugs[[#This Row],[HU]]," - ",Bugs[[#This Row],[ID Caso de prueba  (Opcional)]])))</f>
        <v xml:space="preserve"> </v>
      </c>
      <c r="G270" s="202"/>
      <c r="H270" s="191"/>
      <c r="I270" s="191"/>
      <c r="J270" s="198"/>
      <c r="K270" s="198"/>
      <c r="L270" s="198"/>
      <c r="M270" s="198"/>
      <c r="N270" s="198"/>
      <c r="O270" s="198"/>
      <c r="P270" s="198"/>
      <c r="Q270" s="198"/>
      <c r="R270" s="198"/>
      <c r="S270" s="198"/>
      <c r="T270" s="198"/>
      <c r="U270" s="268"/>
      <c r="V270" s="205"/>
      <c r="W270" s="11"/>
    </row>
    <row r="271" spans="2:23" ht="12">
      <c r="B271" s="192"/>
      <c r="C271" s="194" t="str">
        <f>IFERROR(IF(ISBLANK(Bugs[[#This Row],[ID Bug]])," ",'Inf. Proyecto'!$D$19)," ")</f>
        <v xml:space="preserve"> </v>
      </c>
      <c r="D271" s="191"/>
      <c r="E271" s="198"/>
      <c r="F271" s="201" t="str">
        <f>IF(Bugs[[#This Row],[HU]]=0," ",IF(Bugs[[#This Row],[ID Caso de prueba  (Opcional)]]=0," ",CONCATENATE("HU",Bugs[[#This Row],[HU]]," - ",Bugs[[#This Row],[ID Caso de prueba  (Opcional)]])))</f>
        <v xml:space="preserve"> </v>
      </c>
      <c r="G271" s="202"/>
      <c r="H271" s="191"/>
      <c r="I271" s="191"/>
      <c r="J271" s="198"/>
      <c r="K271" s="198"/>
      <c r="L271" s="198"/>
      <c r="M271" s="198"/>
      <c r="N271" s="198"/>
      <c r="O271" s="198"/>
      <c r="P271" s="198"/>
      <c r="Q271" s="198"/>
      <c r="R271" s="198"/>
      <c r="S271" s="198"/>
      <c r="T271" s="198"/>
      <c r="U271" s="268"/>
      <c r="V271" s="205"/>
      <c r="W271" s="11"/>
    </row>
    <row r="272" spans="2:23" ht="12">
      <c r="B272" s="192"/>
      <c r="C272" s="194" t="str">
        <f>IFERROR(IF(ISBLANK(Bugs[[#This Row],[ID Bug]])," ",'Inf. Proyecto'!$D$19)," ")</f>
        <v xml:space="preserve"> </v>
      </c>
      <c r="D272" s="191"/>
      <c r="E272" s="198"/>
      <c r="F272" s="201" t="str">
        <f>IF(Bugs[[#This Row],[HU]]=0," ",IF(Bugs[[#This Row],[ID Caso de prueba  (Opcional)]]=0," ",CONCATENATE("HU",Bugs[[#This Row],[HU]]," - ",Bugs[[#This Row],[ID Caso de prueba  (Opcional)]])))</f>
        <v xml:space="preserve"> </v>
      </c>
      <c r="G272" s="202"/>
      <c r="H272" s="191"/>
      <c r="I272" s="191"/>
      <c r="J272" s="198"/>
      <c r="K272" s="198"/>
      <c r="L272" s="198"/>
      <c r="M272" s="198"/>
      <c r="N272" s="198"/>
      <c r="O272" s="198"/>
      <c r="P272" s="198"/>
      <c r="Q272" s="198"/>
      <c r="R272" s="198"/>
      <c r="S272" s="198"/>
      <c r="T272" s="198"/>
      <c r="U272" s="268"/>
      <c r="V272" s="205"/>
      <c r="W272" s="11"/>
    </row>
    <row r="273" spans="2:23" ht="12">
      <c r="B273" s="192"/>
      <c r="C273" s="194" t="str">
        <f>IFERROR(IF(ISBLANK(Bugs[[#This Row],[ID Bug]])," ",'Inf. Proyecto'!$D$19)," ")</f>
        <v xml:space="preserve"> </v>
      </c>
      <c r="D273" s="191"/>
      <c r="E273" s="198"/>
      <c r="F273" s="201" t="str">
        <f>IF(Bugs[[#This Row],[HU]]=0," ",IF(Bugs[[#This Row],[ID Caso de prueba  (Opcional)]]=0," ",CONCATENATE("HU",Bugs[[#This Row],[HU]]," - ",Bugs[[#This Row],[ID Caso de prueba  (Opcional)]])))</f>
        <v xml:space="preserve"> </v>
      </c>
      <c r="G273" s="202"/>
      <c r="H273" s="191"/>
      <c r="I273" s="191"/>
      <c r="J273" s="198"/>
      <c r="K273" s="198"/>
      <c r="L273" s="198"/>
      <c r="M273" s="198"/>
      <c r="N273" s="198"/>
      <c r="O273" s="198"/>
      <c r="P273" s="198"/>
      <c r="Q273" s="198"/>
      <c r="R273" s="198"/>
      <c r="S273" s="198"/>
      <c r="T273" s="198"/>
      <c r="U273" s="268"/>
      <c r="V273" s="205"/>
      <c r="W273" s="11"/>
    </row>
    <row r="274" spans="2:23" ht="12">
      <c r="B274" s="192"/>
      <c r="C274" s="194" t="str">
        <f>IFERROR(IF(ISBLANK(Bugs[[#This Row],[ID Bug]])," ",'Inf. Proyecto'!$D$19)," ")</f>
        <v xml:space="preserve"> </v>
      </c>
      <c r="D274" s="191"/>
      <c r="E274" s="198"/>
      <c r="F274" s="201" t="str">
        <f>IF(Bugs[[#This Row],[HU]]=0," ",IF(Bugs[[#This Row],[ID Caso de prueba  (Opcional)]]=0," ",CONCATENATE("HU",Bugs[[#This Row],[HU]]," - ",Bugs[[#This Row],[ID Caso de prueba  (Opcional)]])))</f>
        <v xml:space="preserve"> </v>
      </c>
      <c r="G274" s="202"/>
      <c r="H274" s="191"/>
      <c r="I274" s="191"/>
      <c r="J274" s="198"/>
      <c r="K274" s="198"/>
      <c r="L274" s="198"/>
      <c r="M274" s="198"/>
      <c r="N274" s="198"/>
      <c r="O274" s="198"/>
      <c r="P274" s="198"/>
      <c r="Q274" s="198"/>
      <c r="R274" s="198"/>
      <c r="S274" s="198"/>
      <c r="T274" s="198"/>
      <c r="U274" s="268"/>
      <c r="V274" s="205"/>
      <c r="W274" s="11"/>
    </row>
    <row r="275" spans="2:23" ht="12">
      <c r="B275" s="192"/>
      <c r="C275" s="194" t="str">
        <f>IFERROR(IF(ISBLANK(Bugs[[#This Row],[ID Bug]])," ",'Inf. Proyecto'!$D$19)," ")</f>
        <v xml:space="preserve"> </v>
      </c>
      <c r="D275" s="191"/>
      <c r="E275" s="198"/>
      <c r="F275" s="201" t="str">
        <f>IF(Bugs[[#This Row],[HU]]=0," ",IF(Bugs[[#This Row],[ID Caso de prueba  (Opcional)]]=0," ",CONCATENATE("HU",Bugs[[#This Row],[HU]]," - ",Bugs[[#This Row],[ID Caso de prueba  (Opcional)]])))</f>
        <v xml:space="preserve"> </v>
      </c>
      <c r="G275" s="202"/>
      <c r="H275" s="191"/>
      <c r="I275" s="191"/>
      <c r="J275" s="198"/>
      <c r="K275" s="198"/>
      <c r="L275" s="198"/>
      <c r="M275" s="198"/>
      <c r="N275" s="198"/>
      <c r="O275" s="198"/>
      <c r="P275" s="198"/>
      <c r="Q275" s="198"/>
      <c r="R275" s="198"/>
      <c r="S275" s="198"/>
      <c r="T275" s="198"/>
      <c r="U275" s="268"/>
      <c r="V275" s="205"/>
      <c r="W275" s="11"/>
    </row>
    <row r="276" spans="2:23" ht="12">
      <c r="B276" s="192"/>
      <c r="C276" s="194" t="str">
        <f>IFERROR(IF(ISBLANK(Bugs[[#This Row],[ID Bug]])," ",'Inf. Proyecto'!$D$19)," ")</f>
        <v xml:space="preserve"> </v>
      </c>
      <c r="D276" s="191"/>
      <c r="E276" s="198"/>
      <c r="F276" s="201" t="str">
        <f>IF(Bugs[[#This Row],[HU]]=0," ",IF(Bugs[[#This Row],[ID Caso de prueba  (Opcional)]]=0," ",CONCATENATE("HU",Bugs[[#This Row],[HU]]," - ",Bugs[[#This Row],[ID Caso de prueba  (Opcional)]])))</f>
        <v xml:space="preserve"> </v>
      </c>
      <c r="G276" s="202"/>
      <c r="H276" s="191"/>
      <c r="I276" s="191"/>
      <c r="J276" s="198"/>
      <c r="K276" s="198"/>
      <c r="L276" s="198"/>
      <c r="M276" s="198"/>
      <c r="N276" s="198"/>
      <c r="O276" s="198"/>
      <c r="P276" s="198"/>
      <c r="Q276" s="198"/>
      <c r="R276" s="198"/>
      <c r="S276" s="198"/>
      <c r="T276" s="198"/>
      <c r="U276" s="268"/>
      <c r="V276" s="205"/>
      <c r="W276" s="11"/>
    </row>
    <row r="277" spans="2:23" ht="12">
      <c r="B277" s="192"/>
      <c r="C277" s="194" t="str">
        <f>IFERROR(IF(ISBLANK(Bugs[[#This Row],[ID Bug]])," ",'Inf. Proyecto'!$D$19)," ")</f>
        <v xml:space="preserve"> </v>
      </c>
      <c r="D277" s="191"/>
      <c r="E277" s="198"/>
      <c r="F277" s="201" t="str">
        <f>IF(Bugs[[#This Row],[HU]]=0," ",IF(Bugs[[#This Row],[ID Caso de prueba  (Opcional)]]=0," ",CONCATENATE("HU",Bugs[[#This Row],[HU]]," - ",Bugs[[#This Row],[ID Caso de prueba  (Opcional)]])))</f>
        <v xml:space="preserve"> </v>
      </c>
      <c r="G277" s="202"/>
      <c r="H277" s="191"/>
      <c r="I277" s="191"/>
      <c r="J277" s="198"/>
      <c r="K277" s="198"/>
      <c r="L277" s="198"/>
      <c r="M277" s="198"/>
      <c r="N277" s="198"/>
      <c r="O277" s="198"/>
      <c r="P277" s="198"/>
      <c r="Q277" s="198"/>
      <c r="R277" s="198"/>
      <c r="S277" s="198"/>
      <c r="T277" s="198"/>
      <c r="U277" s="268"/>
      <c r="V277" s="205"/>
      <c r="W277" s="11"/>
    </row>
    <row r="278" spans="2:23" ht="12">
      <c r="B278" s="192"/>
      <c r="C278" s="194" t="str">
        <f>IFERROR(IF(ISBLANK(Bugs[[#This Row],[ID Bug]])," ",'Inf. Proyecto'!$D$19)," ")</f>
        <v xml:space="preserve"> </v>
      </c>
      <c r="D278" s="191"/>
      <c r="E278" s="198"/>
      <c r="F278" s="201" t="str">
        <f>IF(Bugs[[#This Row],[HU]]=0," ",IF(Bugs[[#This Row],[ID Caso de prueba  (Opcional)]]=0," ",CONCATENATE("HU",Bugs[[#This Row],[HU]]," - ",Bugs[[#This Row],[ID Caso de prueba  (Opcional)]])))</f>
        <v xml:space="preserve"> </v>
      </c>
      <c r="G278" s="202"/>
      <c r="H278" s="191"/>
      <c r="I278" s="191"/>
      <c r="J278" s="198"/>
      <c r="K278" s="198"/>
      <c r="L278" s="198"/>
      <c r="M278" s="198"/>
      <c r="N278" s="198"/>
      <c r="O278" s="198"/>
      <c r="P278" s="198"/>
      <c r="Q278" s="198"/>
      <c r="R278" s="198"/>
      <c r="S278" s="198"/>
      <c r="T278" s="198"/>
      <c r="U278" s="268"/>
      <c r="V278" s="205"/>
      <c r="W278" s="11"/>
    </row>
    <row r="279" spans="2:23" ht="12">
      <c r="B279" s="192"/>
      <c r="C279" s="194" t="str">
        <f>IFERROR(IF(ISBLANK(Bugs[[#This Row],[ID Bug]])," ",'Inf. Proyecto'!$D$19)," ")</f>
        <v xml:space="preserve"> </v>
      </c>
      <c r="D279" s="191"/>
      <c r="E279" s="198"/>
      <c r="F279" s="201" t="str">
        <f>IF(Bugs[[#This Row],[HU]]=0," ",IF(Bugs[[#This Row],[ID Caso de prueba  (Opcional)]]=0," ",CONCATENATE("HU",Bugs[[#This Row],[HU]]," - ",Bugs[[#This Row],[ID Caso de prueba  (Opcional)]])))</f>
        <v xml:space="preserve"> </v>
      </c>
      <c r="G279" s="202"/>
      <c r="H279" s="191"/>
      <c r="I279" s="191"/>
      <c r="J279" s="198"/>
      <c r="K279" s="198"/>
      <c r="L279" s="198"/>
      <c r="M279" s="198"/>
      <c r="N279" s="198"/>
      <c r="O279" s="198"/>
      <c r="P279" s="198"/>
      <c r="Q279" s="198"/>
      <c r="R279" s="198"/>
      <c r="S279" s="198"/>
      <c r="T279" s="198"/>
      <c r="U279" s="268"/>
      <c r="V279" s="205"/>
      <c r="W279" s="11"/>
    </row>
    <row r="280" spans="2:23" ht="12">
      <c r="B280" s="192"/>
      <c r="C280" s="194" t="str">
        <f>IFERROR(IF(ISBLANK(Bugs[[#This Row],[ID Bug]])," ",'Inf. Proyecto'!$D$19)," ")</f>
        <v xml:space="preserve"> </v>
      </c>
      <c r="D280" s="191"/>
      <c r="E280" s="198"/>
      <c r="F280" s="201" t="str">
        <f>IF(Bugs[[#This Row],[HU]]=0," ",IF(Bugs[[#This Row],[ID Caso de prueba  (Opcional)]]=0," ",CONCATENATE("HU",Bugs[[#This Row],[HU]]," - ",Bugs[[#This Row],[ID Caso de prueba  (Opcional)]])))</f>
        <v xml:space="preserve"> </v>
      </c>
      <c r="G280" s="202"/>
      <c r="H280" s="191"/>
      <c r="I280" s="191"/>
      <c r="J280" s="198"/>
      <c r="K280" s="198"/>
      <c r="L280" s="198"/>
      <c r="M280" s="198"/>
      <c r="N280" s="198"/>
      <c r="O280" s="198"/>
      <c r="P280" s="198"/>
      <c r="Q280" s="198"/>
      <c r="R280" s="198"/>
      <c r="S280" s="198"/>
      <c r="T280" s="198"/>
      <c r="U280" s="268"/>
      <c r="V280" s="205"/>
      <c r="W280" s="11"/>
    </row>
    <row r="281" spans="2:23" ht="12">
      <c r="B281" s="192"/>
      <c r="C281" s="194" t="str">
        <f>IFERROR(IF(ISBLANK(Bugs[[#This Row],[ID Bug]])," ",'Inf. Proyecto'!$D$19)," ")</f>
        <v xml:space="preserve"> </v>
      </c>
      <c r="D281" s="191"/>
      <c r="E281" s="198"/>
      <c r="F281" s="201" t="str">
        <f>IF(Bugs[[#This Row],[HU]]=0," ",IF(Bugs[[#This Row],[ID Caso de prueba  (Opcional)]]=0," ",CONCATENATE("HU",Bugs[[#This Row],[HU]]," - ",Bugs[[#This Row],[ID Caso de prueba  (Opcional)]])))</f>
        <v xml:space="preserve"> </v>
      </c>
      <c r="G281" s="202"/>
      <c r="H281" s="191"/>
      <c r="I281" s="191"/>
      <c r="J281" s="198"/>
      <c r="K281" s="198"/>
      <c r="L281" s="198"/>
      <c r="M281" s="198"/>
      <c r="N281" s="198"/>
      <c r="O281" s="198"/>
      <c r="P281" s="198"/>
      <c r="Q281" s="198"/>
      <c r="R281" s="198"/>
      <c r="S281" s="198"/>
      <c r="T281" s="198"/>
      <c r="U281" s="268"/>
      <c r="V281" s="205"/>
      <c r="W281" s="11"/>
    </row>
    <row r="282" spans="2:23" ht="12">
      <c r="B282" s="192"/>
      <c r="C282" s="194" t="str">
        <f>IFERROR(IF(ISBLANK(Bugs[[#This Row],[ID Bug]])," ",'Inf. Proyecto'!$D$19)," ")</f>
        <v xml:space="preserve"> </v>
      </c>
      <c r="D282" s="191"/>
      <c r="E282" s="198"/>
      <c r="F282" s="201" t="str">
        <f>IF(Bugs[[#This Row],[HU]]=0," ",IF(Bugs[[#This Row],[ID Caso de prueba  (Opcional)]]=0," ",CONCATENATE("HU",Bugs[[#This Row],[HU]]," - ",Bugs[[#This Row],[ID Caso de prueba  (Opcional)]])))</f>
        <v xml:space="preserve"> </v>
      </c>
      <c r="G282" s="202"/>
      <c r="H282" s="191"/>
      <c r="I282" s="191"/>
      <c r="J282" s="198"/>
      <c r="K282" s="198"/>
      <c r="L282" s="198"/>
      <c r="M282" s="198"/>
      <c r="N282" s="198"/>
      <c r="O282" s="198"/>
      <c r="P282" s="198"/>
      <c r="Q282" s="198"/>
      <c r="R282" s="198"/>
      <c r="S282" s="198"/>
      <c r="T282" s="198"/>
      <c r="U282" s="268"/>
      <c r="V282" s="205"/>
      <c r="W282" s="11"/>
    </row>
    <row r="283" spans="2:23" ht="12">
      <c r="B283" s="192"/>
      <c r="C283" s="194" t="str">
        <f>IFERROR(IF(ISBLANK(Bugs[[#This Row],[ID Bug]])," ",'Inf. Proyecto'!$D$19)," ")</f>
        <v xml:space="preserve"> </v>
      </c>
      <c r="D283" s="191"/>
      <c r="E283" s="198"/>
      <c r="F283" s="201" t="str">
        <f>IF(Bugs[[#This Row],[HU]]=0," ",IF(Bugs[[#This Row],[ID Caso de prueba  (Opcional)]]=0," ",CONCATENATE("HU",Bugs[[#This Row],[HU]]," - ",Bugs[[#This Row],[ID Caso de prueba  (Opcional)]])))</f>
        <v xml:space="preserve"> </v>
      </c>
      <c r="G283" s="202"/>
      <c r="H283" s="191"/>
      <c r="I283" s="191"/>
      <c r="J283" s="198"/>
      <c r="K283" s="198"/>
      <c r="L283" s="198"/>
      <c r="M283" s="198"/>
      <c r="N283" s="198"/>
      <c r="O283" s="198"/>
      <c r="P283" s="198"/>
      <c r="Q283" s="198"/>
      <c r="R283" s="198"/>
      <c r="S283" s="198"/>
      <c r="T283" s="198"/>
      <c r="U283" s="268"/>
      <c r="V283" s="205"/>
      <c r="W283" s="11"/>
    </row>
    <row r="284" spans="2:23" ht="12">
      <c r="B284" s="192"/>
      <c r="C284" s="194" t="str">
        <f>IFERROR(IF(ISBLANK(Bugs[[#This Row],[ID Bug]])," ",'Inf. Proyecto'!$D$19)," ")</f>
        <v xml:space="preserve"> </v>
      </c>
      <c r="D284" s="191"/>
      <c r="E284" s="198"/>
      <c r="F284" s="201" t="str">
        <f>IF(Bugs[[#This Row],[HU]]=0," ",IF(Bugs[[#This Row],[ID Caso de prueba  (Opcional)]]=0," ",CONCATENATE("HU",Bugs[[#This Row],[HU]]," - ",Bugs[[#This Row],[ID Caso de prueba  (Opcional)]])))</f>
        <v xml:space="preserve"> </v>
      </c>
      <c r="G284" s="202"/>
      <c r="H284" s="191"/>
      <c r="I284" s="191"/>
      <c r="J284" s="198"/>
      <c r="K284" s="198"/>
      <c r="L284" s="198"/>
      <c r="M284" s="198"/>
      <c r="N284" s="198"/>
      <c r="O284" s="198"/>
      <c r="P284" s="198"/>
      <c r="Q284" s="198"/>
      <c r="R284" s="198"/>
      <c r="S284" s="198"/>
      <c r="T284" s="198"/>
      <c r="U284" s="268"/>
      <c r="V284" s="205"/>
      <c r="W284" s="11"/>
    </row>
    <row r="285" spans="2:23" ht="12">
      <c r="B285" s="192"/>
      <c r="C285" s="194" t="str">
        <f>IFERROR(IF(ISBLANK(Bugs[[#This Row],[ID Bug]])," ",'Inf. Proyecto'!$D$19)," ")</f>
        <v xml:space="preserve"> </v>
      </c>
      <c r="D285" s="191"/>
      <c r="E285" s="198"/>
      <c r="F285" s="201" t="str">
        <f>IF(Bugs[[#This Row],[HU]]=0," ",IF(Bugs[[#This Row],[ID Caso de prueba  (Opcional)]]=0," ",CONCATENATE("HU",Bugs[[#This Row],[HU]]," - ",Bugs[[#This Row],[ID Caso de prueba  (Opcional)]])))</f>
        <v xml:space="preserve"> </v>
      </c>
      <c r="G285" s="202"/>
      <c r="H285" s="191"/>
      <c r="I285" s="191"/>
      <c r="J285" s="198"/>
      <c r="K285" s="198"/>
      <c r="L285" s="198"/>
      <c r="M285" s="198"/>
      <c r="N285" s="198"/>
      <c r="O285" s="198"/>
      <c r="P285" s="198"/>
      <c r="Q285" s="198"/>
      <c r="R285" s="198"/>
      <c r="S285" s="198"/>
      <c r="T285" s="198"/>
      <c r="U285" s="268"/>
      <c r="V285" s="205"/>
      <c r="W285" s="11"/>
    </row>
    <row r="286" spans="2:23" ht="12">
      <c r="B286" s="192"/>
      <c r="C286" s="194" t="str">
        <f>IFERROR(IF(ISBLANK(Bugs[[#This Row],[ID Bug]])," ",'Inf. Proyecto'!$D$19)," ")</f>
        <v xml:space="preserve"> </v>
      </c>
      <c r="D286" s="191"/>
      <c r="E286" s="198"/>
      <c r="F286" s="201" t="str">
        <f>IF(Bugs[[#This Row],[HU]]=0," ",IF(Bugs[[#This Row],[ID Caso de prueba  (Opcional)]]=0," ",CONCATENATE("HU",Bugs[[#This Row],[HU]]," - ",Bugs[[#This Row],[ID Caso de prueba  (Opcional)]])))</f>
        <v xml:space="preserve"> </v>
      </c>
      <c r="G286" s="202"/>
      <c r="H286" s="191"/>
      <c r="I286" s="191"/>
      <c r="J286" s="198"/>
      <c r="K286" s="198"/>
      <c r="L286" s="198"/>
      <c r="M286" s="198"/>
      <c r="N286" s="198"/>
      <c r="O286" s="198"/>
      <c r="P286" s="198"/>
      <c r="Q286" s="198"/>
      <c r="R286" s="198"/>
      <c r="S286" s="198"/>
      <c r="T286" s="198"/>
      <c r="U286" s="268"/>
      <c r="V286" s="205"/>
      <c r="W286" s="11"/>
    </row>
    <row r="287" spans="2:23" ht="12">
      <c r="B287" s="192"/>
      <c r="C287" s="194" t="str">
        <f>IFERROR(IF(ISBLANK(Bugs[[#This Row],[ID Bug]])," ",'Inf. Proyecto'!$D$19)," ")</f>
        <v xml:space="preserve"> </v>
      </c>
      <c r="D287" s="191"/>
      <c r="E287" s="198"/>
      <c r="F287" s="201" t="str">
        <f>IF(Bugs[[#This Row],[HU]]=0," ",IF(Bugs[[#This Row],[ID Caso de prueba  (Opcional)]]=0," ",CONCATENATE("HU",Bugs[[#This Row],[HU]]," - ",Bugs[[#This Row],[ID Caso de prueba  (Opcional)]])))</f>
        <v xml:space="preserve"> </v>
      </c>
      <c r="G287" s="202"/>
      <c r="H287" s="191"/>
      <c r="I287" s="191"/>
      <c r="J287" s="198"/>
      <c r="K287" s="198"/>
      <c r="L287" s="198"/>
      <c r="M287" s="198"/>
      <c r="N287" s="198"/>
      <c r="O287" s="198"/>
      <c r="P287" s="198"/>
      <c r="Q287" s="198"/>
      <c r="R287" s="198"/>
      <c r="S287" s="198"/>
      <c r="T287" s="198"/>
      <c r="U287" s="268"/>
      <c r="V287" s="205"/>
      <c r="W287" s="11"/>
    </row>
    <row r="288" spans="2:23" ht="12">
      <c r="B288" s="192"/>
      <c r="C288" s="194" t="str">
        <f>IFERROR(IF(ISBLANK(Bugs[[#This Row],[ID Bug]])," ",'Inf. Proyecto'!$D$19)," ")</f>
        <v xml:space="preserve"> </v>
      </c>
      <c r="D288" s="191"/>
      <c r="E288" s="198"/>
      <c r="F288" s="201" t="str">
        <f>IF(Bugs[[#This Row],[HU]]=0," ",IF(Bugs[[#This Row],[ID Caso de prueba  (Opcional)]]=0," ",CONCATENATE("HU",Bugs[[#This Row],[HU]]," - ",Bugs[[#This Row],[ID Caso de prueba  (Opcional)]])))</f>
        <v xml:space="preserve"> </v>
      </c>
      <c r="G288" s="202"/>
      <c r="H288" s="191"/>
      <c r="I288" s="191"/>
      <c r="J288" s="198"/>
      <c r="K288" s="198"/>
      <c r="L288" s="198"/>
      <c r="M288" s="198"/>
      <c r="N288" s="198"/>
      <c r="O288" s="198"/>
      <c r="P288" s="198"/>
      <c r="Q288" s="198"/>
      <c r="R288" s="198"/>
      <c r="S288" s="198"/>
      <c r="T288" s="198"/>
      <c r="U288" s="268"/>
      <c r="V288" s="205"/>
      <c r="W288" s="11"/>
    </row>
    <row r="289" spans="2:23" ht="12">
      <c r="B289" s="192"/>
      <c r="C289" s="194" t="str">
        <f>IFERROR(IF(ISBLANK(Bugs[[#This Row],[ID Bug]])," ",'Inf. Proyecto'!$D$19)," ")</f>
        <v xml:space="preserve"> </v>
      </c>
      <c r="D289" s="191"/>
      <c r="E289" s="198"/>
      <c r="F289" s="201" t="str">
        <f>IF(Bugs[[#This Row],[HU]]=0," ",IF(Bugs[[#This Row],[ID Caso de prueba  (Opcional)]]=0," ",CONCATENATE("HU",Bugs[[#This Row],[HU]]," - ",Bugs[[#This Row],[ID Caso de prueba  (Opcional)]])))</f>
        <v xml:space="preserve"> </v>
      </c>
      <c r="G289" s="202"/>
      <c r="H289" s="191"/>
      <c r="I289" s="191"/>
      <c r="J289" s="198"/>
      <c r="K289" s="198"/>
      <c r="L289" s="198"/>
      <c r="M289" s="198"/>
      <c r="N289" s="198"/>
      <c r="O289" s="198"/>
      <c r="P289" s="198"/>
      <c r="Q289" s="198"/>
      <c r="R289" s="198"/>
      <c r="S289" s="198"/>
      <c r="T289" s="198"/>
      <c r="U289" s="268"/>
      <c r="V289" s="205"/>
      <c r="W289" s="11"/>
    </row>
    <row r="290" spans="2:23" ht="12">
      <c r="B290" s="192"/>
      <c r="C290" s="194" t="str">
        <f>IFERROR(IF(ISBLANK(Bugs[[#This Row],[ID Bug]])," ",'Inf. Proyecto'!$D$19)," ")</f>
        <v xml:space="preserve"> </v>
      </c>
      <c r="D290" s="191"/>
      <c r="E290" s="198"/>
      <c r="F290" s="201" t="str">
        <f>IF(Bugs[[#This Row],[HU]]=0," ",IF(Bugs[[#This Row],[ID Caso de prueba  (Opcional)]]=0," ",CONCATENATE("HU",Bugs[[#This Row],[HU]]," - ",Bugs[[#This Row],[ID Caso de prueba  (Opcional)]])))</f>
        <v xml:space="preserve"> </v>
      </c>
      <c r="G290" s="202"/>
      <c r="H290" s="191"/>
      <c r="I290" s="191"/>
      <c r="J290" s="198"/>
      <c r="K290" s="198"/>
      <c r="L290" s="198"/>
      <c r="M290" s="198"/>
      <c r="N290" s="198"/>
      <c r="O290" s="198"/>
      <c r="P290" s="198"/>
      <c r="Q290" s="198"/>
      <c r="R290" s="198"/>
      <c r="S290" s="198"/>
      <c r="T290" s="198"/>
      <c r="U290" s="268"/>
      <c r="V290" s="205"/>
      <c r="W290" s="11"/>
    </row>
    <row r="291" spans="2:23" ht="12">
      <c r="B291" s="192"/>
      <c r="C291" s="194" t="str">
        <f>IFERROR(IF(ISBLANK(Bugs[[#This Row],[ID Bug]])," ",'Inf. Proyecto'!$D$19)," ")</f>
        <v xml:space="preserve"> </v>
      </c>
      <c r="D291" s="191"/>
      <c r="E291" s="198"/>
      <c r="F291" s="201" t="str">
        <f>IF(Bugs[[#This Row],[HU]]=0," ",IF(Bugs[[#This Row],[ID Caso de prueba  (Opcional)]]=0," ",CONCATENATE("HU",Bugs[[#This Row],[HU]]," - ",Bugs[[#This Row],[ID Caso de prueba  (Opcional)]])))</f>
        <v xml:space="preserve"> </v>
      </c>
      <c r="G291" s="202"/>
      <c r="H291" s="191"/>
      <c r="I291" s="191"/>
      <c r="J291" s="198"/>
      <c r="K291" s="198"/>
      <c r="L291" s="198"/>
      <c r="M291" s="198"/>
      <c r="N291" s="198"/>
      <c r="O291" s="198"/>
      <c r="P291" s="198"/>
      <c r="Q291" s="198"/>
      <c r="R291" s="198"/>
      <c r="S291" s="198"/>
      <c r="T291" s="198"/>
      <c r="U291" s="268"/>
      <c r="V291" s="205"/>
      <c r="W291" s="11"/>
    </row>
    <row r="292" spans="2:23" ht="12">
      <c r="B292" s="192"/>
      <c r="C292" s="194" t="str">
        <f>IFERROR(IF(ISBLANK(Bugs[[#This Row],[ID Bug]])," ",'Inf. Proyecto'!$D$19)," ")</f>
        <v xml:space="preserve"> </v>
      </c>
      <c r="D292" s="191"/>
      <c r="E292" s="198"/>
      <c r="F292" s="201" t="str">
        <f>IF(Bugs[[#This Row],[HU]]=0," ",IF(Bugs[[#This Row],[ID Caso de prueba  (Opcional)]]=0," ",CONCATENATE("HU",Bugs[[#This Row],[HU]]," - ",Bugs[[#This Row],[ID Caso de prueba  (Opcional)]])))</f>
        <v xml:space="preserve"> </v>
      </c>
      <c r="G292" s="202"/>
      <c r="H292" s="191"/>
      <c r="I292" s="191"/>
      <c r="J292" s="198"/>
      <c r="K292" s="198"/>
      <c r="L292" s="198"/>
      <c r="M292" s="198"/>
      <c r="N292" s="198"/>
      <c r="O292" s="198"/>
      <c r="P292" s="198"/>
      <c r="Q292" s="198"/>
      <c r="R292" s="198"/>
      <c r="S292" s="198"/>
      <c r="T292" s="198"/>
      <c r="U292" s="268"/>
      <c r="V292" s="205"/>
      <c r="W292" s="11"/>
    </row>
    <row r="293" spans="2:23" ht="12">
      <c r="B293" s="192"/>
      <c r="C293" s="194" t="str">
        <f>IFERROR(IF(ISBLANK(Bugs[[#This Row],[ID Bug]])," ",'Inf. Proyecto'!$D$19)," ")</f>
        <v xml:space="preserve"> </v>
      </c>
      <c r="D293" s="191"/>
      <c r="E293" s="198"/>
      <c r="F293" s="201" t="str">
        <f>IF(Bugs[[#This Row],[HU]]=0," ",IF(Bugs[[#This Row],[ID Caso de prueba  (Opcional)]]=0," ",CONCATENATE("HU",Bugs[[#This Row],[HU]]," - ",Bugs[[#This Row],[ID Caso de prueba  (Opcional)]])))</f>
        <v xml:space="preserve"> </v>
      </c>
      <c r="G293" s="202"/>
      <c r="H293" s="191"/>
      <c r="I293" s="191"/>
      <c r="J293" s="198"/>
      <c r="K293" s="198"/>
      <c r="L293" s="198"/>
      <c r="M293" s="198"/>
      <c r="N293" s="198"/>
      <c r="O293" s="198"/>
      <c r="P293" s="198"/>
      <c r="Q293" s="198"/>
      <c r="R293" s="198"/>
      <c r="S293" s="198"/>
      <c r="T293" s="198"/>
      <c r="U293" s="268"/>
      <c r="V293" s="205"/>
      <c r="W293" s="11"/>
    </row>
    <row r="294" spans="2:23" ht="12">
      <c r="B294" s="192"/>
      <c r="C294" s="194" t="str">
        <f>IFERROR(IF(ISBLANK(Bugs[[#This Row],[ID Bug]])," ",'Inf. Proyecto'!$D$19)," ")</f>
        <v xml:space="preserve"> </v>
      </c>
      <c r="D294" s="191"/>
      <c r="E294" s="198"/>
      <c r="F294" s="201" t="str">
        <f>IF(Bugs[[#This Row],[HU]]=0," ",IF(Bugs[[#This Row],[ID Caso de prueba  (Opcional)]]=0," ",CONCATENATE("HU",Bugs[[#This Row],[HU]]," - ",Bugs[[#This Row],[ID Caso de prueba  (Opcional)]])))</f>
        <v xml:space="preserve"> </v>
      </c>
      <c r="G294" s="202"/>
      <c r="H294" s="191"/>
      <c r="I294" s="191"/>
      <c r="J294" s="198"/>
      <c r="K294" s="198"/>
      <c r="L294" s="198"/>
      <c r="M294" s="198"/>
      <c r="N294" s="198"/>
      <c r="O294" s="198"/>
      <c r="P294" s="198"/>
      <c r="Q294" s="198"/>
      <c r="R294" s="198"/>
      <c r="S294" s="198"/>
      <c r="T294" s="198"/>
      <c r="U294" s="268"/>
      <c r="V294" s="205"/>
      <c r="W294" s="11"/>
    </row>
    <row r="295" spans="2:23" ht="12">
      <c r="B295" s="192"/>
      <c r="C295" s="194" t="str">
        <f>IFERROR(IF(ISBLANK(Bugs[[#This Row],[ID Bug]])," ",'Inf. Proyecto'!$D$19)," ")</f>
        <v xml:space="preserve"> </v>
      </c>
      <c r="D295" s="191"/>
      <c r="E295" s="198"/>
      <c r="F295" s="201" t="str">
        <f>IF(Bugs[[#This Row],[HU]]=0," ",IF(Bugs[[#This Row],[ID Caso de prueba  (Opcional)]]=0," ",CONCATENATE("HU",Bugs[[#This Row],[HU]]," - ",Bugs[[#This Row],[ID Caso de prueba  (Opcional)]])))</f>
        <v xml:space="preserve"> </v>
      </c>
      <c r="G295" s="202"/>
      <c r="H295" s="191"/>
      <c r="I295" s="191"/>
      <c r="J295" s="198"/>
      <c r="K295" s="198"/>
      <c r="L295" s="198"/>
      <c r="M295" s="198"/>
      <c r="N295" s="198"/>
      <c r="O295" s="198"/>
      <c r="P295" s="198"/>
      <c r="Q295" s="198"/>
      <c r="R295" s="198"/>
      <c r="S295" s="198"/>
      <c r="T295" s="198"/>
      <c r="U295" s="268"/>
      <c r="V295" s="205"/>
      <c r="W295" s="11"/>
    </row>
    <row r="296" spans="2:23" ht="12">
      <c r="B296" s="192"/>
      <c r="C296" s="194" t="str">
        <f>IFERROR(IF(ISBLANK(Bugs[[#This Row],[ID Bug]])," ",'Inf. Proyecto'!$D$19)," ")</f>
        <v xml:space="preserve"> </v>
      </c>
      <c r="D296" s="191"/>
      <c r="E296" s="198"/>
      <c r="F296" s="201" t="str">
        <f>IF(Bugs[[#This Row],[HU]]=0," ",IF(Bugs[[#This Row],[ID Caso de prueba  (Opcional)]]=0," ",CONCATENATE("HU",Bugs[[#This Row],[HU]]," - ",Bugs[[#This Row],[ID Caso de prueba  (Opcional)]])))</f>
        <v xml:space="preserve"> </v>
      </c>
      <c r="G296" s="202"/>
      <c r="H296" s="191"/>
      <c r="I296" s="191"/>
      <c r="J296" s="198"/>
      <c r="K296" s="198"/>
      <c r="L296" s="198"/>
      <c r="M296" s="198"/>
      <c r="N296" s="198"/>
      <c r="O296" s="198"/>
      <c r="P296" s="198"/>
      <c r="Q296" s="198"/>
      <c r="R296" s="198"/>
      <c r="S296" s="198"/>
      <c r="T296" s="198"/>
      <c r="U296" s="268"/>
      <c r="V296" s="205"/>
      <c r="W296" s="11"/>
    </row>
    <row r="297" spans="2:23" ht="12">
      <c r="B297" s="192"/>
      <c r="C297" s="194" t="str">
        <f>IFERROR(IF(ISBLANK(Bugs[[#This Row],[ID Bug]])," ",'Inf. Proyecto'!$D$19)," ")</f>
        <v xml:space="preserve"> </v>
      </c>
      <c r="D297" s="191"/>
      <c r="E297" s="198"/>
      <c r="F297" s="201" t="str">
        <f>IF(Bugs[[#This Row],[HU]]=0," ",IF(Bugs[[#This Row],[ID Caso de prueba  (Opcional)]]=0," ",CONCATENATE("HU",Bugs[[#This Row],[HU]]," - ",Bugs[[#This Row],[ID Caso de prueba  (Opcional)]])))</f>
        <v xml:space="preserve"> </v>
      </c>
      <c r="G297" s="202"/>
      <c r="H297" s="191"/>
      <c r="I297" s="191"/>
      <c r="J297" s="198"/>
      <c r="K297" s="198"/>
      <c r="L297" s="198"/>
      <c r="M297" s="198"/>
      <c r="N297" s="198"/>
      <c r="O297" s="198"/>
      <c r="P297" s="198"/>
      <c r="Q297" s="198"/>
      <c r="R297" s="198"/>
      <c r="S297" s="198"/>
      <c r="T297" s="198"/>
      <c r="U297" s="268"/>
      <c r="V297" s="205"/>
      <c r="W297" s="11"/>
    </row>
    <row r="298" spans="2:23" ht="12">
      <c r="B298" s="192"/>
      <c r="C298" s="194" t="str">
        <f>IFERROR(IF(ISBLANK(Bugs[[#This Row],[ID Bug]])," ",'Inf. Proyecto'!$D$19)," ")</f>
        <v xml:space="preserve"> </v>
      </c>
      <c r="D298" s="191"/>
      <c r="E298" s="198"/>
      <c r="F298" s="201" t="str">
        <f>IF(Bugs[[#This Row],[HU]]=0," ",IF(Bugs[[#This Row],[ID Caso de prueba  (Opcional)]]=0," ",CONCATENATE("HU",Bugs[[#This Row],[HU]]," - ",Bugs[[#This Row],[ID Caso de prueba  (Opcional)]])))</f>
        <v xml:space="preserve"> </v>
      </c>
      <c r="G298" s="202"/>
      <c r="H298" s="191"/>
      <c r="I298" s="191"/>
      <c r="J298" s="198"/>
      <c r="K298" s="198"/>
      <c r="L298" s="198"/>
      <c r="M298" s="198"/>
      <c r="N298" s="198"/>
      <c r="O298" s="198"/>
      <c r="P298" s="198"/>
      <c r="Q298" s="198"/>
      <c r="R298" s="198"/>
      <c r="S298" s="198"/>
      <c r="T298" s="198"/>
      <c r="U298" s="268"/>
      <c r="V298" s="205"/>
      <c r="W298" s="11"/>
    </row>
    <row r="299" spans="2:23" ht="12">
      <c r="B299" s="192"/>
      <c r="C299" s="194" t="str">
        <f>IFERROR(IF(ISBLANK(Bugs[[#This Row],[ID Bug]])," ",'Inf. Proyecto'!$D$19)," ")</f>
        <v xml:space="preserve"> </v>
      </c>
      <c r="D299" s="191"/>
      <c r="E299" s="198"/>
      <c r="F299" s="201" t="str">
        <f>IF(Bugs[[#This Row],[HU]]=0," ",IF(Bugs[[#This Row],[ID Caso de prueba  (Opcional)]]=0," ",CONCATENATE("HU",Bugs[[#This Row],[HU]]," - ",Bugs[[#This Row],[ID Caso de prueba  (Opcional)]])))</f>
        <v xml:space="preserve"> </v>
      </c>
      <c r="G299" s="202"/>
      <c r="H299" s="191"/>
      <c r="I299" s="191"/>
      <c r="J299" s="198"/>
      <c r="K299" s="198"/>
      <c r="L299" s="198"/>
      <c r="M299" s="198"/>
      <c r="N299" s="198"/>
      <c r="O299" s="198"/>
      <c r="P299" s="198"/>
      <c r="Q299" s="198"/>
      <c r="R299" s="198"/>
      <c r="S299" s="198"/>
      <c r="T299" s="198"/>
      <c r="U299" s="268"/>
      <c r="V299" s="205"/>
      <c r="W299" s="11"/>
    </row>
    <row r="300" spans="2:23" ht="12">
      <c r="B300" s="192"/>
      <c r="C300" s="194" t="str">
        <f>IFERROR(IF(ISBLANK(Bugs[[#This Row],[ID Bug]])," ",'Inf. Proyecto'!$D$19)," ")</f>
        <v xml:space="preserve"> </v>
      </c>
      <c r="D300" s="191"/>
      <c r="E300" s="198"/>
      <c r="F300" s="201" t="str">
        <f>IF(Bugs[[#This Row],[HU]]=0," ",IF(Bugs[[#This Row],[ID Caso de prueba  (Opcional)]]=0," ",CONCATENATE("HU",Bugs[[#This Row],[HU]]," - ",Bugs[[#This Row],[ID Caso de prueba  (Opcional)]])))</f>
        <v xml:space="preserve"> </v>
      </c>
      <c r="G300" s="202"/>
      <c r="H300" s="191"/>
      <c r="I300" s="191"/>
      <c r="J300" s="198"/>
      <c r="K300" s="198"/>
      <c r="L300" s="198"/>
      <c r="M300" s="198"/>
      <c r="N300" s="198"/>
      <c r="O300" s="198"/>
      <c r="P300" s="198"/>
      <c r="Q300" s="198"/>
      <c r="R300" s="198"/>
      <c r="S300" s="198"/>
      <c r="T300" s="198"/>
      <c r="U300" s="268"/>
      <c r="V300" s="205"/>
      <c r="W300" s="11"/>
    </row>
    <row r="301" spans="2:23" ht="12">
      <c r="B301" s="192"/>
      <c r="C301" s="194" t="str">
        <f>IFERROR(IF(ISBLANK(Bugs[[#This Row],[ID Bug]])," ",'Inf. Proyecto'!$D$19)," ")</f>
        <v xml:space="preserve"> </v>
      </c>
      <c r="D301" s="191"/>
      <c r="E301" s="198"/>
      <c r="F301" s="201" t="str">
        <f>IF(Bugs[[#This Row],[HU]]=0," ",IF(Bugs[[#This Row],[ID Caso de prueba  (Opcional)]]=0," ",CONCATENATE("HU",Bugs[[#This Row],[HU]]," - ",Bugs[[#This Row],[ID Caso de prueba  (Opcional)]])))</f>
        <v xml:space="preserve"> </v>
      </c>
      <c r="G301" s="202"/>
      <c r="H301" s="191"/>
      <c r="I301" s="191"/>
      <c r="J301" s="198"/>
      <c r="K301" s="198"/>
      <c r="L301" s="198"/>
      <c r="M301" s="198"/>
      <c r="N301" s="198"/>
      <c r="O301" s="198"/>
      <c r="P301" s="198"/>
      <c r="Q301" s="198"/>
      <c r="R301" s="198"/>
      <c r="S301" s="198"/>
      <c r="T301" s="198"/>
      <c r="U301" s="268"/>
      <c r="V301" s="205"/>
      <c r="W301" s="11"/>
    </row>
    <row r="302" spans="2:23" ht="12">
      <c r="B302" s="192"/>
      <c r="C302" s="194" t="str">
        <f>IFERROR(IF(ISBLANK(Bugs[[#This Row],[ID Bug]])," ",'Inf. Proyecto'!$D$19)," ")</f>
        <v xml:space="preserve"> </v>
      </c>
      <c r="D302" s="191"/>
      <c r="E302" s="198"/>
      <c r="F302" s="201" t="str">
        <f>IF(Bugs[[#This Row],[HU]]=0," ",IF(Bugs[[#This Row],[ID Caso de prueba  (Opcional)]]=0," ",CONCATENATE("HU",Bugs[[#This Row],[HU]]," - ",Bugs[[#This Row],[ID Caso de prueba  (Opcional)]])))</f>
        <v xml:space="preserve"> </v>
      </c>
      <c r="G302" s="202"/>
      <c r="H302" s="191"/>
      <c r="I302" s="191"/>
      <c r="J302" s="198"/>
      <c r="K302" s="198"/>
      <c r="L302" s="198"/>
      <c r="M302" s="198"/>
      <c r="N302" s="198"/>
      <c r="O302" s="198"/>
      <c r="P302" s="198"/>
      <c r="Q302" s="198"/>
      <c r="R302" s="198"/>
      <c r="S302" s="198"/>
      <c r="T302" s="198"/>
      <c r="U302" s="268"/>
      <c r="V302" s="205"/>
      <c r="W302" s="11"/>
    </row>
    <row r="303" spans="2:23" ht="12">
      <c r="B303" s="192"/>
      <c r="C303" s="194" t="str">
        <f>IFERROR(IF(ISBLANK(Bugs[[#This Row],[ID Bug]])," ",'Inf. Proyecto'!$D$19)," ")</f>
        <v xml:space="preserve"> </v>
      </c>
      <c r="D303" s="191"/>
      <c r="E303" s="198"/>
      <c r="F303" s="201" t="str">
        <f>IF(Bugs[[#This Row],[HU]]=0," ",IF(Bugs[[#This Row],[ID Caso de prueba  (Opcional)]]=0," ",CONCATENATE("HU",Bugs[[#This Row],[HU]]," - ",Bugs[[#This Row],[ID Caso de prueba  (Opcional)]])))</f>
        <v xml:space="preserve"> </v>
      </c>
      <c r="G303" s="202"/>
      <c r="H303" s="191"/>
      <c r="I303" s="191"/>
      <c r="J303" s="198"/>
      <c r="K303" s="198"/>
      <c r="L303" s="198"/>
      <c r="M303" s="198"/>
      <c r="N303" s="198"/>
      <c r="O303" s="198"/>
      <c r="P303" s="198"/>
      <c r="Q303" s="198"/>
      <c r="R303" s="198"/>
      <c r="S303" s="198"/>
      <c r="T303" s="198"/>
      <c r="U303" s="268"/>
      <c r="V303" s="205"/>
      <c r="W303" s="11"/>
    </row>
    <row r="304" spans="2:23" ht="12">
      <c r="B304" s="192"/>
      <c r="C304" s="194" t="str">
        <f>IFERROR(IF(ISBLANK(Bugs[[#This Row],[ID Bug]])," ",'Inf. Proyecto'!$D$19)," ")</f>
        <v xml:space="preserve"> </v>
      </c>
      <c r="D304" s="191"/>
      <c r="E304" s="198"/>
      <c r="F304" s="201" t="str">
        <f>IF(Bugs[[#This Row],[HU]]=0," ",IF(Bugs[[#This Row],[ID Caso de prueba  (Opcional)]]=0," ",CONCATENATE("HU",Bugs[[#This Row],[HU]]," - ",Bugs[[#This Row],[ID Caso de prueba  (Opcional)]])))</f>
        <v xml:space="preserve"> </v>
      </c>
      <c r="G304" s="202"/>
      <c r="H304" s="191"/>
      <c r="I304" s="191"/>
      <c r="J304" s="198"/>
      <c r="K304" s="198"/>
      <c r="L304" s="198"/>
      <c r="M304" s="198"/>
      <c r="N304" s="198"/>
      <c r="O304" s="198"/>
      <c r="P304" s="198"/>
      <c r="Q304" s="198"/>
      <c r="R304" s="198"/>
      <c r="S304" s="198"/>
      <c r="T304" s="198"/>
      <c r="U304" s="268"/>
      <c r="V304" s="205"/>
      <c r="W304" s="11"/>
    </row>
    <row r="305" spans="2:23" ht="12">
      <c r="B305" s="192"/>
      <c r="C305" s="194" t="str">
        <f>IFERROR(IF(ISBLANK(Bugs[[#This Row],[ID Bug]])," ",'Inf. Proyecto'!$D$19)," ")</f>
        <v xml:space="preserve"> </v>
      </c>
      <c r="D305" s="191"/>
      <c r="E305" s="198"/>
      <c r="F305" s="201" t="str">
        <f>IF(Bugs[[#This Row],[HU]]=0," ",IF(Bugs[[#This Row],[ID Caso de prueba  (Opcional)]]=0," ",CONCATENATE("HU",Bugs[[#This Row],[HU]]," - ",Bugs[[#This Row],[ID Caso de prueba  (Opcional)]])))</f>
        <v xml:space="preserve"> </v>
      </c>
      <c r="G305" s="202"/>
      <c r="H305" s="191"/>
      <c r="I305" s="191"/>
      <c r="J305" s="198"/>
      <c r="K305" s="198"/>
      <c r="L305" s="198"/>
      <c r="M305" s="198"/>
      <c r="N305" s="198"/>
      <c r="O305" s="198"/>
      <c r="P305" s="198"/>
      <c r="Q305" s="198"/>
      <c r="R305" s="198"/>
      <c r="S305" s="198"/>
      <c r="T305" s="198"/>
      <c r="U305" s="268"/>
      <c r="V305" s="205"/>
      <c r="W305" s="11"/>
    </row>
    <row r="306" spans="2:23" ht="12">
      <c r="B306" s="192"/>
      <c r="C306" s="194" t="str">
        <f>IFERROR(IF(ISBLANK(Bugs[[#This Row],[ID Bug]])," ",'Inf. Proyecto'!$D$19)," ")</f>
        <v xml:space="preserve"> </v>
      </c>
      <c r="D306" s="191"/>
      <c r="E306" s="198"/>
      <c r="F306" s="201" t="str">
        <f>IF(Bugs[[#This Row],[HU]]=0," ",IF(Bugs[[#This Row],[ID Caso de prueba  (Opcional)]]=0," ",CONCATENATE("HU",Bugs[[#This Row],[HU]]," - ",Bugs[[#This Row],[ID Caso de prueba  (Opcional)]])))</f>
        <v xml:space="preserve"> </v>
      </c>
      <c r="G306" s="202"/>
      <c r="H306" s="191"/>
      <c r="I306" s="191"/>
      <c r="J306" s="198"/>
      <c r="K306" s="198"/>
      <c r="L306" s="198"/>
      <c r="M306" s="198"/>
      <c r="N306" s="198"/>
      <c r="O306" s="198"/>
      <c r="P306" s="198"/>
      <c r="Q306" s="198"/>
      <c r="R306" s="198"/>
      <c r="S306" s="198"/>
      <c r="T306" s="198"/>
      <c r="U306" s="268"/>
      <c r="V306" s="205"/>
      <c r="W306" s="11"/>
    </row>
    <row r="307" spans="2:23" ht="12">
      <c r="B307" s="192"/>
      <c r="C307" s="194" t="str">
        <f>IFERROR(IF(ISBLANK(Bugs[[#This Row],[ID Bug]])," ",'Inf. Proyecto'!$D$19)," ")</f>
        <v xml:space="preserve"> </v>
      </c>
      <c r="D307" s="191"/>
      <c r="E307" s="198"/>
      <c r="F307" s="201" t="str">
        <f>IF(Bugs[[#This Row],[HU]]=0," ",IF(Bugs[[#This Row],[ID Caso de prueba  (Opcional)]]=0," ",CONCATENATE("HU",Bugs[[#This Row],[HU]]," - ",Bugs[[#This Row],[ID Caso de prueba  (Opcional)]])))</f>
        <v xml:space="preserve"> </v>
      </c>
      <c r="G307" s="202"/>
      <c r="H307" s="191"/>
      <c r="I307" s="191"/>
      <c r="J307" s="198"/>
      <c r="K307" s="198"/>
      <c r="L307" s="198"/>
      <c r="M307" s="198"/>
      <c r="N307" s="198"/>
      <c r="O307" s="198"/>
      <c r="P307" s="198"/>
      <c r="Q307" s="198"/>
      <c r="R307" s="198"/>
      <c r="S307" s="198"/>
      <c r="T307" s="198"/>
      <c r="U307" s="268"/>
      <c r="V307" s="205"/>
      <c r="W307" s="11"/>
    </row>
    <row r="308" spans="2:23" ht="12">
      <c r="B308" s="192"/>
      <c r="C308" s="194" t="str">
        <f>IFERROR(IF(ISBLANK(Bugs[[#This Row],[ID Bug]])," ",'Inf. Proyecto'!$D$19)," ")</f>
        <v xml:space="preserve"> </v>
      </c>
      <c r="D308" s="191"/>
      <c r="E308" s="198"/>
      <c r="F308" s="201" t="str">
        <f>IF(Bugs[[#This Row],[HU]]=0," ",IF(Bugs[[#This Row],[ID Caso de prueba  (Opcional)]]=0," ",CONCATENATE("HU",Bugs[[#This Row],[HU]]," - ",Bugs[[#This Row],[ID Caso de prueba  (Opcional)]])))</f>
        <v xml:space="preserve"> </v>
      </c>
      <c r="G308" s="202"/>
      <c r="H308" s="191"/>
      <c r="I308" s="191"/>
      <c r="J308" s="198"/>
      <c r="K308" s="198"/>
      <c r="L308" s="198"/>
      <c r="M308" s="198"/>
      <c r="N308" s="198"/>
      <c r="O308" s="198"/>
      <c r="P308" s="198"/>
      <c r="Q308" s="198"/>
      <c r="R308" s="198"/>
      <c r="S308" s="198"/>
      <c r="T308" s="198"/>
      <c r="U308" s="268"/>
      <c r="V308" s="205"/>
      <c r="W308" s="11"/>
    </row>
    <row r="309" spans="2:23" ht="12">
      <c r="B309" s="192"/>
      <c r="C309" s="194" t="str">
        <f>IFERROR(IF(ISBLANK(Bugs[[#This Row],[ID Bug]])," ",'Inf. Proyecto'!$D$19)," ")</f>
        <v xml:space="preserve"> </v>
      </c>
      <c r="D309" s="191"/>
      <c r="E309" s="198"/>
      <c r="F309" s="201" t="str">
        <f>IF(Bugs[[#This Row],[HU]]=0," ",IF(Bugs[[#This Row],[ID Caso de prueba  (Opcional)]]=0," ",CONCATENATE("HU",Bugs[[#This Row],[HU]]," - ",Bugs[[#This Row],[ID Caso de prueba  (Opcional)]])))</f>
        <v xml:space="preserve"> </v>
      </c>
      <c r="G309" s="202"/>
      <c r="H309" s="191"/>
      <c r="I309" s="191"/>
      <c r="J309" s="198"/>
      <c r="K309" s="198"/>
      <c r="L309" s="198"/>
      <c r="M309" s="198"/>
      <c r="N309" s="198"/>
      <c r="O309" s="198"/>
      <c r="P309" s="198"/>
      <c r="Q309" s="198"/>
      <c r="R309" s="198"/>
      <c r="S309" s="198"/>
      <c r="T309" s="198"/>
      <c r="U309" s="268"/>
      <c r="V309" s="205"/>
      <c r="W309" s="11"/>
    </row>
    <row r="310" spans="2:23" ht="12">
      <c r="B310" s="192"/>
      <c r="C310" s="194" t="str">
        <f>IFERROR(IF(ISBLANK(Bugs[[#This Row],[ID Bug]])," ",'Inf. Proyecto'!$D$19)," ")</f>
        <v xml:space="preserve"> </v>
      </c>
      <c r="D310" s="191"/>
      <c r="E310" s="198"/>
      <c r="F310" s="201" t="str">
        <f>IF(Bugs[[#This Row],[HU]]=0," ",IF(Bugs[[#This Row],[ID Caso de prueba  (Opcional)]]=0," ",CONCATENATE("HU",Bugs[[#This Row],[HU]]," - ",Bugs[[#This Row],[ID Caso de prueba  (Opcional)]])))</f>
        <v xml:space="preserve"> </v>
      </c>
      <c r="G310" s="202"/>
      <c r="H310" s="191"/>
      <c r="I310" s="191"/>
      <c r="J310" s="198"/>
      <c r="K310" s="198"/>
      <c r="L310" s="198"/>
      <c r="M310" s="198"/>
      <c r="N310" s="198"/>
      <c r="O310" s="198"/>
      <c r="P310" s="198"/>
      <c r="Q310" s="198"/>
      <c r="R310" s="198"/>
      <c r="S310" s="198"/>
      <c r="T310" s="198"/>
      <c r="U310" s="268"/>
      <c r="V310" s="205"/>
      <c r="W310" s="11"/>
    </row>
    <row r="311" spans="2:23" ht="12">
      <c r="B311" s="192"/>
      <c r="C311" s="194" t="str">
        <f>IFERROR(IF(ISBLANK(Bugs[[#This Row],[ID Bug]])," ",'Inf. Proyecto'!$D$19)," ")</f>
        <v xml:space="preserve"> </v>
      </c>
      <c r="D311" s="191"/>
      <c r="E311" s="198"/>
      <c r="F311" s="201" t="str">
        <f>IF(Bugs[[#This Row],[HU]]=0," ",IF(Bugs[[#This Row],[ID Caso de prueba  (Opcional)]]=0," ",CONCATENATE("HU",Bugs[[#This Row],[HU]]," - ",Bugs[[#This Row],[ID Caso de prueba  (Opcional)]])))</f>
        <v xml:space="preserve"> </v>
      </c>
      <c r="G311" s="202"/>
      <c r="H311" s="191"/>
      <c r="I311" s="191"/>
      <c r="J311" s="198"/>
      <c r="K311" s="198"/>
      <c r="L311" s="198"/>
      <c r="M311" s="198"/>
      <c r="N311" s="198"/>
      <c r="O311" s="198"/>
      <c r="P311" s="198"/>
      <c r="Q311" s="198"/>
      <c r="R311" s="198"/>
      <c r="S311" s="198"/>
      <c r="T311" s="198"/>
      <c r="U311" s="268"/>
      <c r="V311" s="205"/>
      <c r="W311" s="11"/>
    </row>
    <row r="312" spans="2:23" ht="12">
      <c r="B312" s="192"/>
      <c r="C312" s="194" t="str">
        <f>IFERROR(IF(ISBLANK(Bugs[[#This Row],[ID Bug]])," ",'Inf. Proyecto'!$D$19)," ")</f>
        <v xml:space="preserve"> </v>
      </c>
      <c r="D312" s="191"/>
      <c r="E312" s="198"/>
      <c r="F312" s="201" t="str">
        <f>IF(Bugs[[#This Row],[HU]]=0," ",IF(Bugs[[#This Row],[ID Caso de prueba  (Opcional)]]=0," ",CONCATENATE("HU",Bugs[[#This Row],[HU]]," - ",Bugs[[#This Row],[ID Caso de prueba  (Opcional)]])))</f>
        <v xml:space="preserve"> </v>
      </c>
      <c r="G312" s="202"/>
      <c r="H312" s="191"/>
      <c r="I312" s="191"/>
      <c r="J312" s="198"/>
      <c r="K312" s="198"/>
      <c r="L312" s="198"/>
      <c r="M312" s="198"/>
      <c r="N312" s="198"/>
      <c r="O312" s="198"/>
      <c r="P312" s="198"/>
      <c r="Q312" s="198"/>
      <c r="R312" s="198"/>
      <c r="S312" s="198"/>
      <c r="T312" s="198"/>
      <c r="U312" s="268"/>
      <c r="V312" s="205"/>
      <c r="W312" s="11"/>
    </row>
    <row r="313" spans="2:23" ht="12">
      <c r="B313" s="192"/>
      <c r="C313" s="194" t="str">
        <f>IFERROR(IF(ISBLANK(Bugs[[#This Row],[ID Bug]])," ",'Inf. Proyecto'!$D$19)," ")</f>
        <v xml:space="preserve"> </v>
      </c>
      <c r="D313" s="191"/>
      <c r="E313" s="198"/>
      <c r="F313" s="201" t="str">
        <f>IF(Bugs[[#This Row],[HU]]=0," ",IF(Bugs[[#This Row],[ID Caso de prueba  (Opcional)]]=0," ",CONCATENATE("HU",Bugs[[#This Row],[HU]]," - ",Bugs[[#This Row],[ID Caso de prueba  (Opcional)]])))</f>
        <v xml:space="preserve"> </v>
      </c>
      <c r="G313" s="202"/>
      <c r="H313" s="191"/>
      <c r="I313" s="191"/>
      <c r="J313" s="198"/>
      <c r="K313" s="198"/>
      <c r="L313" s="198"/>
      <c r="M313" s="198"/>
      <c r="N313" s="198"/>
      <c r="O313" s="198"/>
      <c r="P313" s="198"/>
      <c r="Q313" s="198"/>
      <c r="R313" s="198"/>
      <c r="S313" s="198"/>
      <c r="T313" s="198"/>
      <c r="U313" s="268"/>
      <c r="V313" s="205"/>
      <c r="W313" s="11"/>
    </row>
    <row r="314" spans="2:23" ht="12">
      <c r="B314" s="192"/>
      <c r="C314" s="194" t="str">
        <f>IFERROR(IF(ISBLANK(Bugs[[#This Row],[ID Bug]])," ",'Inf. Proyecto'!$D$19)," ")</f>
        <v xml:space="preserve"> </v>
      </c>
      <c r="D314" s="191"/>
      <c r="E314" s="198"/>
      <c r="F314" s="201" t="str">
        <f>IF(Bugs[[#This Row],[HU]]=0," ",IF(Bugs[[#This Row],[ID Caso de prueba  (Opcional)]]=0," ",CONCATENATE("HU",Bugs[[#This Row],[HU]]," - ",Bugs[[#This Row],[ID Caso de prueba  (Opcional)]])))</f>
        <v xml:space="preserve"> </v>
      </c>
      <c r="G314" s="202"/>
      <c r="H314" s="191"/>
      <c r="I314" s="191"/>
      <c r="J314" s="198"/>
      <c r="K314" s="198"/>
      <c r="L314" s="198"/>
      <c r="M314" s="198"/>
      <c r="N314" s="198"/>
      <c r="O314" s="198"/>
      <c r="P314" s="198"/>
      <c r="Q314" s="198"/>
      <c r="R314" s="198"/>
      <c r="S314" s="198"/>
      <c r="T314" s="198"/>
      <c r="U314" s="268"/>
      <c r="V314" s="205"/>
      <c r="W314" s="11"/>
    </row>
    <row r="315" spans="2:23" ht="12">
      <c r="B315" s="192"/>
      <c r="C315" s="194" t="str">
        <f>IFERROR(IF(ISBLANK(Bugs[[#This Row],[ID Bug]])," ",'Inf. Proyecto'!$D$19)," ")</f>
        <v xml:space="preserve"> </v>
      </c>
      <c r="D315" s="191"/>
      <c r="E315" s="198"/>
      <c r="F315" s="201" t="str">
        <f>IF(Bugs[[#This Row],[HU]]=0," ",IF(Bugs[[#This Row],[ID Caso de prueba  (Opcional)]]=0," ",CONCATENATE("HU",Bugs[[#This Row],[HU]]," - ",Bugs[[#This Row],[ID Caso de prueba  (Opcional)]])))</f>
        <v xml:space="preserve"> </v>
      </c>
      <c r="G315" s="202"/>
      <c r="H315" s="191"/>
      <c r="I315" s="191"/>
      <c r="J315" s="198"/>
      <c r="K315" s="198"/>
      <c r="L315" s="198"/>
      <c r="M315" s="198"/>
      <c r="N315" s="198"/>
      <c r="O315" s="198"/>
      <c r="P315" s="198"/>
      <c r="Q315" s="198"/>
      <c r="R315" s="198"/>
      <c r="S315" s="198"/>
      <c r="T315" s="198"/>
      <c r="U315" s="268"/>
      <c r="V315" s="205"/>
      <c r="W315" s="11"/>
    </row>
    <row r="316" spans="2:23" ht="12">
      <c r="B316" s="193"/>
      <c r="C316" s="195" t="str">
        <f>IFERROR(IF(ISBLANK(Bugs[[#This Row],[ID Bug]])," ",'Inf. Proyecto'!$D$19)," ")</f>
        <v xml:space="preserve"> </v>
      </c>
      <c r="D316" s="196"/>
      <c r="E316" s="200"/>
      <c r="F316" s="201" t="str">
        <f>IF(Bugs[[#This Row],[HU]]=0," ",IF(Bugs[[#This Row],[ID Caso de prueba  (Opcional)]]=0," ",CONCATENATE("HU",Bugs[[#This Row],[HU]]," - ",Bugs[[#This Row],[ID Caso de prueba  (Opcional)]])))</f>
        <v xml:space="preserve"> </v>
      </c>
      <c r="G316" s="206"/>
      <c r="H316" s="196"/>
      <c r="I316" s="196"/>
      <c r="J316" s="200"/>
      <c r="K316" s="200"/>
      <c r="L316" s="200"/>
      <c r="M316" s="200"/>
      <c r="N316" s="200"/>
      <c r="O316" s="200"/>
      <c r="P316" s="200"/>
      <c r="Q316" s="200"/>
      <c r="R316" s="200"/>
      <c r="S316" s="200"/>
      <c r="T316" s="200"/>
      <c r="U316" s="269"/>
      <c r="V316" s="207"/>
      <c r="W316" s="11"/>
    </row>
    <row r="317" spans="2:23"/>
    <row r="318" spans="2:23"/>
    <row r="319" spans="2:23"/>
    <row r="320" spans="2:23"/>
  </sheetData>
  <dataValidations count="9">
    <dataValidation type="list" allowBlank="1" showInputMessage="1" showErrorMessage="1" sqref="R14:R316" xr:uid="{00000000-0002-0000-0500-000000000000}">
      <formula1>Responsible_Injection</formula1>
    </dataValidation>
    <dataValidation type="list" allowBlank="1" showInputMessage="1" showErrorMessage="1" sqref="O14:O316" xr:uid="{00000000-0002-0000-0500-000001000000}">
      <formula1>Impacto</formula1>
    </dataValidation>
    <dataValidation type="list" allowBlank="1" showInputMessage="1" showErrorMessage="1" sqref="N14:N316" xr:uid="{00000000-0002-0000-0500-000002000000}">
      <formula1>Naturaleza</formula1>
    </dataValidation>
    <dataValidation type="list" allowBlank="1" showInputMessage="1" showErrorMessage="1" sqref="J14:J316" xr:uid="{00000000-0002-0000-0500-000003000000}">
      <formula1>Phase_Injection</formula1>
    </dataValidation>
    <dataValidation type="list" allowBlank="1" showInputMessage="1" showErrorMessage="1" sqref="L14:L316" xr:uid="{00000000-0002-0000-0500-000004000000}">
      <formula1>Type</formula1>
    </dataValidation>
    <dataValidation type="list" allowBlank="1" showInputMessage="1" showErrorMessage="1" sqref="K14:K316" xr:uid="{00000000-0002-0000-0500-000005000000}">
      <formula1>Product_Type</formula1>
    </dataValidation>
    <dataValidation type="list" allowBlank="1" showInputMessage="1" showErrorMessage="1" sqref="M14:M316" xr:uid="{00000000-0002-0000-0500-000006000000}">
      <formula1>Estado</formula1>
    </dataValidation>
    <dataValidation type="list" allowBlank="1" showInputMessage="1" showErrorMessage="1" sqref="P14:P316" xr:uid="{00000000-0002-0000-0500-000007000000}">
      <formula1>Severidad</formula1>
    </dataValidation>
    <dataValidation type="list" allowBlank="1" showInputMessage="1" showErrorMessage="1" sqref="Q14:Q316" xr:uid="{00000000-0002-0000-0500-000008000000}">
      <formula1>Prioridad</formula1>
    </dataValidation>
  </dataValidations>
  <pageMargins left="0.7" right="0.7" top="0.75" bottom="0.75" header="0.3" footer="0.3"/>
  <drawing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211">
    <tabColor rgb="FFFBBA29"/>
  </sheetPr>
  <dimension ref="A2:X229"/>
  <sheetViews>
    <sheetView topLeftCell="A49" workbookViewId="0">
      <selection activeCell="B65" sqref="B65:D69"/>
    </sheetView>
  </sheetViews>
  <sheetFormatPr defaultColWidth="11.42578125" defaultRowHeight="15"/>
  <cols>
    <col min="1" max="1" width="7.85546875" customWidth="1"/>
    <col min="2" max="2" width="26.85546875" customWidth="1"/>
    <col min="3" max="3" width="20.85546875" style="5" customWidth="1"/>
    <col min="4" max="4" width="25.42578125" customWidth="1"/>
    <col min="5" max="5" width="21.42578125" customWidth="1"/>
    <col min="6" max="6" width="16.28515625" customWidth="1"/>
    <col min="7" max="7" width="15.140625" customWidth="1"/>
    <col min="10" max="10" width="17.42578125" customWidth="1"/>
    <col min="11" max="11" width="21" customWidth="1"/>
    <col min="17" max="17" width="11.42578125" customWidth="1"/>
  </cols>
  <sheetData>
    <row r="2" spans="2:16">
      <c r="B2" s="478"/>
      <c r="C2" s="478"/>
      <c r="D2" s="478"/>
      <c r="E2" s="478"/>
      <c r="F2" s="478"/>
      <c r="G2" s="478"/>
      <c r="H2" s="478"/>
      <c r="I2" s="478"/>
      <c r="J2" s="478"/>
      <c r="K2" s="478"/>
      <c r="L2" s="478"/>
      <c r="M2" s="478"/>
      <c r="N2" s="27"/>
      <c r="O2" s="27"/>
      <c r="P2" s="27"/>
    </row>
    <row r="3" spans="2:16">
      <c r="B3" s="478"/>
      <c r="C3" s="478"/>
      <c r="D3" s="478"/>
      <c r="E3" s="478"/>
      <c r="F3" s="478"/>
      <c r="G3" s="478"/>
      <c r="H3" s="478"/>
      <c r="I3" s="478"/>
      <c r="J3" s="478"/>
      <c r="K3" s="478"/>
      <c r="L3" s="478"/>
      <c r="M3" s="478"/>
      <c r="N3" s="27"/>
      <c r="O3" s="27"/>
      <c r="P3" s="27"/>
    </row>
    <row r="4" spans="2:16">
      <c r="B4" s="478"/>
      <c r="C4" s="478"/>
      <c r="D4" s="478"/>
      <c r="E4" s="478"/>
      <c r="F4" s="478"/>
      <c r="G4" s="478"/>
      <c r="H4" s="478"/>
      <c r="I4" s="478"/>
      <c r="J4" s="478"/>
      <c r="K4" s="478"/>
      <c r="L4" s="478"/>
      <c r="M4" s="478"/>
      <c r="N4" s="27"/>
      <c r="O4" s="27"/>
      <c r="P4" s="27"/>
    </row>
    <row r="5" spans="2:16">
      <c r="B5" s="478"/>
      <c r="C5" s="478"/>
      <c r="D5" s="478"/>
      <c r="E5" s="478"/>
      <c r="F5" s="478"/>
      <c r="G5" s="478"/>
      <c r="H5" s="478"/>
      <c r="I5" s="478"/>
      <c r="J5" s="478"/>
      <c r="K5" s="478"/>
      <c r="L5" s="478"/>
      <c r="M5" s="478"/>
      <c r="N5" s="27"/>
      <c r="O5" s="27"/>
      <c r="P5" s="27"/>
    </row>
    <row r="6" spans="2:16">
      <c r="B6" s="478"/>
      <c r="C6" s="478"/>
      <c r="D6" s="478"/>
      <c r="E6" s="478"/>
      <c r="F6" s="478"/>
      <c r="G6" s="478"/>
      <c r="H6" s="478"/>
      <c r="I6" s="478"/>
      <c r="J6" s="478"/>
      <c r="K6" s="478"/>
      <c r="L6" s="478"/>
      <c r="M6" s="478"/>
      <c r="N6" s="27"/>
      <c r="O6" s="27"/>
      <c r="P6" s="27"/>
    </row>
    <row r="7" spans="2:16" ht="18.75">
      <c r="B7" s="210"/>
      <c r="C7" s="210"/>
      <c r="D7" s="210"/>
      <c r="E7" s="210"/>
      <c r="F7" s="210"/>
      <c r="G7" s="210"/>
      <c r="H7" s="210"/>
      <c r="I7" s="210"/>
      <c r="J7" s="210"/>
      <c r="K7" s="210"/>
      <c r="L7" s="210"/>
      <c r="M7" s="210"/>
      <c r="N7" s="27"/>
      <c r="O7" s="27"/>
      <c r="P7" s="27"/>
    </row>
    <row r="8" spans="2:16" ht="18.75">
      <c r="B8" s="210"/>
      <c r="C8" s="210"/>
      <c r="D8" s="210"/>
      <c r="E8" s="210"/>
      <c r="F8" s="210"/>
      <c r="G8" s="210"/>
      <c r="H8" s="210"/>
      <c r="I8" s="210"/>
      <c r="J8" s="210"/>
      <c r="K8" s="210"/>
      <c r="L8" s="210"/>
      <c r="M8" s="210"/>
      <c r="N8" s="27"/>
      <c r="O8" s="27"/>
      <c r="P8" s="27"/>
    </row>
    <row r="9" spans="2:16">
      <c r="B9" s="27"/>
      <c r="C9" s="27"/>
      <c r="D9" s="27"/>
      <c r="E9" s="27"/>
      <c r="F9" s="27"/>
      <c r="G9" s="27"/>
      <c r="H9" s="27"/>
      <c r="I9" s="27"/>
      <c r="J9" s="27"/>
      <c r="K9" s="27"/>
      <c r="L9" s="27"/>
      <c r="M9" s="27"/>
      <c r="N9" s="27"/>
      <c r="O9" s="27"/>
      <c r="P9" s="27"/>
    </row>
    <row r="14" spans="2:16">
      <c r="B14" s="477" t="s">
        <v>242</v>
      </c>
      <c r="C14" s="477"/>
      <c r="D14" s="477"/>
      <c r="E14" s="477"/>
    </row>
    <row r="15" spans="2:16" ht="30">
      <c r="B15" s="65" t="s">
        <v>155</v>
      </c>
      <c r="C15" s="65" t="s">
        <v>156</v>
      </c>
      <c r="D15" s="65" t="s">
        <v>158</v>
      </c>
      <c r="E15" s="65" t="s">
        <v>159</v>
      </c>
    </row>
    <row r="16" spans="2:16">
      <c r="B16" t="s">
        <v>77</v>
      </c>
      <c r="C16" s="79">
        <f>Seguimiento!D21</f>
        <v>15</v>
      </c>
      <c r="D16" s="79">
        <f>Seguimiento!F21</f>
        <v>0</v>
      </c>
      <c r="E16" s="79" t="str">
        <f>Seguimiento!G21</f>
        <v xml:space="preserve"> </v>
      </c>
    </row>
    <row r="17" spans="2:5">
      <c r="B17" t="s">
        <v>83</v>
      </c>
      <c r="C17" s="79">
        <f>Seguimiento!D22</f>
        <v>29</v>
      </c>
      <c r="D17" s="79">
        <f>Seguimiento!F22</f>
        <v>0</v>
      </c>
      <c r="E17" s="79" t="str">
        <f>Seguimiento!G22</f>
        <v xml:space="preserve"> </v>
      </c>
    </row>
    <row r="18" spans="2:5">
      <c r="B18" t="s">
        <v>88</v>
      </c>
      <c r="C18" s="79">
        <f>Seguimiento!D23</f>
        <v>23</v>
      </c>
      <c r="D18" s="79">
        <f>Seguimiento!F23</f>
        <v>0</v>
      </c>
      <c r="E18" s="79" t="str">
        <f>Seguimiento!G23</f>
        <v xml:space="preserve"> </v>
      </c>
    </row>
    <row r="19" spans="2:5">
      <c r="B19" t="s">
        <v>164</v>
      </c>
      <c r="C19" s="79">
        <f>Seguimiento!D24</f>
        <v>9</v>
      </c>
      <c r="D19" s="79">
        <f>Seguimiento!F24</f>
        <v>0</v>
      </c>
      <c r="E19" s="79" t="str">
        <f>Seguimiento!G24</f>
        <v xml:space="preserve"> </v>
      </c>
    </row>
    <row r="20" spans="2:5">
      <c r="B20" s="84" t="s">
        <v>243</v>
      </c>
      <c r="C20" s="66">
        <f>Seguimiento!D25</f>
        <v>76</v>
      </c>
      <c r="D20" s="67" t="str">
        <f>Seguimiento!F25</f>
        <v xml:space="preserve"> </v>
      </c>
      <c r="E20" s="67" t="str">
        <f>Seguimiento!G25</f>
        <v xml:space="preserve"> </v>
      </c>
    </row>
    <row r="43" spans="2:24">
      <c r="B43" s="477" t="s">
        <v>244</v>
      </c>
      <c r="C43" s="477"/>
      <c r="D43" s="477"/>
    </row>
    <row r="44" spans="2:24" ht="31.5" customHeight="1">
      <c r="B44" s="69" t="s">
        <v>155</v>
      </c>
      <c r="C44" s="68" t="s">
        <v>160</v>
      </c>
      <c r="D44" s="64" t="s">
        <v>245</v>
      </c>
    </row>
    <row r="45" spans="2:24">
      <c r="B45" t="s">
        <v>164</v>
      </c>
      <c r="C45" s="31" t="str">
        <f ca="1">Seguimiento!H24</f>
        <v xml:space="preserve"> </v>
      </c>
      <c r="D45" s="72" t="e">
        <f ca="1">100%-Seguimiento!H24</f>
        <v>#VALUE!</v>
      </c>
      <c r="W45" s="3"/>
      <c r="X45" s="3"/>
    </row>
    <row r="46" spans="2:24">
      <c r="B46" t="s">
        <v>88</v>
      </c>
      <c r="C46" s="31" t="str">
        <f ca="1">Seguimiento!H23</f>
        <v xml:space="preserve"> </v>
      </c>
      <c r="D46" s="72" t="e">
        <f ca="1">100%-Seguimiento!H23</f>
        <v>#VALUE!</v>
      </c>
      <c r="W46" s="3"/>
      <c r="X46" s="3"/>
    </row>
    <row r="47" spans="2:24">
      <c r="B47" t="s">
        <v>83</v>
      </c>
      <c r="C47" s="31" t="str">
        <f ca="1">Seguimiento!H22</f>
        <v xml:space="preserve"> </v>
      </c>
      <c r="D47" s="72" t="e">
        <f ca="1">100%-Seguimiento!H22</f>
        <v>#VALUE!</v>
      </c>
      <c r="W47" s="3"/>
      <c r="X47" s="3"/>
    </row>
    <row r="48" spans="2:24">
      <c r="B48" s="70" t="s">
        <v>77</v>
      </c>
      <c r="C48" s="77">
        <f ca="1">Seguimiento!H21</f>
        <v>1</v>
      </c>
      <c r="D48" s="78">
        <f ca="1">100%-Seguimiento!H21</f>
        <v>0</v>
      </c>
      <c r="W48" s="3"/>
      <c r="X48" s="3"/>
    </row>
    <row r="49" spans="2:24">
      <c r="W49" s="3"/>
      <c r="X49" s="3"/>
    </row>
    <row r="50" spans="2:24">
      <c r="W50" s="3"/>
      <c r="X50" s="3"/>
    </row>
    <row r="51" spans="2:24">
      <c r="W51" s="3"/>
      <c r="X51" s="3"/>
    </row>
    <row r="52" spans="2:24">
      <c r="W52" s="3"/>
      <c r="X52" s="3"/>
    </row>
    <row r="64" spans="2:24">
      <c r="B64" s="477" t="s">
        <v>246</v>
      </c>
      <c r="C64" s="477"/>
      <c r="D64" s="477"/>
    </row>
    <row r="65" spans="2:4" ht="15.75" thickBot="1">
      <c r="B65" s="73" t="s">
        <v>155</v>
      </c>
      <c r="C65" s="71" t="s">
        <v>161</v>
      </c>
      <c r="D65" s="64" t="s">
        <v>247</v>
      </c>
    </row>
    <row r="66" spans="2:4" ht="15.75" thickTop="1">
      <c r="B66" s="76" t="s">
        <v>164</v>
      </c>
      <c r="C66" s="31">
        <f>Seguimiento!I24</f>
        <v>0</v>
      </c>
      <c r="D66" s="31">
        <f>100%-Seguimiento!I24</f>
        <v>1</v>
      </c>
    </row>
    <row r="67" spans="2:4">
      <c r="B67" s="74" t="s">
        <v>88</v>
      </c>
      <c r="C67" s="31">
        <f>Seguimiento!I23</f>
        <v>0</v>
      </c>
      <c r="D67" s="31">
        <f>100%-Seguimiento!I23</f>
        <v>1</v>
      </c>
    </row>
    <row r="68" spans="2:4">
      <c r="B68" s="75" t="s">
        <v>83</v>
      </c>
      <c r="C68" s="31">
        <f>Seguimiento!I22</f>
        <v>0</v>
      </c>
      <c r="D68" s="31">
        <f>100%-Seguimiento!I22</f>
        <v>1</v>
      </c>
    </row>
    <row r="69" spans="2:4">
      <c r="B69" s="70" t="s">
        <v>77</v>
      </c>
      <c r="C69" s="80">
        <f>Seguimiento!I21</f>
        <v>0.85</v>
      </c>
      <c r="D69" s="81">
        <f>100%-Seguimiento!I21</f>
        <v>0.15000000000000002</v>
      </c>
    </row>
    <row r="84" spans="2:3">
      <c r="B84" s="477" t="s">
        <v>248</v>
      </c>
      <c r="C84" s="477"/>
    </row>
    <row r="85" spans="2:3">
      <c r="B85" t="s">
        <v>215</v>
      </c>
      <c r="C85" s="5" t="s">
        <v>182</v>
      </c>
    </row>
    <row r="86" spans="2:3">
      <c r="B86" t="s">
        <v>227</v>
      </c>
      <c r="C86" s="5">
        <f>IF(COUNTIFS(Bugs[Tipo],B86)=0,0,COUNTIFS(Bugs[Tipo],B86))</f>
        <v>4</v>
      </c>
    </row>
    <row r="87" spans="2:3">
      <c r="B87" t="s">
        <v>249</v>
      </c>
      <c r="C87" s="5">
        <f>IF(COUNTIFS(Bugs[Tipo],B87)=0,0,COUNTIFS(Bugs[Tipo],B87))</f>
        <v>0</v>
      </c>
    </row>
    <row r="88" spans="2:3">
      <c r="B88" t="s">
        <v>239</v>
      </c>
      <c r="C88" s="5">
        <f>IF(COUNTIFS(Bugs[Tipo],B88)=0,0,COUNTIFS(Bugs[Tipo],B88))</f>
        <v>2</v>
      </c>
    </row>
    <row r="89" spans="2:3">
      <c r="B89" t="s">
        <v>250</v>
      </c>
      <c r="C89" s="5">
        <f>IF(COUNTIFS(Bugs[Tipo],B89)=0,0,COUNTIFS(Bugs[Tipo],B89))</f>
        <v>0</v>
      </c>
    </row>
    <row r="90" spans="2:3">
      <c r="B90" s="208" t="s">
        <v>243</v>
      </c>
      <c r="C90" s="185">
        <f>SUMIF(C86:C89,"&gt;0")</f>
        <v>6</v>
      </c>
    </row>
    <row r="103" spans="2:3">
      <c r="B103" s="477" t="s">
        <v>251</v>
      </c>
      <c r="C103" s="477"/>
    </row>
    <row r="104" spans="2:3">
      <c r="B104" t="s">
        <v>24</v>
      </c>
      <c r="C104" s="5" t="s">
        <v>182</v>
      </c>
    </row>
    <row r="105" spans="2:3">
      <c r="B105" t="s">
        <v>252</v>
      </c>
      <c r="C105" s="5">
        <f>IF(COUNTIFS(Bugs[Impacto],B105)=0,0,COUNTIFS(Bugs[Impacto],B105))</f>
        <v>0</v>
      </c>
    </row>
    <row r="106" spans="2:3">
      <c r="B106" t="s">
        <v>230</v>
      </c>
      <c r="C106" s="5">
        <f>IF(COUNTIFS(Bugs[Impacto],B106)=0,0,COUNTIFS(Bugs[Impacto],B106))</f>
        <v>6</v>
      </c>
    </row>
    <row r="107" spans="2:3">
      <c r="B107" t="s">
        <v>240</v>
      </c>
      <c r="C107" s="5">
        <f>IF(COUNTIFS(Bugs[Impacto],B107)=0,0,COUNTIFS(Bugs[Impacto],B107))</f>
        <v>0</v>
      </c>
    </row>
    <row r="108" spans="2:3">
      <c r="B108" t="s">
        <v>253</v>
      </c>
      <c r="C108" s="5">
        <f>IF(COUNTIFS(Bugs[Impacto],B108)=0,0,COUNTIFS(Bugs[Impacto],B108))</f>
        <v>0</v>
      </c>
    </row>
    <row r="109" spans="2:3">
      <c r="B109" s="208" t="s">
        <v>243</v>
      </c>
      <c r="C109" s="185">
        <f>SUMIF(C98:C108,"&gt;0")</f>
        <v>6</v>
      </c>
    </row>
    <row r="119" spans="2:4" ht="20.25" customHeight="1"/>
    <row r="126" spans="2:4">
      <c r="B126" s="477" t="s">
        <v>254</v>
      </c>
      <c r="C126" s="477"/>
    </row>
    <row r="127" spans="2:4">
      <c r="B127" s="212" t="s">
        <v>215</v>
      </c>
      <c r="C127" s="213" t="s">
        <v>255</v>
      </c>
      <c r="D127" s="214" t="s">
        <v>256</v>
      </c>
    </row>
    <row r="128" spans="2:4">
      <c r="B128" s="211" t="s">
        <v>227</v>
      </c>
      <c r="C128" s="5">
        <f>IF(COUNTIFS(Bugs[Tipo],B128)=0,0,COUNTIFS(Bugs[Tipo],B128))</f>
        <v>4</v>
      </c>
      <c r="D128" s="5">
        <f>COUNTIFS(Bugs[Tipo],RReabiertos[[#This Row],[Tipo]],Bugs['# Reabiertos],"&gt;0")</f>
        <v>0</v>
      </c>
    </row>
    <row r="129" spans="2:4">
      <c r="B129" s="209" t="s">
        <v>249</v>
      </c>
      <c r="C129" s="5">
        <f>IF(COUNTIFS(Bugs[Tipo],B129)=0,0,COUNTIFS(Bugs[Tipo],B129))</f>
        <v>0</v>
      </c>
      <c r="D129" s="5">
        <f>COUNTIFS(Bugs[Tipo],RReabiertos[[#This Row],[Tipo]],Bugs['# Reabiertos],"&gt;0")</f>
        <v>0</v>
      </c>
    </row>
    <row r="130" spans="2:4">
      <c r="B130" s="211" t="s">
        <v>239</v>
      </c>
      <c r="C130" s="5">
        <f>IF(COUNTIFS(Bugs[Tipo],B130)=0,0,COUNTIFS(Bugs[Tipo],B130))</f>
        <v>2</v>
      </c>
      <c r="D130" s="5">
        <f>COUNTIFS(Bugs[Tipo],RReabiertos[[#This Row],[Tipo]],Bugs['# Reabiertos],"&gt;0")</f>
        <v>0</v>
      </c>
    </row>
    <row r="131" spans="2:4">
      <c r="B131" s="209" t="s">
        <v>250</v>
      </c>
      <c r="C131" s="5">
        <f>IF(COUNTIFS(Bugs[Tipo],B131)=0,0,COUNTIFS(Bugs[Tipo],B131))</f>
        <v>0</v>
      </c>
      <c r="D131" s="5">
        <f>COUNTIFS(Bugs[Tipo],RReabiertos[[#This Row],[Tipo]],Bugs['# Reabiertos],"&gt;0")</f>
        <v>0</v>
      </c>
    </row>
    <row r="132" spans="2:4">
      <c r="B132" s="208" t="s">
        <v>243</v>
      </c>
      <c r="C132" s="185">
        <f>SUMIF(D128:D131,"&gt;0")</f>
        <v>0</v>
      </c>
    </row>
    <row r="144" spans="2:4">
      <c r="B144" s="477" t="s">
        <v>257</v>
      </c>
      <c r="C144" s="477"/>
    </row>
    <row r="145" spans="2:7">
      <c r="B145" s="215" t="s">
        <v>215</v>
      </c>
      <c r="C145" s="216" t="s">
        <v>258</v>
      </c>
      <c r="D145" s="216" t="s">
        <v>252</v>
      </c>
      <c r="E145" s="216" t="s">
        <v>230</v>
      </c>
      <c r="F145" s="216" t="s">
        <v>240</v>
      </c>
      <c r="G145" s="216" t="s">
        <v>253</v>
      </c>
    </row>
    <row r="146" spans="2:7">
      <c r="B146" s="217" t="s">
        <v>227</v>
      </c>
      <c r="C146" s="169">
        <f>IF(COUNTIFS(Bugs[Tipo],B146)=0,0,COUNTIFS(Bugs[Tipo],B146))</f>
        <v>4</v>
      </c>
      <c r="D146" s="169" t="str">
        <f>IF(COUNTIFS(Bugs[Tipo],B146,Bugs[Impacto],$D$145)=0," ",COUNTIFS(Bugs[Tipo],B146,Bugs[Impacto],$D$145))</f>
        <v xml:space="preserve"> </v>
      </c>
      <c r="E146" s="169">
        <f>IF(COUNTIFS(Bugs[Tipo],B146,Bugs[Impacto],$E$145)=0," ",COUNTIFS(Bugs[Tipo],B146,Bugs[Impacto],$E$145))</f>
        <v>4</v>
      </c>
      <c r="F146" s="219" t="str">
        <f>IF(COUNTIFS(Bugs[Tipo],B146,Bugs[Impacto],$F$145)=0," ",COUNTIFS(Bugs[Tipo],B146,Bugs[Impacto],$F$145))</f>
        <v xml:space="preserve"> </v>
      </c>
      <c r="G146" s="219" t="str">
        <f>IF(COUNTIFS(Bugs[Tipo],B146,Bugs[Impacto],$G$145)=0," ",COUNTIFS(Bugs[Tipo],B146,Bugs[Impacto],$G$145))</f>
        <v xml:space="preserve"> </v>
      </c>
    </row>
    <row r="147" spans="2:7">
      <c r="B147" s="218" t="s">
        <v>249</v>
      </c>
      <c r="C147" s="169">
        <f>IF(COUNTIFS(Bugs[Tipo],B147)=0,0,COUNTIFS(Bugs[Tipo],B147))</f>
        <v>0</v>
      </c>
      <c r="D147" s="169" t="str">
        <f>IF(COUNTIFS(Bugs[Tipo],B147,Bugs[Impacto],$D$145)=0," ",COUNTIFS(Bugs[Tipo],B147,Bugs[Impacto],$D$145))</f>
        <v xml:space="preserve"> </v>
      </c>
      <c r="E147" s="169" t="str">
        <f>IF(COUNTIFS(Bugs[Tipo],B147,Bugs[Impacto],$E$145)=0," ",COUNTIFS(Bugs[Tipo],B147,Bugs[Impacto],$E$145))</f>
        <v xml:space="preserve"> </v>
      </c>
      <c r="F147" s="219" t="str">
        <f>IF(COUNTIFS(Bugs[Tipo],B147,Bugs[Impacto],$F$145)=0," ",COUNTIFS(Bugs[Tipo],B147,Bugs[Impacto],$F$145))</f>
        <v xml:space="preserve"> </v>
      </c>
      <c r="G147" s="219" t="str">
        <f>IF(COUNTIFS(Bugs[Tipo],B147,Bugs[Impacto],$G$145)=0," ",COUNTIFS(Bugs[Tipo],B147,Bugs[Impacto],$G$145))</f>
        <v xml:space="preserve"> </v>
      </c>
    </row>
    <row r="148" spans="2:7">
      <c r="B148" s="217" t="s">
        <v>239</v>
      </c>
      <c r="C148" s="169">
        <f>IF(COUNTIFS(Bugs[Tipo],B148)=0,0,COUNTIFS(Bugs[Tipo],B148))</f>
        <v>2</v>
      </c>
      <c r="D148" s="169" t="str">
        <f>IF(COUNTIFS(Bugs[Tipo],B148,Bugs[Impacto],$D$145)=0," ",COUNTIFS(Bugs[Tipo],B148,Bugs[Impacto],$D$145))</f>
        <v xml:space="preserve"> </v>
      </c>
      <c r="E148" s="169">
        <f>IF(COUNTIFS(Bugs[Tipo],B148,Bugs[Impacto],$E$145)=0," ",COUNTIFS(Bugs[Tipo],B148,Bugs[Impacto],$E$145))</f>
        <v>2</v>
      </c>
      <c r="F148" s="219" t="str">
        <f>IF(COUNTIFS(Bugs[Tipo],B148,Bugs[Impacto],$F$145)=0," ",COUNTIFS(Bugs[Tipo],B148,Bugs[Impacto],$F$145))</f>
        <v xml:space="preserve"> </v>
      </c>
      <c r="G148" s="219" t="str">
        <f>IF(COUNTIFS(Bugs[Tipo],B148,Bugs[Impacto],$G$145)=0," ",COUNTIFS(Bugs[Tipo],B148,Bugs[Impacto],$G$145))</f>
        <v xml:space="preserve"> </v>
      </c>
    </row>
    <row r="149" spans="2:7">
      <c r="B149" s="218" t="s">
        <v>250</v>
      </c>
      <c r="C149" s="169">
        <f>IF(COUNTIFS(Bugs[Tipo],B149)=0,0,COUNTIFS(Bugs[Tipo],B149))</f>
        <v>0</v>
      </c>
      <c r="D149" s="169" t="str">
        <f>IF(COUNTIFS(Bugs[Tipo],B149,Bugs[Impacto],$D$145)=0," ",COUNTIFS(Bugs[Tipo],B149,Bugs[Impacto],$D$145))</f>
        <v xml:space="preserve"> </v>
      </c>
      <c r="E149" s="169" t="str">
        <f>IF(COUNTIFS(Bugs[Tipo],B149,Bugs[Impacto],$E$145)=0," ",COUNTIFS(Bugs[Tipo],B149,Bugs[Impacto],$E$145))</f>
        <v xml:space="preserve"> </v>
      </c>
      <c r="F149" s="219" t="str">
        <f>IF(COUNTIFS(Bugs[Tipo],B149,Bugs[Impacto],$F$145)=0," ",COUNTIFS(Bugs[Tipo],B149,Bugs[Impacto],$F$145))</f>
        <v xml:space="preserve"> </v>
      </c>
      <c r="G149" s="219" t="str">
        <f>IF(COUNTIFS(Bugs[Tipo],B149,Bugs[Impacto],$G$145)=0," ",COUNTIFS(Bugs[Tipo],B149,Bugs[Impacto],$G$145))</f>
        <v xml:space="preserve"> </v>
      </c>
    </row>
    <row r="169" spans="2:3">
      <c r="B169" s="477" t="s">
        <v>259</v>
      </c>
      <c r="C169" s="477"/>
    </row>
    <row r="170" spans="2:3" ht="35.25" customHeight="1" thickBot="1">
      <c r="B170" s="83" t="s">
        <v>155</v>
      </c>
      <c r="C170" s="82" t="s">
        <v>260</v>
      </c>
    </row>
    <row r="171" spans="2:3" ht="15.75" thickTop="1">
      <c r="B171" s="74" t="s">
        <v>77</v>
      </c>
      <c r="C171" s="79" t="str">
        <f>Seguimiento!G21</f>
        <v xml:space="preserve"> </v>
      </c>
    </row>
    <row r="172" spans="2:3">
      <c r="B172" s="75" t="s">
        <v>83</v>
      </c>
      <c r="C172" s="79" t="str">
        <f>Seguimiento!G22</f>
        <v xml:space="preserve"> </v>
      </c>
    </row>
    <row r="173" spans="2:3">
      <c r="B173" s="74" t="s">
        <v>88</v>
      </c>
      <c r="C173" s="79" t="str">
        <f>Seguimiento!G23</f>
        <v xml:space="preserve"> </v>
      </c>
    </row>
    <row r="174" spans="2:3">
      <c r="B174" s="75" t="s">
        <v>164</v>
      </c>
      <c r="C174" s="79" t="str">
        <f>Seguimiento!G24</f>
        <v xml:space="preserve"> </v>
      </c>
    </row>
    <row r="175" spans="2:3">
      <c r="B175" s="84" t="s">
        <v>243</v>
      </c>
      <c r="C175" s="66" t="str">
        <f>Seguimiento!G25</f>
        <v xml:space="preserve"> </v>
      </c>
    </row>
    <row r="189" ht="16.5" customHeight="1"/>
    <row r="190" ht="16.5" customHeight="1"/>
    <row r="191" ht="16.5" customHeight="1"/>
    <row r="192" ht="16.5" customHeight="1"/>
    <row r="193" spans="2:3" ht="16.5" customHeight="1"/>
    <row r="201" spans="2:3">
      <c r="B201" s="477" t="s">
        <v>261</v>
      </c>
      <c r="C201" s="477"/>
    </row>
    <row r="202" spans="2:3">
      <c r="B202" s="85" t="s">
        <v>201</v>
      </c>
      <c r="C202" s="86" t="s">
        <v>262</v>
      </c>
    </row>
    <row r="203" spans="2:3">
      <c r="B203" t="s">
        <v>263</v>
      </c>
      <c r="C203" s="5" t="e">
        <f>IF(SUMIFS(DesfasesR[Hora Desfase (hr)],DesfasesR[Responsable],B203)=0,NA(),SUMIFS(DesfasesR[Hora Desfase (hr)],DesfasesR[Responsable],B203))</f>
        <v>#N/A</v>
      </c>
    </row>
    <row r="204" spans="2:3">
      <c r="B204" t="s">
        <v>108</v>
      </c>
      <c r="C204" s="5" t="e">
        <f>IF(SUMIFS(DesfasesR[Hora Desfase (hr)],DesfasesR[Responsable],B204)=0,NA(),SUMIFS(DesfasesR[Hora Desfase (hr)],DesfasesR[Responsable],B204))</f>
        <v>#N/A</v>
      </c>
    </row>
    <row r="205" spans="2:3">
      <c r="B205" t="s">
        <v>118</v>
      </c>
      <c r="C205" s="5" t="e">
        <f>IF(SUMIFS(DesfasesR[Hora Desfase (hr)],DesfasesR[Responsable],B205)=0,NA(),SUMIFS(DesfasesR[Hora Desfase (hr)],DesfasesR[Responsable],B205))</f>
        <v>#N/A</v>
      </c>
    </row>
    <row r="206" spans="2:3">
      <c r="B206" s="84" t="s">
        <v>243</v>
      </c>
      <c r="C206" s="5">
        <f>SUMIF(Tabla19[Horas],"&gt;0")</f>
        <v>0</v>
      </c>
    </row>
    <row r="221" spans="1:16">
      <c r="A221" s="13"/>
      <c r="B221" s="13"/>
      <c r="C221" s="13"/>
      <c r="D221" s="13"/>
      <c r="E221" s="13"/>
      <c r="F221" s="13"/>
      <c r="G221" s="13"/>
      <c r="H221" s="13"/>
      <c r="I221" s="13"/>
      <c r="J221" s="13"/>
      <c r="K221" s="13"/>
      <c r="L221" s="13"/>
      <c r="M221" s="13"/>
      <c r="N221" s="13"/>
      <c r="O221" s="13"/>
    </row>
    <row r="222" spans="1:16">
      <c r="A222" s="13"/>
      <c r="B222" s="477" t="s">
        <v>264</v>
      </c>
      <c r="C222" s="477"/>
      <c r="D222" s="13"/>
      <c r="E222" s="13"/>
      <c r="F222" s="13"/>
      <c r="G222" s="13"/>
      <c r="H222" s="13"/>
      <c r="I222" s="13"/>
      <c r="J222" s="13"/>
      <c r="K222" s="13"/>
      <c r="L222" s="13"/>
      <c r="M222" s="13"/>
      <c r="N222" s="13"/>
      <c r="O222" s="13"/>
    </row>
    <row r="223" spans="1:16" ht="45">
      <c r="A223" s="13"/>
      <c r="B223" s="56" t="s">
        <v>265</v>
      </c>
      <c r="C223" s="57" t="s">
        <v>155</v>
      </c>
      <c r="D223" s="57" t="s">
        <v>156</v>
      </c>
      <c r="E223" s="57" t="s">
        <v>157</v>
      </c>
      <c r="F223" s="57" t="s">
        <v>158</v>
      </c>
      <c r="G223" s="57" t="s">
        <v>159</v>
      </c>
      <c r="H223" s="57" t="s">
        <v>160</v>
      </c>
      <c r="I223" s="57" t="s">
        <v>161</v>
      </c>
      <c r="J223" s="57" t="s">
        <v>162</v>
      </c>
      <c r="K223" s="57" t="s">
        <v>163</v>
      </c>
      <c r="L223" s="57" t="s">
        <v>245</v>
      </c>
      <c r="M223" s="57" t="s">
        <v>247</v>
      </c>
      <c r="N223" s="96" t="s">
        <v>176</v>
      </c>
      <c r="O223" s="96" t="s">
        <v>266</v>
      </c>
      <c r="P223" s="96" t="s">
        <v>267</v>
      </c>
    </row>
    <row r="224" spans="1:16">
      <c r="A224" s="13"/>
      <c r="B224" s="54">
        <f>Seguimiento!B21</f>
        <v>0.19736842105263158</v>
      </c>
      <c r="C224" s="45" t="str">
        <f>Seguimiento!C21</f>
        <v>Planeación</v>
      </c>
      <c r="D224" s="46">
        <f>Seguimiento!D21</f>
        <v>15</v>
      </c>
      <c r="E224" s="46">
        <f>Seguimiento!E21</f>
        <v>17.840000000000003</v>
      </c>
      <c r="F224" s="46">
        <f>Seguimiento!F21</f>
        <v>0</v>
      </c>
      <c r="G224" s="58" t="str">
        <f>Seguimiento!G21</f>
        <v xml:space="preserve"> </v>
      </c>
      <c r="H224" s="44">
        <f ca="1">Seguimiento!H21</f>
        <v>1</v>
      </c>
      <c r="I224" s="44">
        <f>Seguimiento!I21</f>
        <v>0.85</v>
      </c>
      <c r="J224" s="47">
        <f>Seguimiento!J21</f>
        <v>45211</v>
      </c>
      <c r="K224" s="47">
        <f>Seguimiento!K21</f>
        <v>45216</v>
      </c>
      <c r="L224" s="44">
        <f ca="1">100%-TD!$H224</f>
        <v>0</v>
      </c>
      <c r="M224" s="44">
        <f>100%-TD!$I224</f>
        <v>0.15000000000000002</v>
      </c>
      <c r="N224" s="180">
        <f>Seguimiento!D30/Seguimiento!B30</f>
        <v>1</v>
      </c>
      <c r="O224" s="182">
        <f>FactorAjuste!D12</f>
        <v>0.32</v>
      </c>
      <c r="P224" s="183">
        <f>FactorAjuste!F12</f>
        <v>0</v>
      </c>
    </row>
    <row r="225" spans="1:16">
      <c r="A225" s="13"/>
      <c r="B225" s="55">
        <f>Seguimiento!B22</f>
        <v>0.38157894736842107</v>
      </c>
      <c r="C225" s="50" t="str">
        <f>Seguimiento!C22</f>
        <v>Diseño</v>
      </c>
      <c r="D225" s="51">
        <f>Seguimiento!D22</f>
        <v>29</v>
      </c>
      <c r="E225" s="51">
        <f>Seguimiento!E22</f>
        <v>38.28</v>
      </c>
      <c r="F225" s="51">
        <f>Seguimiento!F22</f>
        <v>0</v>
      </c>
      <c r="G225" s="59" t="str">
        <f>Seguimiento!G22</f>
        <v xml:space="preserve"> </v>
      </c>
      <c r="H225" s="49" t="str">
        <f ca="1">Seguimiento!H22</f>
        <v xml:space="preserve"> </v>
      </c>
      <c r="I225" s="49">
        <f>Seguimiento!I22</f>
        <v>0</v>
      </c>
      <c r="J225" s="52">
        <f>Seguimiento!J22</f>
        <v>0</v>
      </c>
      <c r="K225" s="52">
        <f>Seguimiento!K22</f>
        <v>0</v>
      </c>
      <c r="L225" s="49" t="e">
        <f ca="1">100%-TD!$H225</f>
        <v>#VALUE!</v>
      </c>
      <c r="M225" s="49">
        <f>100%-TD!$I225</f>
        <v>1</v>
      </c>
      <c r="N225" s="181">
        <f>100%-N224</f>
        <v>0</v>
      </c>
      <c r="O225" s="182">
        <f>100%-O224</f>
        <v>0.67999999999999994</v>
      </c>
      <c r="P225" s="183">
        <f>IF(100%-P224&lt;0,0,100%-P224)</f>
        <v>1</v>
      </c>
    </row>
    <row r="226" spans="1:16">
      <c r="A226" s="13"/>
      <c r="B226" s="54">
        <f>Seguimiento!B23</f>
        <v>0.30263157894736842</v>
      </c>
      <c r="C226" s="45" t="str">
        <f>Seguimiento!C23</f>
        <v>Ejecución</v>
      </c>
      <c r="D226" s="46">
        <f>Seguimiento!D23</f>
        <v>23</v>
      </c>
      <c r="E226" s="46">
        <f>Seguimiento!E23</f>
        <v>30.36</v>
      </c>
      <c r="F226" s="46">
        <f>Seguimiento!F23</f>
        <v>0</v>
      </c>
      <c r="G226" s="58" t="str">
        <f>Seguimiento!G23</f>
        <v xml:space="preserve"> </v>
      </c>
      <c r="H226" s="44" t="str">
        <f ca="1">Seguimiento!H23</f>
        <v xml:space="preserve"> </v>
      </c>
      <c r="I226" s="44">
        <f>Seguimiento!I23</f>
        <v>0</v>
      </c>
      <c r="J226" s="47">
        <f>Seguimiento!J23</f>
        <v>0</v>
      </c>
      <c r="K226" s="47">
        <f>Seguimiento!K23</f>
        <v>0</v>
      </c>
      <c r="L226" s="44" t="e">
        <f ca="1">100%-TD!$H226</f>
        <v>#VALUE!</v>
      </c>
      <c r="M226" s="48">
        <f>100%-TD!$I226</f>
        <v>1</v>
      </c>
      <c r="N226" s="13"/>
      <c r="O226" s="13"/>
    </row>
    <row r="227" spans="1:16">
      <c r="A227" s="13"/>
      <c r="B227" s="55">
        <f>Seguimiento!B24</f>
        <v>0.11842105263157894</v>
      </c>
      <c r="C227" s="50" t="str">
        <f>Seguimiento!C24</f>
        <v>Entrega y Seguimiento</v>
      </c>
      <c r="D227" s="51">
        <f>Seguimiento!D24</f>
        <v>9</v>
      </c>
      <c r="E227" s="51">
        <f>Seguimiento!E24</f>
        <v>11.88</v>
      </c>
      <c r="F227" s="51">
        <f>Seguimiento!F24</f>
        <v>0</v>
      </c>
      <c r="G227" s="59" t="str">
        <f>Seguimiento!G24</f>
        <v xml:space="preserve"> </v>
      </c>
      <c r="H227" s="49" t="str">
        <f ca="1">Seguimiento!H24</f>
        <v xml:space="preserve"> </v>
      </c>
      <c r="I227" s="49">
        <f>Seguimiento!I24</f>
        <v>0</v>
      </c>
      <c r="J227" s="52">
        <f>Seguimiento!J24</f>
        <v>0</v>
      </c>
      <c r="K227" s="52">
        <f>Seguimiento!K24</f>
        <v>0</v>
      </c>
      <c r="L227" s="49" t="e">
        <f ca="1">100%-TD!$H227</f>
        <v>#VALUE!</v>
      </c>
      <c r="M227" s="53">
        <f>100%-TD!$I227</f>
        <v>1</v>
      </c>
      <c r="N227" s="13"/>
      <c r="O227" s="13"/>
    </row>
    <row r="228" spans="1:16">
      <c r="A228" s="13"/>
      <c r="B228" s="17"/>
      <c r="C228" s="35" t="str">
        <f>Seguimiento!C25</f>
        <v>Totales</v>
      </c>
      <c r="D228" s="35">
        <f>Seguimiento!D25</f>
        <v>76</v>
      </c>
      <c r="E228" s="35">
        <f>Seguimiento!E25</f>
        <v>98.36</v>
      </c>
      <c r="F228" s="35" t="str">
        <f>Seguimiento!F25</f>
        <v xml:space="preserve"> </v>
      </c>
      <c r="G228" s="36" t="str">
        <f>Seguimiento!G25</f>
        <v xml:space="preserve"> </v>
      </c>
      <c r="H228" s="37">
        <f ca="1">Seguimiento!H25</f>
        <v>1</v>
      </c>
      <c r="I228" s="37">
        <f>Seguimiento!I25</f>
        <v>0.85</v>
      </c>
      <c r="J228" s="38">
        <f>Seguimiento!J25</f>
        <v>45211</v>
      </c>
      <c r="K228" s="38">
        <f>Seguimiento!K25</f>
        <v>45216</v>
      </c>
      <c r="L228" s="17"/>
      <c r="M228" s="17"/>
      <c r="N228" s="13"/>
      <c r="O228" s="13"/>
    </row>
    <row r="229" spans="1:16">
      <c r="A229" s="13"/>
      <c r="B229" s="13"/>
      <c r="C229" s="13"/>
      <c r="D229" s="13"/>
      <c r="E229" s="13"/>
      <c r="F229" s="13"/>
      <c r="G229" s="13"/>
      <c r="H229" s="39">
        <f ca="1">100%-H228</f>
        <v>0</v>
      </c>
      <c r="I229" s="39">
        <f>100%-I228</f>
        <v>0.15000000000000002</v>
      </c>
      <c r="J229" s="13"/>
      <c r="K229" s="13"/>
      <c r="L229" s="13"/>
      <c r="M229" s="13"/>
      <c r="N229" s="13"/>
      <c r="O229" s="13"/>
    </row>
  </sheetData>
  <mergeCells count="11">
    <mergeCell ref="B222:C222"/>
    <mergeCell ref="B2:M6"/>
    <mergeCell ref="B201:C201"/>
    <mergeCell ref="B14:E14"/>
    <mergeCell ref="B64:D64"/>
    <mergeCell ref="B169:C169"/>
    <mergeCell ref="B84:C84"/>
    <mergeCell ref="B103:C103"/>
    <mergeCell ref="B43:D43"/>
    <mergeCell ref="B126:C126"/>
    <mergeCell ref="B144:C144"/>
  </mergeCells>
  <pageMargins left="0.7" right="0.7" top="0.75" bottom="0.75" header="0.3" footer="0.3"/>
  <pageSetup orientation="portrait" r:id="rId1"/>
  <ignoredErrors>
    <ignoredError sqref="C45:C48 D45:D48 D66:D69 C66:C69" calculatedColumn="1"/>
  </ignoredErrors>
  <drawing r:id="rId2"/>
  <tableParts count="9">
    <tablePart r:id="rId3"/>
    <tablePart r:id="rId4"/>
    <tablePart r:id="rId5"/>
    <tablePart r:id="rId6"/>
    <tablePart r:id="rId7"/>
    <tablePart r:id="rId8"/>
    <tablePart r:id="rId9"/>
    <tablePart r:id="rId10"/>
    <tablePart r:id="rId11"/>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21" filterMode="1">
    <tabColor rgb="FFFF5D5D"/>
  </sheetPr>
  <dimension ref="A1:V274"/>
  <sheetViews>
    <sheetView showGridLines="0" topLeftCell="C1" zoomScale="70" zoomScaleNormal="70" workbookViewId="0">
      <selection activeCell="F17" sqref="F17"/>
    </sheetView>
  </sheetViews>
  <sheetFormatPr defaultColWidth="0" defaultRowHeight="15" zeroHeight="1"/>
  <cols>
    <col min="1" max="1" width="6.42578125" customWidth="1"/>
    <col min="2" max="2" width="69.7109375" bestFit="1" customWidth="1"/>
    <col min="3" max="3" width="16.28515625" style="5" customWidth="1"/>
    <col min="4" max="4" width="18.140625" customWidth="1"/>
    <col min="5" max="5" width="16.85546875" style="5" customWidth="1"/>
    <col min="6" max="6" width="12.7109375" customWidth="1"/>
    <col min="7" max="7" width="15.5703125" customWidth="1"/>
    <col min="8" max="8" width="19.7109375" customWidth="1"/>
    <col min="9" max="9" width="15.5703125" customWidth="1"/>
    <col min="10" max="10" width="15.85546875" customWidth="1"/>
    <col min="11" max="22" width="11.42578125" customWidth="1"/>
    <col min="23" max="16384" width="11.42578125" hidden="1"/>
  </cols>
  <sheetData>
    <row r="1"/>
    <row r="2"/>
    <row r="3"/>
    <row r="4"/>
    <row r="5"/>
    <row r="6"/>
    <row r="7"/>
    <row r="8"/>
    <row r="9"/>
    <row r="10"/>
    <row r="11"/>
    <row r="12"/>
    <row r="13"/>
    <row r="21" spans="2:3"/>
    <row r="22" spans="2:3"/>
    <row r="23" spans="2:3"/>
    <row r="24" spans="2:3"/>
    <row r="25" spans="2:3"/>
    <row r="26" spans="2:3">
      <c r="B26" s="477" t="s">
        <v>268</v>
      </c>
      <c r="C26" s="477"/>
    </row>
    <row r="27" spans="2:3">
      <c r="B27" t="s">
        <v>269</v>
      </c>
      <c r="C27" s="179" t="s">
        <v>262</v>
      </c>
    </row>
    <row r="28" spans="2:3" hidden="1">
      <c r="B28" t="s">
        <v>109</v>
      </c>
      <c r="C28" s="5">
        <f>IF(SUMIFS(DesfasesR[Hora Desfase (hr)],DesfasesR[Causal Desfase],B28)=0,0,SUMIFS(DesfasesR[Hora Desfase (hr)],DesfasesR[Causal Desfase],B28))</f>
        <v>0</v>
      </c>
    </row>
    <row r="29" spans="2:3" hidden="1">
      <c r="B29" t="s">
        <v>110</v>
      </c>
      <c r="C29" s="5">
        <f>IF(SUMIFS(DesfasesR[Hora Desfase (hr)],DesfasesR[Causal Desfase],B29)=0,0,SUMIFS(DesfasesR[Hora Desfase (hr)],DesfasesR[Causal Desfase],B29))</f>
        <v>0</v>
      </c>
    </row>
    <row r="30" spans="2:3">
      <c r="B30" t="s">
        <v>111</v>
      </c>
      <c r="C30" s="5">
        <f>IF(SUMIFS(DesfasesR[Hora Desfase (hr)],DesfasesR[Causal Desfase],B30)=0,0,SUMIFS(DesfasesR[Hora Desfase (hr)],DesfasesR[Causal Desfase],B30))</f>
        <v>0</v>
      </c>
    </row>
    <row r="31" spans="2:3" hidden="1">
      <c r="B31" t="s">
        <v>112</v>
      </c>
      <c r="C31" s="5">
        <f>IF(SUMIFS(DesfasesR[Hora Desfase (hr)],DesfasesR[Causal Desfase],B31)=0,0,SUMIFS(DesfasesR[Hora Desfase (hr)],DesfasesR[Causal Desfase],B31))</f>
        <v>0</v>
      </c>
    </row>
    <row r="32" spans="2:3" hidden="1">
      <c r="B32" t="s">
        <v>113</v>
      </c>
      <c r="C32" s="5">
        <f>IF(SUMIFS(DesfasesR[Hora Desfase (hr)],DesfasesR[Causal Desfase],B32)=0,0,SUMIFS(DesfasesR[Hora Desfase (hr)],DesfasesR[Causal Desfase],B32))</f>
        <v>0</v>
      </c>
    </row>
    <row r="33" spans="2:3" hidden="1">
      <c r="B33" t="s">
        <v>114</v>
      </c>
      <c r="C33" s="5">
        <f>IF(SUMIFS(DesfasesR[Hora Desfase (hr)],DesfasesR[Causal Desfase],B33)=0,0,SUMIFS(DesfasesR[Hora Desfase (hr)],DesfasesR[Causal Desfase],B33))</f>
        <v>0</v>
      </c>
    </row>
    <row r="34" spans="2:3" hidden="1">
      <c r="B34" t="s">
        <v>115</v>
      </c>
      <c r="C34" s="5">
        <f>IF(SUMIFS(DesfasesR[Hora Desfase (hr)],DesfasesR[Causal Desfase],B34)=0,0,SUMIFS(DesfasesR[Hora Desfase (hr)],DesfasesR[Causal Desfase],B34))</f>
        <v>0</v>
      </c>
    </row>
    <row r="35" spans="2:3" hidden="1">
      <c r="B35" t="s">
        <v>116</v>
      </c>
      <c r="C35" s="5">
        <f>IF(SUMIFS(DesfasesR[Hora Desfase (hr)],DesfasesR[Causal Desfase],B35)=0,0,SUMIFS(DesfasesR[Hora Desfase (hr)],DesfasesR[Causal Desfase],B35))</f>
        <v>0</v>
      </c>
    </row>
    <row r="36" spans="2:3" hidden="1">
      <c r="B36" t="s">
        <v>117</v>
      </c>
      <c r="C36" s="5">
        <f>IF(SUMIFS(DesfasesR[Hora Desfase (hr)],DesfasesR[Causal Desfase],B36)=0,0,SUMIFS(DesfasesR[Hora Desfase (hr)],DesfasesR[Causal Desfase],B36))</f>
        <v>0</v>
      </c>
    </row>
    <row r="37" spans="2:3" hidden="1">
      <c r="B37" t="s">
        <v>119</v>
      </c>
      <c r="C37" s="5">
        <f>IF(SUMIFS(DesfasesR[Hora Desfase (hr)],DesfasesR[Causal Desfase],B37)=0,0,SUMIFS(DesfasesR[Hora Desfase (hr)],DesfasesR[Causal Desfase],B37))</f>
        <v>0</v>
      </c>
    </row>
    <row r="38" spans="2:3" hidden="1">
      <c r="B38" t="s">
        <v>120</v>
      </c>
      <c r="C38" s="5">
        <f>IF(SUMIFS(DesfasesR[Hora Desfase (hr)],DesfasesR[Causal Desfase],B38)=0,0,SUMIFS(DesfasesR[Hora Desfase (hr)],DesfasesR[Causal Desfase],B38))</f>
        <v>0</v>
      </c>
    </row>
    <row r="39" spans="2:3" hidden="1">
      <c r="B39" t="s">
        <v>121</v>
      </c>
      <c r="C39" s="5">
        <f>IF(SUMIFS(DesfasesR[Hora Desfase (hr)],DesfasesR[Causal Desfase],B39)=0,0,SUMIFS(DesfasesR[Hora Desfase (hr)],DesfasesR[Causal Desfase],B39))</f>
        <v>0</v>
      </c>
    </row>
    <row r="40" spans="2:3" hidden="1">
      <c r="B40" t="s">
        <v>122</v>
      </c>
      <c r="C40" s="5">
        <f>IF(SUMIFS(DesfasesR[Hora Desfase (hr)],DesfasesR[Causal Desfase],B40)=0,0,SUMIFS(DesfasesR[Hora Desfase (hr)],DesfasesR[Causal Desfase],B40))</f>
        <v>0</v>
      </c>
    </row>
    <row r="41" spans="2:3" hidden="1">
      <c r="B41" t="s">
        <v>123</v>
      </c>
      <c r="C41" s="5">
        <f>IF(SUMIFS(DesfasesR[Hora Desfase (hr)],DesfasesR[Causal Desfase],B41)=0,0,SUMIFS(DesfasesR[Hora Desfase (hr)],DesfasesR[Causal Desfase],B41))</f>
        <v>0</v>
      </c>
    </row>
    <row r="42" spans="2:3" hidden="1">
      <c r="B42" t="s">
        <v>124</v>
      </c>
      <c r="C42" s="5">
        <f>IF(SUMIFS(DesfasesR[Hora Desfase (hr)],DesfasesR[Causal Desfase],B42)=0,0,SUMIFS(DesfasesR[Hora Desfase (hr)],DesfasesR[Causal Desfase],B42))</f>
        <v>0</v>
      </c>
    </row>
    <row r="43" spans="2:3" hidden="1">
      <c r="B43" t="s">
        <v>125</v>
      </c>
      <c r="C43" s="5">
        <f>IF(SUMIFS(DesfasesR[Hora Desfase (hr)],DesfasesR[Causal Desfase],B43)=0,0,SUMIFS(DesfasesR[Hora Desfase (hr)],DesfasesR[Causal Desfase],B43))</f>
        <v>0</v>
      </c>
    </row>
    <row r="44" spans="2:3" hidden="1">
      <c r="B44" t="s">
        <v>126</v>
      </c>
      <c r="C44" s="5">
        <f>IF(SUMIFS(DesfasesR[Hora Desfase (hr)],DesfasesR[Causal Desfase],B44)=0,0,SUMIFS(DesfasesR[Hora Desfase (hr)],DesfasesR[Causal Desfase],B44))</f>
        <v>0</v>
      </c>
    </row>
    <row r="45" spans="2:3" hidden="1">
      <c r="B45" t="s">
        <v>127</v>
      </c>
      <c r="C45" s="5">
        <f>IF(SUMIFS(DesfasesR[Hora Desfase (hr)],DesfasesR[Causal Desfase],B45)=0,0,SUMIFS(DesfasesR[Hora Desfase (hr)],DesfasesR[Causal Desfase],B45))</f>
        <v>0</v>
      </c>
    </row>
    <row r="46" spans="2:3" hidden="1">
      <c r="B46" t="s">
        <v>128</v>
      </c>
      <c r="C46" s="5">
        <f>IF(SUMIFS(DesfasesR[Hora Desfase (hr)],DesfasesR[Causal Desfase],B46)=0,0,SUMIFS(DesfasesR[Hora Desfase (hr)],DesfasesR[Causal Desfase],B46))</f>
        <v>0</v>
      </c>
    </row>
    <row r="47" spans="2:3">
      <c r="B47" t="s">
        <v>129</v>
      </c>
      <c r="C47" s="5">
        <f>IF(SUMIFS(DesfasesR[Hora Desfase (hr)],DesfasesR[Causal Desfase],B47)=0,0,SUMIFS(DesfasesR[Hora Desfase (hr)],DesfasesR[Causal Desfase],B47))</f>
        <v>0</v>
      </c>
    </row>
    <row r="48" spans="2:3">
      <c r="B48" t="s">
        <v>130</v>
      </c>
      <c r="C48" s="5">
        <f>IF(SUMIFS(DesfasesR[Hora Desfase (hr)],DesfasesR[Causal Desfase],B48)=0,0,SUMIFS(DesfasesR[Hora Desfase (hr)],DesfasesR[Causal Desfase],B48))</f>
        <v>0</v>
      </c>
    </row>
    <row r="49" spans="2:3">
      <c r="B49" t="s">
        <v>131</v>
      </c>
      <c r="C49" s="5">
        <f>IF(SUMIFS(DesfasesR[Hora Desfase (hr)],DesfasesR[Causal Desfase],B49)=0,0,SUMIFS(DesfasesR[Hora Desfase (hr)],DesfasesR[Causal Desfase],B49))</f>
        <v>0</v>
      </c>
    </row>
    <row r="50" spans="2:3">
      <c r="B50" t="s">
        <v>132</v>
      </c>
      <c r="C50" s="5">
        <f>IF(SUMIFS(DesfasesR[Hora Desfase (hr)],DesfasesR[Causal Desfase],B50)=0,0,SUMIFS(DesfasesR[Hora Desfase (hr)],DesfasesR[Causal Desfase],B50))</f>
        <v>0</v>
      </c>
    </row>
    <row r="51" spans="2:3" hidden="1">
      <c r="B51" t="s">
        <v>133</v>
      </c>
      <c r="C51" s="5">
        <f>IF(SUMIFS(DesfasesR[Hora Desfase (hr)],DesfasesR[Causal Desfase],B51)=0,0,SUMIFS(DesfasesR[Hora Desfase (hr)],DesfasesR[Causal Desfase],B51))</f>
        <v>0</v>
      </c>
    </row>
    <row r="52" spans="2:3" hidden="1">
      <c r="B52" t="s">
        <v>135</v>
      </c>
      <c r="C52" s="5">
        <f>IF(SUMIFS(DesfasesR[Hora Desfase (hr)],DesfasesR[Causal Desfase],B52)=0,0,SUMIFS(DesfasesR[Hora Desfase (hr)],DesfasesR[Causal Desfase],B52))</f>
        <v>0</v>
      </c>
    </row>
    <row r="53" spans="2:3" hidden="1">
      <c r="B53" t="s">
        <v>136</v>
      </c>
      <c r="C53" s="5">
        <f>IF(SUMIFS(DesfasesR[Hora Desfase (hr)],DesfasesR[Causal Desfase],B53)=0,0,SUMIFS(DesfasesR[Hora Desfase (hr)],DesfasesR[Causal Desfase],B53))</f>
        <v>0</v>
      </c>
    </row>
    <row r="54" spans="2:3" hidden="1">
      <c r="B54" t="s">
        <v>137</v>
      </c>
      <c r="C54" s="5">
        <f>IF(SUMIFS(DesfasesR[Hora Desfase (hr)],DesfasesR[Causal Desfase],B54)=0,0,SUMIFS(DesfasesR[Hora Desfase (hr)],DesfasesR[Causal Desfase],B54))</f>
        <v>0</v>
      </c>
    </row>
    <row r="55" spans="2:3" hidden="1">
      <c r="B55" t="s">
        <v>138</v>
      </c>
      <c r="C55" s="5">
        <f>IF(SUMIFS(DesfasesR[Hora Desfase (hr)],DesfasesR[Causal Desfase],B55)=0,0,SUMIFS(DesfasesR[Hora Desfase (hr)],DesfasesR[Causal Desfase],B55))</f>
        <v>0</v>
      </c>
    </row>
    <row r="56" spans="2:3" hidden="1">
      <c r="B56" t="s">
        <v>139</v>
      </c>
      <c r="C56" s="5">
        <f>IF(SUMIFS(DesfasesR[Hora Desfase (hr)],DesfasesR[Causal Desfase],B56)=0,0,SUMIFS(DesfasesR[Hora Desfase (hr)],DesfasesR[Causal Desfase],B56))</f>
        <v>0</v>
      </c>
    </row>
    <row r="57" spans="2:3" hidden="1">
      <c r="B57" t="s">
        <v>140</v>
      </c>
      <c r="C57" s="5">
        <f>IF(SUMIFS(DesfasesR[Hora Desfase (hr)],DesfasesR[Causal Desfase],B57)=0,0,SUMIFS(DesfasesR[Hora Desfase (hr)],DesfasesR[Causal Desfase],B57))</f>
        <v>0</v>
      </c>
    </row>
    <row r="58" spans="2:3" hidden="1">
      <c r="B58" t="s">
        <v>141</v>
      </c>
      <c r="C58" s="5">
        <f>IF(SUMIFS(DesfasesR[Hora Desfase (hr)],DesfasesR[Causal Desfase],B58)=0,0,SUMIFS(DesfasesR[Hora Desfase (hr)],DesfasesR[Causal Desfase],B58))</f>
        <v>0</v>
      </c>
    </row>
    <row r="59" spans="2:3" hidden="1">
      <c r="B59" t="s">
        <v>142</v>
      </c>
      <c r="C59" s="5">
        <f>IF(SUMIFS(DesfasesR[Hora Desfase (hr)],DesfasesR[Causal Desfase],B59)=0,0,SUMIFS(DesfasesR[Hora Desfase (hr)],DesfasesR[Causal Desfase],B59))</f>
        <v>0</v>
      </c>
    </row>
    <row r="60" spans="2:3" hidden="1">
      <c r="B60" t="s">
        <v>143</v>
      </c>
      <c r="C60" s="5">
        <f>IF(SUMIFS(DesfasesR[Hora Desfase (hr)],DesfasesR[Causal Desfase],B60)=0,0,SUMIFS(DesfasesR[Hora Desfase (hr)],DesfasesR[Causal Desfase],B60))</f>
        <v>0</v>
      </c>
    </row>
    <row r="61" spans="2:3" hidden="1">
      <c r="B61" t="s">
        <v>144</v>
      </c>
      <c r="C61" s="5">
        <f>IF(SUMIFS(DesfasesR[Hora Desfase (hr)],DesfasesR[Causal Desfase],B61)=0,0,SUMIFS(DesfasesR[Hora Desfase (hr)],DesfasesR[Causal Desfase],B61))</f>
        <v>0</v>
      </c>
    </row>
    <row r="62" spans="2:3" hidden="1">
      <c r="B62" t="s">
        <v>145</v>
      </c>
      <c r="C62" s="5">
        <f>IF(SUMIFS(DesfasesR[Hora Desfase (hr)],DesfasesR[Causal Desfase],B62)=0,0,SUMIFS(DesfasesR[Hora Desfase (hr)],DesfasesR[Causal Desfase],B62))</f>
        <v>0</v>
      </c>
    </row>
    <row r="63" spans="2:3" hidden="1">
      <c r="B63" t="s">
        <v>146</v>
      </c>
      <c r="C63" s="5">
        <f>IF(SUMIFS(DesfasesR[Hora Desfase (hr)],DesfasesR[Causal Desfase],B63)=0,0,SUMIFS(DesfasesR[Hora Desfase (hr)],DesfasesR[Causal Desfase],B63))</f>
        <v>0</v>
      </c>
    </row>
    <row r="64" spans="2:3" hidden="1">
      <c r="B64" t="s">
        <v>147</v>
      </c>
      <c r="C64" s="5">
        <f>IF(SUMIFS(DesfasesR[Hora Desfase (hr)],DesfasesR[Causal Desfase],B64)=0,0,SUMIFS(DesfasesR[Hora Desfase (hr)],DesfasesR[Causal Desfase],B64))</f>
        <v>0</v>
      </c>
    </row>
    <row r="65" spans="2:3" hidden="1">
      <c r="B65" t="s">
        <v>148</v>
      </c>
      <c r="C65" s="5">
        <f>IF(SUMIFS(DesfasesR[Hora Desfase (hr)],DesfasesR[Causal Desfase],B65)=0,0,SUMIFS(DesfasesR[Hora Desfase (hr)],DesfasesR[Causal Desfase],B65))</f>
        <v>0</v>
      </c>
    </row>
    <row r="66" spans="2:3">
      <c r="B66" s="187" t="s">
        <v>243</v>
      </c>
      <c r="C66" s="184">
        <f>SUMIF(C28:C65,"&gt;0")</f>
        <v>0</v>
      </c>
    </row>
    <row r="67" spans="2:3"/>
    <row r="68" spans="2:3"/>
    <row r="69" spans="2:3"/>
    <row r="70" spans="2:3"/>
    <row r="71" spans="2:3"/>
    <row r="72" spans="2:3"/>
    <row r="73" spans="2:3"/>
    <row r="74" spans="2:3"/>
    <row r="75" spans="2:3"/>
    <row r="76" spans="2:3"/>
    <row r="77" spans="2:3"/>
    <row r="78" spans="2:3"/>
    <row r="79" spans="2:3"/>
    <row r="80" spans="2:3"/>
    <row r="81" spans="2:5"/>
    <row r="82" spans="2:5"/>
    <row r="83" spans="2:5"/>
    <row r="84" spans="2:5">
      <c r="B84" s="477" t="s">
        <v>270</v>
      </c>
      <c r="C84" s="477"/>
    </row>
    <row r="85" spans="2:5">
      <c r="B85" t="s">
        <v>271</v>
      </c>
      <c r="C85" s="179" t="s">
        <v>182</v>
      </c>
    </row>
    <row r="86" spans="2:5" hidden="1">
      <c r="B86" t="s">
        <v>228</v>
      </c>
      <c r="C86" s="5">
        <f>IF(COUNTIFS(Bugs[Estado],B86)=0,0,COUNTIFS(Bugs[Estado],B86))</f>
        <v>6</v>
      </c>
    </row>
    <row r="87" spans="2:5">
      <c r="B87" t="s">
        <v>272</v>
      </c>
      <c r="C87" s="5">
        <f>IF(COUNTIFS(Bugs[Estado],B87)=0,0,COUNTIFS(Bugs[Estado],B87))</f>
        <v>0</v>
      </c>
    </row>
    <row r="88" spans="2:5" hidden="1">
      <c r="B88" t="s">
        <v>273</v>
      </c>
      <c r="C88" s="5">
        <f>IF(COUNTIFS(Bugs[Estado],B88)=0,0,COUNTIFS(Bugs[Estado],B88))</f>
        <v>0</v>
      </c>
    </row>
    <row r="89" spans="2:5" hidden="1">
      <c r="B89" t="s">
        <v>274</v>
      </c>
      <c r="C89" s="5">
        <f>IF(COUNTIFS(Bugs[Estado],B89)=0,0,COUNTIFS(Bugs[Estado],B89))</f>
        <v>0</v>
      </c>
      <c r="E89"/>
    </row>
    <row r="90" spans="2:5" hidden="1">
      <c r="B90" t="s">
        <v>275</v>
      </c>
      <c r="C90" s="5">
        <f>IF(COUNTIFS(Bugs[Estado],B90)=0,0,COUNTIFS(Bugs[Estado],B90))</f>
        <v>0</v>
      </c>
    </row>
    <row r="91" spans="2:5">
      <c r="B91" t="s">
        <v>276</v>
      </c>
      <c r="C91" s="5">
        <f>IF(COUNTIFS(Bugs[Estado],B91)=0,0,COUNTIFS(Bugs[Estado],B91))</f>
        <v>0</v>
      </c>
    </row>
    <row r="92" spans="2:5" hidden="1">
      <c r="B92" t="s">
        <v>277</v>
      </c>
      <c r="C92" s="5">
        <f>IF(COUNTIFS(Bugs[Estado],B92)=0,0,COUNTIFS(Bugs[Estado],B92))</f>
        <v>0</v>
      </c>
      <c r="E92"/>
    </row>
    <row r="93" spans="2:5" hidden="1">
      <c r="B93" t="s">
        <v>278</v>
      </c>
      <c r="C93" s="5">
        <f>IF(COUNTIFS(Bugs[Estado],B93)=0,0,COUNTIFS(Bugs[Estado],B93))</f>
        <v>0</v>
      </c>
      <c r="E93"/>
    </row>
    <row r="94" spans="2:5" hidden="1">
      <c r="B94" t="s">
        <v>279</v>
      </c>
      <c r="C94" s="5">
        <f>IF(COUNTIFS(Bugs[Estado],B94)=0,0,COUNTIFS(Bugs[Estado],B94))</f>
        <v>0</v>
      </c>
      <c r="E94"/>
    </row>
    <row r="95" spans="2:5" hidden="1">
      <c r="B95" t="s">
        <v>280</v>
      </c>
      <c r="C95" s="5">
        <f>IF(COUNTIFS(Bugs[Estado],B95)=0,0,COUNTIFS(Bugs[Estado],B95))</f>
        <v>0</v>
      </c>
      <c r="E95"/>
    </row>
    <row r="96" spans="2:5" hidden="1">
      <c r="B96" t="s">
        <v>281</v>
      </c>
      <c r="C96" s="5">
        <f>IF(COUNTIFS(Bugs[Estado],B96)=0,0,COUNTIFS(Bugs[Estado],B96))</f>
        <v>0</v>
      </c>
      <c r="E96"/>
    </row>
    <row r="97" spans="2:5" hidden="1">
      <c r="B97" t="s">
        <v>282</v>
      </c>
      <c r="C97" s="5">
        <f>IF(COUNTIFS(Bugs[Estado],B97)=0,0,COUNTIFS(Bugs[Estado],B97))</f>
        <v>0</v>
      </c>
      <c r="E97"/>
    </row>
    <row r="98" spans="2:5" hidden="1">
      <c r="B98" t="s">
        <v>283</v>
      </c>
      <c r="C98" s="5">
        <f>IF(COUNTIFS(Bugs[Estado],B98)=0,0,COUNTIFS(Bugs[Estado],B98))</f>
        <v>0</v>
      </c>
      <c r="E98"/>
    </row>
    <row r="99" spans="2:5">
      <c r="B99" s="187" t="s">
        <v>243</v>
      </c>
      <c r="C99" s="184">
        <f>SUMIF(C86:C98,"&gt;0")</f>
        <v>6</v>
      </c>
    </row>
    <row r="100" spans="2:5"/>
    <row r="101" spans="2:5"/>
    <row r="102" spans="2:5"/>
    <row r="103" spans="2:5"/>
    <row r="104" spans="2:5"/>
    <row r="105" spans="2:5"/>
    <row r="106" spans="2:5"/>
    <row r="107" spans="2:5"/>
    <row r="108" spans="2:5"/>
    <row r="109" spans="2:5"/>
    <row r="110" spans="2:5"/>
    <row r="111" spans="2:5"/>
    <row r="112" spans="2:5"/>
    <row r="113" spans="2:5"/>
    <row r="114" spans="2:5"/>
    <row r="115" spans="2:5">
      <c r="B115" s="477" t="s">
        <v>284</v>
      </c>
      <c r="C115" s="477"/>
    </row>
    <row r="116" spans="2:5">
      <c r="B116" t="s">
        <v>217</v>
      </c>
      <c r="C116" s="179" t="s">
        <v>182</v>
      </c>
    </row>
    <row r="117" spans="2:5" hidden="1">
      <c r="B117" s="10" t="str">
        <f>Listas!H3</f>
        <v>Documentation</v>
      </c>
      <c r="C117" s="5">
        <f>IF(COUNTIFS(Bugs[Naturaleza],B117)=0,0,COUNTIFS(Bugs[Naturaleza],B117))</f>
        <v>0</v>
      </c>
      <c r="E117"/>
    </row>
    <row r="118" spans="2:5">
      <c r="B118" s="10" t="str">
        <f>Listas!H4</f>
        <v>Functional</v>
      </c>
      <c r="C118" s="5">
        <f>IF(COUNTIFS(Bugs[Naturaleza],B118)=0,0,COUNTIFS(Bugs[Naturaleza],B118))</f>
        <v>2</v>
      </c>
    </row>
    <row r="119" spans="2:5">
      <c r="B119" s="10" t="str">
        <f>Listas!H5</f>
        <v>Security</v>
      </c>
      <c r="C119" s="5">
        <f>IF(COUNTIFS(Bugs[Naturaleza],B119)=0,0,COUNTIFS(Bugs[Naturaleza],B119))</f>
        <v>4</v>
      </c>
    </row>
    <row r="120" spans="2:5">
      <c r="B120" s="10" t="str">
        <f>Listas!H6</f>
        <v>Usability</v>
      </c>
      <c r="C120" s="5">
        <f>IF(COUNTIFS(Bugs[Naturaleza],B120)=0,0,COUNTIFS(Bugs[Naturaleza],B120))</f>
        <v>0</v>
      </c>
      <c r="E120"/>
    </row>
    <row r="121" spans="2:5" hidden="1">
      <c r="B121" s="10" t="str">
        <f>Listas!H7</f>
        <v>Performance</v>
      </c>
      <c r="C121" s="5">
        <f>IF(COUNTIFS(Bugs[Naturaleza],B121)=0,0,COUNTIFS(Bugs[Naturaleza],B121))</f>
        <v>0</v>
      </c>
      <c r="E121"/>
    </row>
    <row r="122" spans="2:5">
      <c r="B122" s="10" t="str">
        <f>Listas!H8</f>
        <v>Hardware/Software</v>
      </c>
      <c r="C122" s="5">
        <f>IF(COUNTIFS(Bugs[Naturaleza],B122)=0,0,COUNTIFS(Bugs[Naturaleza],B122))</f>
        <v>0</v>
      </c>
    </row>
    <row r="123" spans="2:5">
      <c r="B123" s="10" t="str">
        <f>Listas!H9</f>
        <v>Data</v>
      </c>
      <c r="C123" s="5">
        <f>IF(COUNTIFS(Bugs[Naturaleza],B123)=0,0,COUNTIFS(Bugs[Naturaleza],B123))</f>
        <v>0</v>
      </c>
    </row>
    <row r="124" spans="2:5" hidden="1">
      <c r="B124" s="10" t="str">
        <f>Listas!H10</f>
        <v>Parameters</v>
      </c>
      <c r="C124" s="5">
        <f>IF(COUNTIFS(Bugs[Naturaleza],B124)=0,0,COUNTIFS(Bugs[Naturaleza],B124))</f>
        <v>0</v>
      </c>
    </row>
    <row r="125" spans="2:5" hidden="1">
      <c r="B125" s="10" t="str">
        <f>Listas!H11</f>
        <v>Grammar/Spelling/GUI</v>
      </c>
      <c r="C125" s="5">
        <f>IF(COUNTIFS(Bugs[Naturaleza],B125)=0,0,COUNTIFS(Bugs[Naturaleza],B125))</f>
        <v>0</v>
      </c>
      <c r="E125"/>
    </row>
    <row r="126" spans="2:5">
      <c r="B126" s="186" t="s">
        <v>243</v>
      </c>
      <c r="C126" s="185">
        <f>SUMIF(C117:C125,"&gt;0")</f>
        <v>6</v>
      </c>
    </row>
    <row r="127" spans="2:5"/>
    <row r="128" spans="2:5"/>
    <row r="129"/>
    <row r="130"/>
    <row r="131"/>
    <row r="132"/>
    <row r="133"/>
    <row r="134"/>
    <row r="135"/>
    <row r="136"/>
    <row r="137"/>
    <row r="138"/>
    <row r="139"/>
    <row r="140"/>
    <row r="141"/>
    <row r="142"/>
    <row r="143"/>
    <row r="144"/>
    <row r="145" spans="2:10"/>
    <row r="146" spans="2:10"/>
    <row r="147" spans="2:10"/>
    <row r="148" spans="2:10"/>
    <row r="149" spans="2:10"/>
    <row r="150" spans="2:10"/>
    <row r="151" spans="2:10"/>
    <row r="152" spans="2:10"/>
    <row r="153" spans="2:10"/>
    <row r="154" spans="2:10"/>
    <row r="155" spans="2:10"/>
    <row r="156" spans="2:10"/>
    <row r="157" spans="2:10">
      <c r="B157" s="90"/>
    </row>
    <row r="158" spans="2:10">
      <c r="B158" s="477" t="s">
        <v>285</v>
      </c>
      <c r="C158" s="477"/>
    </row>
    <row r="159" spans="2:10">
      <c r="B159" s="188" t="s">
        <v>165</v>
      </c>
      <c r="C159" s="189">
        <f t="shared" ref="C159:I159" si="0">SUMIF(C162:C201,"&gt;0")</f>
        <v>19</v>
      </c>
      <c r="D159" s="189">
        <f t="shared" si="0"/>
        <v>6</v>
      </c>
      <c r="E159" s="189">
        <f t="shared" si="0"/>
        <v>6</v>
      </c>
      <c r="F159" s="189">
        <f t="shared" si="0"/>
        <v>0</v>
      </c>
      <c r="G159" s="189">
        <f t="shared" si="0"/>
        <v>0</v>
      </c>
      <c r="H159" s="189">
        <f t="shared" si="0"/>
        <v>0</v>
      </c>
      <c r="I159" s="189">
        <f t="shared" si="0"/>
        <v>0</v>
      </c>
      <c r="J159" s="189">
        <f t="shared" ref="J159" si="1">SUMIF(J162:J201,"&gt;0")</f>
        <v>0</v>
      </c>
    </row>
    <row r="160" spans="2:10">
      <c r="B160" s="188" t="s">
        <v>286</v>
      </c>
      <c r="C160" s="189">
        <f>SUBTOTAL(9,C162:C201)</f>
        <v>0</v>
      </c>
      <c r="D160" s="189">
        <f>SUBTOTAL(9,D162:D201)</f>
        <v>0</v>
      </c>
      <c r="E160" s="189"/>
      <c r="F160" s="189"/>
      <c r="G160" s="189"/>
      <c r="H160" s="189"/>
      <c r="I160" s="189"/>
      <c r="J160" s="189"/>
    </row>
    <row r="161" spans="2:10" ht="30">
      <c r="B161" s="170" t="s">
        <v>207</v>
      </c>
      <c r="C161" s="172" t="s">
        <v>287</v>
      </c>
      <c r="D161" s="178" t="s">
        <v>288</v>
      </c>
      <c r="E161" s="171" t="str">
        <f>Listas!O3</f>
        <v>New</v>
      </c>
      <c r="F161" s="171" t="str">
        <f>Listas!O4</f>
        <v>Assigned</v>
      </c>
      <c r="G161" s="171" t="str">
        <f>Listas!O5</f>
        <v>Reopened</v>
      </c>
      <c r="H161" s="244" t="s">
        <v>289</v>
      </c>
      <c r="I161" s="244" t="s">
        <v>290</v>
      </c>
      <c r="J161" s="244" t="s">
        <v>291</v>
      </c>
    </row>
    <row r="162" spans="2:10" hidden="1">
      <c r="B162" s="168">
        <f>'Inf. Proyecto'!C123</f>
        <v>0</v>
      </c>
      <c r="C162" s="169" t="str">
        <f>IF(COUNTIFS(Bugs[#All],B162)=0," ",COUNTIFS(Bugs[#All],B162))</f>
        <v xml:space="preserve"> </v>
      </c>
      <c r="D162" s="168">
        <f>IF(SUM(E162:J162)=0,0,SUM(E162:G162))</f>
        <v>0</v>
      </c>
      <c r="E162" s="169">
        <f>IF(COUNTIFS(Bugs[HU],B162)=0,0,(IF(COUNTIFS(Bugs[Estado],$E$161)=0,0,COUNTIFS(Bugs[HU],B162,Bugs[Estado],$E$161))))</f>
        <v>0</v>
      </c>
      <c r="F162" s="168">
        <f>IF(COUNTIFS(Bugs[#All],B162)=0,0,(IF(COUNTIFS(Bugs[#All],$F$161)=0,0,COUNTIFS(Bugs[HU],B162,Bugs[Estado],$F$161))))</f>
        <v>0</v>
      </c>
      <c r="G162" s="168">
        <f>IF(COUNTIFS(Bugs[#All],B162)=0,0,(IF(COUNTIFS(Bugs[#All],$G$161)=0,0,COUNTIFS(Bugs[HU],B162,Bugs[Estado],$G$161))))</f>
        <v>0</v>
      </c>
      <c r="H162" s="168">
        <f>IF(COUNTIFS(Bugs[HU],B162)=0,0,(IF(COUNTIFS(Bugs[Estado],$H$161)=0,0,COUNTIFS(Bugs[HU],B162,Bugs[Estado],$H$161))))</f>
        <v>0</v>
      </c>
      <c r="I162" s="168">
        <f>IF(COUNTIFS(Bugs[HU],B162)=0,0,(IF(COUNTIFS(Bugs[Estado],$I$161)=0,0,COUNTIFS(Bugs[HU],B162,Bugs[Estado],$I$161))))</f>
        <v>0</v>
      </c>
      <c r="J162" s="168">
        <f>IF(COUNTIFS(Bugs[HU],B162)=0,0,(IF(COUNTIFS(Bugs[Estado],$J$161)=0,0,COUNTIFS(Bugs[HU],B162,Bugs[Estado],$J$161))))</f>
        <v>0</v>
      </c>
    </row>
    <row r="163" spans="2:10" hidden="1">
      <c r="B163" s="168" t="str">
        <f>'Inf. Proyecto'!C124</f>
        <v>Cod. HU</v>
      </c>
      <c r="C163" s="169" t="str">
        <f>IF(COUNTIFS(Bugs[#All],B163)=0," ",COUNTIFS(Bugs[#All],B163))</f>
        <v xml:space="preserve"> </v>
      </c>
      <c r="D163" s="168">
        <f t="shared" ref="D163:D201" si="2">IF(SUM(E163:J163)=0,0,SUM(E163:G163))</f>
        <v>0</v>
      </c>
      <c r="E163" s="169">
        <f>IF(COUNTIFS(Bugs[HU],B163)=0,0,(IF(COUNTIFS(Bugs[Estado],$E$161)=0,0,COUNTIFS(Bugs[HU],B163,Bugs[Estado],$E$161))))</f>
        <v>0</v>
      </c>
      <c r="F163" s="168">
        <f>IF(COUNTIFS(Bugs[#All],B163)=0,0,(IF(COUNTIFS(Bugs[#All],$F$161)=0,0,COUNTIFS(Bugs[HU],B163,Bugs[Estado],$F$161))))</f>
        <v>0</v>
      </c>
      <c r="G163" s="168">
        <f>IF(COUNTIFS(Bugs[#All],B163)=0,0,(IF(COUNTIFS(Bugs[#All],$G$161)=0,0,COUNTIFS(Bugs[HU],B163,Bugs[Estado],$G$161))))</f>
        <v>0</v>
      </c>
      <c r="H163" s="168">
        <f>IF(COUNTIFS(Bugs[HU],B163)=0,0,(IF(COUNTIFS(Bugs[Estado],$H$161)=0,0,COUNTIFS(Bugs[HU],B163,Bugs[Estado],$H$161))))</f>
        <v>0</v>
      </c>
      <c r="I163" s="168">
        <f>IF(COUNTIFS(Bugs[HU],B163)=0,0,(IF(COUNTIFS(Bugs[Estado],$I$161)=0,0,COUNTIFS(Bugs[HU],B163,Bugs[Estado],$I$161))))</f>
        <v>0</v>
      </c>
      <c r="J163" s="168">
        <f>IF(COUNTIFS(Bugs[HU],B163)=0,0,(IF(COUNTIFS(Bugs[Estado],$J$161)=0,0,COUNTIFS(Bugs[HU],B163,Bugs[Estado],$J$161))))</f>
        <v>0</v>
      </c>
    </row>
    <row r="164" spans="2:10" hidden="1">
      <c r="B164" s="168">
        <f>'Inf. Proyecto'!C126</f>
        <v>1</v>
      </c>
      <c r="C164" s="169">
        <f>IF(COUNTIFS(Bugs[#All],B164)=0," ",COUNTIFS(Bugs[#All],B164))</f>
        <v>19</v>
      </c>
      <c r="D164" s="168">
        <f t="shared" si="2"/>
        <v>6</v>
      </c>
      <c r="E164" s="169">
        <f>IF(COUNTIFS(Bugs[HU],B164)=0,0,(IF(COUNTIFS(Bugs[Estado],$E$161)=0,0,COUNTIFS(Bugs[HU],B164,Bugs[Estado],$E$161))))</f>
        <v>6</v>
      </c>
      <c r="F164" s="168">
        <f>IF(COUNTIFS(Bugs[#All],B164)=0,0,(IF(COUNTIFS(Bugs[#All],$F$161)=0,0,COUNTIFS(Bugs[HU],B164,Bugs[Estado],$F$161))))</f>
        <v>0</v>
      </c>
      <c r="G164" s="168">
        <f>IF(COUNTIFS(Bugs[#All],B164)=0,0,(IF(COUNTIFS(Bugs[#All],$G$161)=0,0,COUNTIFS(Bugs[HU],B164,Bugs[Estado],$G$161))))</f>
        <v>0</v>
      </c>
      <c r="H164" s="168">
        <f>IF(COUNTIFS(Bugs[HU],B164)=0,0,(IF(COUNTIFS(Bugs[Estado],$H$161)=0,0,COUNTIFS(Bugs[HU],B164,Bugs[Estado],$H$161))))</f>
        <v>0</v>
      </c>
      <c r="I164" s="168">
        <f>IF(COUNTIFS(Bugs[HU],B164)=0,0,(IF(COUNTIFS(Bugs[Estado],$I$161)=0,0,COUNTIFS(Bugs[HU],B164,Bugs[Estado],$I$161))))</f>
        <v>0</v>
      </c>
      <c r="J164" s="168">
        <f>IF(COUNTIFS(Bugs[HU],B164)=0,0,(IF(COUNTIFS(Bugs[Estado],$J$161)=0,0,COUNTIFS(Bugs[HU],B164,Bugs[Estado],$J$161))))</f>
        <v>0</v>
      </c>
    </row>
    <row r="165" spans="2:10" hidden="1">
      <c r="B165" s="168">
        <f>'Inf. Proyecto'!C127</f>
        <v>0</v>
      </c>
      <c r="C165" s="169" t="str">
        <f>IF(COUNTIFS(Bugs[#All],B165)=0," ",COUNTIFS(Bugs[#All],B165))</f>
        <v xml:space="preserve"> </v>
      </c>
      <c r="D165" s="168">
        <f t="shared" si="2"/>
        <v>0</v>
      </c>
      <c r="E165" s="169">
        <f>IF(COUNTIFS(Bugs[HU],B165)=0,0,(IF(COUNTIFS(Bugs[Estado],$E$161)=0,0,COUNTIFS(Bugs[HU],B165,Bugs[Estado],$E$161))))</f>
        <v>0</v>
      </c>
      <c r="F165" s="168">
        <f>IF(COUNTIFS(Bugs[#All],B165)=0,0,(IF(COUNTIFS(Bugs[#All],$F$161)=0,0,COUNTIFS(Bugs[HU],B165,Bugs[Estado],$F$161))))</f>
        <v>0</v>
      </c>
      <c r="G165" s="168">
        <f>IF(COUNTIFS(Bugs[#All],B165)=0,0,(IF(COUNTIFS(Bugs[#All],$G$161)=0,0,COUNTIFS(Bugs[HU],B165,Bugs[Estado],$G$161))))</f>
        <v>0</v>
      </c>
      <c r="H165" s="168">
        <f>IF(COUNTIFS(Bugs[HU],B165)=0,0,(IF(COUNTIFS(Bugs[Estado],$H$161)=0,0,COUNTIFS(Bugs[HU],B165,Bugs[Estado],$H$161))))</f>
        <v>0</v>
      </c>
      <c r="I165" s="168">
        <f>IF(COUNTIFS(Bugs[HU],B165)=0,0,(IF(COUNTIFS(Bugs[Estado],$I$161)=0,0,COUNTIFS(Bugs[HU],B165,Bugs[Estado],$I$161))))</f>
        <v>0</v>
      </c>
      <c r="J165" s="168">
        <f>IF(COUNTIFS(Bugs[HU],B165)=0,0,(IF(COUNTIFS(Bugs[Estado],$J$161)=0,0,COUNTIFS(Bugs[HU],B165,Bugs[Estado],$J$161))))</f>
        <v>0</v>
      </c>
    </row>
    <row r="166" spans="2:10" hidden="1">
      <c r="B166" s="168">
        <f>'Inf. Proyecto'!C128</f>
        <v>0</v>
      </c>
      <c r="C166" s="169" t="str">
        <f>IF(COUNTIFS(Bugs[#All],B166)=0," ",COUNTIFS(Bugs[#All],B166))</f>
        <v xml:space="preserve"> </v>
      </c>
      <c r="D166" s="168">
        <f t="shared" si="2"/>
        <v>0</v>
      </c>
      <c r="E166" s="169">
        <f>IF(COUNTIFS(Bugs[HU],B166)=0,0,(IF(COUNTIFS(Bugs[Estado],$E$161)=0,0,COUNTIFS(Bugs[HU],B166,Bugs[Estado],$E$161))))</f>
        <v>0</v>
      </c>
      <c r="F166" s="168">
        <f>IF(COUNTIFS(Bugs[#All],B166)=0,0,(IF(COUNTIFS(Bugs[#All],$F$161)=0,0,COUNTIFS(Bugs[HU],B166,Bugs[Estado],$F$161))))</f>
        <v>0</v>
      </c>
      <c r="G166" s="168">
        <f>IF(COUNTIFS(Bugs[#All],B166)=0,0,(IF(COUNTIFS(Bugs[#All],$G$161)=0,0,COUNTIFS(Bugs[HU],B166,Bugs[Estado],$G$161))))</f>
        <v>0</v>
      </c>
      <c r="H166" s="168">
        <f>IF(COUNTIFS(Bugs[HU],B166)=0,0,(IF(COUNTIFS(Bugs[Estado],$H$161)=0,0,COUNTIFS(Bugs[HU],B166,Bugs[Estado],$H$161))))</f>
        <v>0</v>
      </c>
      <c r="I166" s="168">
        <f>IF(COUNTIFS(Bugs[HU],B166)=0,0,(IF(COUNTIFS(Bugs[Estado],$I$161)=0,0,COUNTIFS(Bugs[HU],B166,Bugs[Estado],$I$161))))</f>
        <v>0</v>
      </c>
      <c r="J166" s="168">
        <f>IF(COUNTIFS(Bugs[HU],B166)=0,0,(IF(COUNTIFS(Bugs[Estado],$J$161)=0,0,COUNTIFS(Bugs[HU],B166,Bugs[Estado],$J$161))))</f>
        <v>0</v>
      </c>
    </row>
    <row r="167" spans="2:10">
      <c r="B167" s="168">
        <f>'Inf. Proyecto'!C129</f>
        <v>0</v>
      </c>
      <c r="C167" s="169" t="str">
        <f>IF(COUNTIFS(Bugs[#All],B167)=0," ",COUNTIFS(Bugs[#All],B167))</f>
        <v xml:space="preserve"> </v>
      </c>
      <c r="D167" s="168">
        <f t="shared" si="2"/>
        <v>0</v>
      </c>
      <c r="E167" s="169">
        <f>IF(COUNTIFS(Bugs[HU],B167)=0,0,(IF(COUNTIFS(Bugs[Estado],$E$161)=0,0,COUNTIFS(Bugs[HU],B167,Bugs[Estado],$E$161))))</f>
        <v>0</v>
      </c>
      <c r="F167" s="168">
        <f>IF(COUNTIFS(Bugs[#All],B167)=0,0,(IF(COUNTIFS(Bugs[#All],$F$161)=0,0,COUNTIFS(Bugs[HU],B167,Bugs[Estado],$F$161))))</f>
        <v>0</v>
      </c>
      <c r="G167" s="168">
        <f>IF(COUNTIFS(Bugs[#All],B167)=0,0,(IF(COUNTIFS(Bugs[#All],$G$161)=0,0,COUNTIFS(Bugs[HU],B167,Bugs[Estado],$G$161))))</f>
        <v>0</v>
      </c>
      <c r="H167" s="168">
        <f>IF(COUNTIFS(Bugs[HU],B167)=0,0,(IF(COUNTIFS(Bugs[Estado],$H$161)=0,0,COUNTIFS(Bugs[HU],B167,Bugs[Estado],$H$161))))</f>
        <v>0</v>
      </c>
      <c r="I167" s="168">
        <f>IF(COUNTIFS(Bugs[HU],B167)=0,0,(IF(COUNTIFS(Bugs[Estado],$I$161)=0,0,COUNTIFS(Bugs[HU],B167,Bugs[Estado],$I$161))))</f>
        <v>0</v>
      </c>
      <c r="J167" s="168">
        <f>IF(COUNTIFS(Bugs[HU],B167)=0,0,(IF(COUNTIFS(Bugs[Estado],$J$161)=0,0,COUNTIFS(Bugs[HU],B167,Bugs[Estado],$J$161))))</f>
        <v>0</v>
      </c>
    </row>
    <row r="168" spans="2:10" hidden="1">
      <c r="B168" s="168">
        <f>'Inf. Proyecto'!C130</f>
        <v>0</v>
      </c>
      <c r="C168" s="169" t="str">
        <f>IF(COUNTIFS(Bugs[#All],B168)=0," ",COUNTIFS(Bugs[#All],B168))</f>
        <v xml:space="preserve"> </v>
      </c>
      <c r="D168" s="168">
        <f t="shared" si="2"/>
        <v>0</v>
      </c>
      <c r="E168" s="169">
        <f>IF(COUNTIFS(Bugs[HU],B168)=0,0,(IF(COUNTIFS(Bugs[Estado],$E$161)=0,0,COUNTIFS(Bugs[HU],B168,Bugs[Estado],$E$161))))</f>
        <v>0</v>
      </c>
      <c r="F168" s="168">
        <f>IF(COUNTIFS(Bugs[#All],B168)=0,0,(IF(COUNTIFS(Bugs[#All],$F$161)=0,0,COUNTIFS(Bugs[HU],B168,Bugs[Estado],$F$161))))</f>
        <v>0</v>
      </c>
      <c r="G168" s="168">
        <f>IF(COUNTIFS(Bugs[#All],B168)=0,0,(IF(COUNTIFS(Bugs[#All],$G$161)=0,0,COUNTIFS(Bugs[HU],B168,Bugs[Estado],$G$161))))</f>
        <v>0</v>
      </c>
      <c r="H168" s="168">
        <f>IF(COUNTIFS(Bugs[HU],B168)=0,0,(IF(COUNTIFS(Bugs[Estado],$H$161)=0,0,COUNTIFS(Bugs[HU],B168,Bugs[Estado],$H$161))))</f>
        <v>0</v>
      </c>
      <c r="I168" s="168">
        <f>IF(COUNTIFS(Bugs[HU],B168)=0,0,(IF(COUNTIFS(Bugs[Estado],$I$161)=0,0,COUNTIFS(Bugs[HU],B168,Bugs[Estado],$I$161))))</f>
        <v>0</v>
      </c>
      <c r="J168" s="168">
        <f>IF(COUNTIFS(Bugs[HU],B168)=0,0,(IF(COUNTIFS(Bugs[Estado],$J$161)=0,0,COUNTIFS(Bugs[HU],B168,Bugs[Estado],$J$161))))</f>
        <v>0</v>
      </c>
    </row>
    <row r="169" spans="2:10" hidden="1">
      <c r="B169" s="168">
        <f>'Inf. Proyecto'!C131</f>
        <v>0</v>
      </c>
      <c r="C169" s="169" t="str">
        <f>IF(COUNTIFS(Bugs[#All],B169)=0," ",COUNTIFS(Bugs[#All],B169))</f>
        <v xml:space="preserve"> </v>
      </c>
      <c r="D169" s="168">
        <f t="shared" si="2"/>
        <v>0</v>
      </c>
      <c r="E169" s="169">
        <f>IF(COUNTIFS(Bugs[HU],B169)=0,0,(IF(COUNTIFS(Bugs[Estado],$E$161)=0,0,COUNTIFS(Bugs[HU],B169,Bugs[Estado],$E$161))))</f>
        <v>0</v>
      </c>
      <c r="F169" s="168">
        <f>IF(COUNTIFS(Bugs[#All],B169)=0,0,(IF(COUNTIFS(Bugs[#All],$F$161)=0,0,COUNTIFS(Bugs[HU],B169,Bugs[Estado],$F$161))))</f>
        <v>0</v>
      </c>
      <c r="G169" s="168">
        <f>IF(COUNTIFS(Bugs[#All],B169)=0,0,(IF(COUNTIFS(Bugs[#All],$G$161)=0,0,COUNTIFS(Bugs[HU],B169,Bugs[Estado],$G$161))))</f>
        <v>0</v>
      </c>
      <c r="H169" s="168">
        <f>IF(COUNTIFS(Bugs[HU],B169)=0,0,(IF(COUNTIFS(Bugs[Estado],$H$161)=0,0,COUNTIFS(Bugs[HU],B169,Bugs[Estado],$H$161))))</f>
        <v>0</v>
      </c>
      <c r="I169" s="168">
        <f>IF(COUNTIFS(Bugs[HU],B169)=0,0,(IF(COUNTIFS(Bugs[Estado],$I$161)=0,0,COUNTIFS(Bugs[HU],B169,Bugs[Estado],$I$161))))</f>
        <v>0</v>
      </c>
      <c r="J169" s="168">
        <f>IF(COUNTIFS(Bugs[HU],B169)=0,0,(IF(COUNTIFS(Bugs[Estado],$J$161)=0,0,COUNTIFS(Bugs[HU],B169,Bugs[Estado],$J$161))))</f>
        <v>0</v>
      </c>
    </row>
    <row r="170" spans="2:10" hidden="1">
      <c r="B170" s="168">
        <f>'Inf. Proyecto'!C132</f>
        <v>0</v>
      </c>
      <c r="C170" s="169" t="str">
        <f>IF(COUNTIFS(Bugs[#All],B170)=0," ",COUNTIFS(Bugs[#All],B170))</f>
        <v xml:space="preserve"> </v>
      </c>
      <c r="D170" s="168">
        <f t="shared" si="2"/>
        <v>0</v>
      </c>
      <c r="E170" s="169">
        <f>IF(COUNTIFS(Bugs[HU],B170)=0,0,(IF(COUNTIFS(Bugs[Estado],$E$161)=0,0,COUNTIFS(Bugs[HU],B170,Bugs[Estado],$E$161))))</f>
        <v>0</v>
      </c>
      <c r="F170" s="168">
        <f>IF(COUNTIFS(Bugs[#All],B170)=0,0,(IF(COUNTIFS(Bugs[#All],$F$161)=0,0,COUNTIFS(Bugs[HU],B170,Bugs[Estado],$F$161))))</f>
        <v>0</v>
      </c>
      <c r="G170" s="168">
        <f>IF(COUNTIFS(Bugs[#All],B170)=0,0,(IF(COUNTIFS(Bugs[#All],$G$161)=0,0,COUNTIFS(Bugs[HU],B170,Bugs[Estado],$G$161))))</f>
        <v>0</v>
      </c>
      <c r="H170" s="168">
        <f>IF(COUNTIFS(Bugs[HU],B170)=0,0,(IF(COUNTIFS(Bugs[Estado],$H$161)=0,0,COUNTIFS(Bugs[HU],B170,Bugs[Estado],$H$161))))</f>
        <v>0</v>
      </c>
      <c r="I170" s="168">
        <f>IF(COUNTIFS(Bugs[HU],B170)=0,0,(IF(COUNTIFS(Bugs[Estado],$I$161)=0,0,COUNTIFS(Bugs[HU],B170,Bugs[Estado],$I$161))))</f>
        <v>0</v>
      </c>
      <c r="J170" s="168">
        <f>IF(COUNTIFS(Bugs[HU],B170)=0,0,(IF(COUNTIFS(Bugs[Estado],$J$161)=0,0,COUNTIFS(Bugs[HU],B170,Bugs[Estado],$J$161))))</f>
        <v>0</v>
      </c>
    </row>
    <row r="171" spans="2:10" hidden="1">
      <c r="B171" s="168">
        <f>'Inf. Proyecto'!C133</f>
        <v>0</v>
      </c>
      <c r="C171" s="169" t="str">
        <f>IF(COUNTIFS(Bugs[#All],B171)=0," ",COUNTIFS(Bugs[#All],B171))</f>
        <v xml:space="preserve"> </v>
      </c>
      <c r="D171" s="168">
        <f t="shared" si="2"/>
        <v>0</v>
      </c>
      <c r="E171" s="169">
        <f>IF(COUNTIFS(Bugs[HU],B171)=0,0,(IF(COUNTIFS(Bugs[Estado],$E$161)=0,0,COUNTIFS(Bugs[HU],B171,Bugs[Estado],$E$161))))</f>
        <v>0</v>
      </c>
      <c r="F171" s="168">
        <f>IF(COUNTIFS(Bugs[#All],B171)=0,0,(IF(COUNTIFS(Bugs[#All],$F$161)=0,0,COUNTIFS(Bugs[HU],B171,Bugs[Estado],$F$161))))</f>
        <v>0</v>
      </c>
      <c r="G171" s="168">
        <f>IF(COUNTIFS(Bugs[#All],B171)=0,0,(IF(COUNTIFS(Bugs[#All],$G$161)=0,0,COUNTIFS(Bugs[HU],B171,Bugs[Estado],$G$161))))</f>
        <v>0</v>
      </c>
      <c r="H171" s="168">
        <f>IF(COUNTIFS(Bugs[HU],B171)=0,0,(IF(COUNTIFS(Bugs[Estado],$H$161)=0,0,COUNTIFS(Bugs[HU],B171,Bugs[Estado],$H$161))))</f>
        <v>0</v>
      </c>
      <c r="I171" s="168">
        <f>IF(COUNTIFS(Bugs[HU],B171)=0,0,(IF(COUNTIFS(Bugs[Estado],$I$161)=0,0,COUNTIFS(Bugs[HU],B171,Bugs[Estado],$I$161))))</f>
        <v>0</v>
      </c>
      <c r="J171" s="168">
        <f>IF(COUNTIFS(Bugs[HU],B171)=0,0,(IF(COUNTIFS(Bugs[Estado],$J$161)=0,0,COUNTIFS(Bugs[HU],B171,Bugs[Estado],$J$161))))</f>
        <v>0</v>
      </c>
    </row>
    <row r="172" spans="2:10" hidden="1">
      <c r="B172" s="168">
        <f>'Inf. Proyecto'!C134</f>
        <v>0</v>
      </c>
      <c r="C172" s="169" t="str">
        <f>IF(COUNTIFS(Bugs[#All],B172)=0," ",COUNTIFS(Bugs[#All],B172))</f>
        <v xml:space="preserve"> </v>
      </c>
      <c r="D172" s="168">
        <f t="shared" si="2"/>
        <v>0</v>
      </c>
      <c r="E172" s="169">
        <f>IF(COUNTIFS(Bugs[HU],B172)=0,0,(IF(COUNTIFS(Bugs[Estado],$E$161)=0,0,COUNTIFS(Bugs[HU],B172,Bugs[Estado],$E$161))))</f>
        <v>0</v>
      </c>
      <c r="F172" s="168">
        <f>IF(COUNTIFS(Bugs[#All],B172)=0,0,(IF(COUNTIFS(Bugs[#All],$F$161)=0,0,COUNTIFS(Bugs[HU],B172,Bugs[Estado],$F$161))))</f>
        <v>0</v>
      </c>
      <c r="G172" s="168">
        <f>IF(COUNTIFS(Bugs[#All],B172)=0,0,(IF(COUNTIFS(Bugs[#All],$G$161)=0,0,COUNTIFS(Bugs[HU],B172,Bugs[Estado],$G$161))))</f>
        <v>0</v>
      </c>
      <c r="H172" s="168">
        <f>IF(COUNTIFS(Bugs[HU],B172)=0,0,(IF(COUNTIFS(Bugs[Estado],$H$161)=0,0,COUNTIFS(Bugs[HU],B172,Bugs[Estado],$H$161))))</f>
        <v>0</v>
      </c>
      <c r="I172" s="168">
        <f>IF(COUNTIFS(Bugs[HU],B172)=0,0,(IF(COUNTIFS(Bugs[Estado],$I$161)=0,0,COUNTIFS(Bugs[HU],B172,Bugs[Estado],$I$161))))</f>
        <v>0</v>
      </c>
      <c r="J172" s="168">
        <f>IF(COUNTIFS(Bugs[HU],B172)=0,0,(IF(COUNTIFS(Bugs[Estado],$J$161)=0,0,COUNTIFS(Bugs[HU],B172,Bugs[Estado],$J$161))))</f>
        <v>0</v>
      </c>
    </row>
    <row r="173" spans="2:10" hidden="1">
      <c r="B173" s="168">
        <f>'Inf. Proyecto'!C135</f>
        <v>0</v>
      </c>
      <c r="C173" s="169" t="str">
        <f>IF(COUNTIFS(Bugs[#All],B173)=0," ",COUNTIFS(Bugs[#All],B173))</f>
        <v xml:space="preserve"> </v>
      </c>
      <c r="D173" s="168">
        <f t="shared" si="2"/>
        <v>0</v>
      </c>
      <c r="E173" s="169">
        <f>IF(COUNTIFS(Bugs[HU],B173)=0,0,(IF(COUNTIFS(Bugs[Estado],$E$161)=0,0,COUNTIFS(Bugs[HU],B173,Bugs[Estado],$E$161))))</f>
        <v>0</v>
      </c>
      <c r="F173" s="168">
        <f>IF(COUNTIFS(Bugs[#All],B173)=0,0,(IF(COUNTIFS(Bugs[#All],$F$161)=0,0,COUNTIFS(Bugs[HU],B173,Bugs[Estado],$F$161))))</f>
        <v>0</v>
      </c>
      <c r="G173" s="168">
        <f>IF(COUNTIFS(Bugs[#All],B173)=0,0,(IF(COUNTIFS(Bugs[#All],$G$161)=0,0,COUNTIFS(Bugs[HU],B173,Bugs[Estado],$G$161))))</f>
        <v>0</v>
      </c>
      <c r="H173" s="168">
        <f>IF(COUNTIFS(Bugs[HU],B173)=0,0,(IF(COUNTIFS(Bugs[Estado],$H$161)=0,0,COUNTIFS(Bugs[HU],B173,Bugs[Estado],$H$161))))</f>
        <v>0</v>
      </c>
      <c r="I173" s="168">
        <f>IF(COUNTIFS(Bugs[HU],B173)=0,0,(IF(COUNTIFS(Bugs[Estado],$I$161)=0,0,COUNTIFS(Bugs[HU],B173,Bugs[Estado],$I$161))))</f>
        <v>0</v>
      </c>
      <c r="J173" s="168">
        <f>IF(COUNTIFS(Bugs[HU],B173)=0,0,(IF(COUNTIFS(Bugs[Estado],$J$161)=0,0,COUNTIFS(Bugs[HU],B173,Bugs[Estado],$J$161))))</f>
        <v>0</v>
      </c>
    </row>
    <row r="174" spans="2:10" hidden="1">
      <c r="B174" s="168">
        <f>'Inf. Proyecto'!C136</f>
        <v>0</v>
      </c>
      <c r="C174" s="169" t="str">
        <f>IF(COUNTIFS(Bugs[#All],B174)=0," ",COUNTIFS(Bugs[#All],B174))</f>
        <v xml:space="preserve"> </v>
      </c>
      <c r="D174" s="168">
        <f t="shared" si="2"/>
        <v>0</v>
      </c>
      <c r="E174" s="169">
        <f>IF(COUNTIFS(Bugs[HU],B174)=0,0,(IF(COUNTIFS(Bugs[Estado],$E$161)=0,0,COUNTIFS(Bugs[HU],B174,Bugs[Estado],$E$161))))</f>
        <v>0</v>
      </c>
      <c r="F174" s="168">
        <f>IF(COUNTIFS(Bugs[#All],B174)=0,0,(IF(COUNTIFS(Bugs[#All],$F$161)=0,0,COUNTIFS(Bugs[HU],B174,Bugs[Estado],$F$161))))</f>
        <v>0</v>
      </c>
      <c r="G174" s="168">
        <f>IF(COUNTIFS(Bugs[#All],B174)=0,0,(IF(COUNTIFS(Bugs[#All],$G$161)=0,0,COUNTIFS(Bugs[HU],B174,Bugs[Estado],$G$161))))</f>
        <v>0</v>
      </c>
      <c r="H174" s="168">
        <f>IF(COUNTIFS(Bugs[HU],B174)=0,0,(IF(COUNTIFS(Bugs[Estado],$H$161)=0,0,COUNTIFS(Bugs[HU],B174,Bugs[Estado],$H$161))))</f>
        <v>0</v>
      </c>
      <c r="I174" s="168">
        <f>IF(COUNTIFS(Bugs[HU],B174)=0,0,(IF(COUNTIFS(Bugs[Estado],$I$161)=0,0,COUNTIFS(Bugs[HU],B174,Bugs[Estado],$I$161))))</f>
        <v>0</v>
      </c>
      <c r="J174" s="168">
        <f>IF(COUNTIFS(Bugs[HU],B174)=0,0,(IF(COUNTIFS(Bugs[Estado],$J$161)=0,0,COUNTIFS(Bugs[HU],B174,Bugs[Estado],$J$161))))</f>
        <v>0</v>
      </c>
    </row>
    <row r="175" spans="2:10" hidden="1">
      <c r="B175" s="168">
        <f>'Inf. Proyecto'!C137</f>
        <v>0</v>
      </c>
      <c r="C175" s="169" t="str">
        <f>IF(COUNTIFS(Bugs[#All],B175)=0," ",COUNTIFS(Bugs[#All],B175))</f>
        <v xml:space="preserve"> </v>
      </c>
      <c r="D175" s="168">
        <f t="shared" si="2"/>
        <v>0</v>
      </c>
      <c r="E175" s="169">
        <f>IF(COUNTIFS(Bugs[HU],B175)=0,0,(IF(COUNTIFS(Bugs[Estado],$E$161)=0,0,COUNTIFS(Bugs[HU],B175,Bugs[Estado],$E$161))))</f>
        <v>0</v>
      </c>
      <c r="F175" s="168">
        <f>IF(COUNTIFS(Bugs[#All],B175)=0,0,(IF(COUNTIFS(Bugs[#All],$F$161)=0,0,COUNTIFS(Bugs[HU],B175,Bugs[Estado],$F$161))))</f>
        <v>0</v>
      </c>
      <c r="G175" s="168">
        <f>IF(COUNTIFS(Bugs[#All],B175)=0,0,(IF(COUNTIFS(Bugs[#All],$G$161)=0,0,COUNTIFS(Bugs[HU],B175,Bugs[Estado],$G$161))))</f>
        <v>0</v>
      </c>
      <c r="H175" s="168">
        <f>IF(COUNTIFS(Bugs[HU],B175)=0,0,(IF(COUNTIFS(Bugs[Estado],$H$161)=0,0,COUNTIFS(Bugs[HU],B175,Bugs[Estado],$H$161))))</f>
        <v>0</v>
      </c>
      <c r="I175" s="168">
        <f>IF(COUNTIFS(Bugs[HU],B175)=0,0,(IF(COUNTIFS(Bugs[Estado],$I$161)=0,0,COUNTIFS(Bugs[HU],B175,Bugs[Estado],$I$161))))</f>
        <v>0</v>
      </c>
      <c r="J175" s="168">
        <f>IF(COUNTIFS(Bugs[HU],B175)=0,0,(IF(COUNTIFS(Bugs[Estado],$J$161)=0,0,COUNTIFS(Bugs[HU],B175,Bugs[Estado],$J$161))))</f>
        <v>0</v>
      </c>
    </row>
    <row r="176" spans="2:10" hidden="1">
      <c r="B176" s="168">
        <f>'Inf. Proyecto'!C138</f>
        <v>0</v>
      </c>
      <c r="C176" s="169" t="str">
        <f>IF(COUNTIFS(Bugs[#All],B176)=0," ",COUNTIFS(Bugs[#All],B176))</f>
        <v xml:space="preserve"> </v>
      </c>
      <c r="D176" s="168">
        <f t="shared" si="2"/>
        <v>0</v>
      </c>
      <c r="E176" s="169">
        <f>IF(COUNTIFS(Bugs[HU],B176)=0,0,(IF(COUNTIFS(Bugs[Estado],$E$161)=0,0,COUNTIFS(Bugs[HU],B176,Bugs[Estado],$E$161))))</f>
        <v>0</v>
      </c>
      <c r="F176" s="168">
        <f>IF(COUNTIFS(Bugs[#All],B176)=0,0,(IF(COUNTIFS(Bugs[#All],$F$161)=0,0,COUNTIFS(Bugs[HU],B176,Bugs[Estado],$F$161))))</f>
        <v>0</v>
      </c>
      <c r="G176" s="168">
        <f>IF(COUNTIFS(Bugs[#All],B176)=0,0,(IF(COUNTIFS(Bugs[#All],$G$161)=0,0,COUNTIFS(Bugs[HU],B176,Bugs[Estado],$G$161))))</f>
        <v>0</v>
      </c>
      <c r="H176" s="168">
        <f>IF(COUNTIFS(Bugs[HU],B176)=0,0,(IF(COUNTIFS(Bugs[Estado],$H$161)=0,0,COUNTIFS(Bugs[HU],B176,Bugs[Estado],$H$161))))</f>
        <v>0</v>
      </c>
      <c r="I176" s="168">
        <f>IF(COUNTIFS(Bugs[HU],B176)=0,0,(IF(COUNTIFS(Bugs[Estado],$I$161)=0,0,COUNTIFS(Bugs[HU],B176,Bugs[Estado],$I$161))))</f>
        <v>0</v>
      </c>
      <c r="J176" s="168">
        <f>IF(COUNTIFS(Bugs[HU],B176)=0,0,(IF(COUNTIFS(Bugs[Estado],$J$161)=0,0,COUNTIFS(Bugs[HU],B176,Bugs[Estado],$J$161))))</f>
        <v>0</v>
      </c>
    </row>
    <row r="177" spans="2:10" hidden="1">
      <c r="B177" s="168">
        <f>'Inf. Proyecto'!C139</f>
        <v>0</v>
      </c>
      <c r="C177" s="169" t="str">
        <f>IF(COUNTIFS(Bugs[#All],B177)=0," ",COUNTIFS(Bugs[#All],B177))</f>
        <v xml:space="preserve"> </v>
      </c>
      <c r="D177" s="168">
        <f t="shared" si="2"/>
        <v>0</v>
      </c>
      <c r="E177" s="169">
        <f>IF(COUNTIFS(Bugs[HU],B177)=0,0,(IF(COUNTIFS(Bugs[Estado],$E$161)=0,0,COUNTIFS(Bugs[HU],B177,Bugs[Estado],$E$161))))</f>
        <v>0</v>
      </c>
      <c r="F177" s="168">
        <f>IF(COUNTIFS(Bugs[#All],B177)=0,0,(IF(COUNTIFS(Bugs[#All],$F$161)=0,0,COUNTIFS(Bugs[HU],B177,Bugs[Estado],$F$161))))</f>
        <v>0</v>
      </c>
      <c r="G177" s="168">
        <f>IF(COUNTIFS(Bugs[#All],B177)=0,0,(IF(COUNTIFS(Bugs[#All],$G$161)=0,0,COUNTIFS(Bugs[HU],B177,Bugs[Estado],$G$161))))</f>
        <v>0</v>
      </c>
      <c r="H177" s="168">
        <f>IF(COUNTIFS(Bugs[HU],B177)=0,0,(IF(COUNTIFS(Bugs[Estado],$H$161)=0,0,COUNTIFS(Bugs[HU],B177,Bugs[Estado],$H$161))))</f>
        <v>0</v>
      </c>
      <c r="I177" s="168">
        <f>IF(COUNTIFS(Bugs[HU],B177)=0,0,(IF(COUNTIFS(Bugs[Estado],$I$161)=0,0,COUNTIFS(Bugs[HU],B177,Bugs[Estado],$I$161))))</f>
        <v>0</v>
      </c>
      <c r="J177" s="168">
        <f>IF(COUNTIFS(Bugs[HU],B177)=0,0,(IF(COUNTIFS(Bugs[Estado],$J$161)=0,0,COUNTIFS(Bugs[HU],B177,Bugs[Estado],$J$161))))</f>
        <v>0</v>
      </c>
    </row>
    <row r="178" spans="2:10" hidden="1">
      <c r="B178" s="168">
        <f>'Inf. Proyecto'!C140</f>
        <v>0</v>
      </c>
      <c r="C178" s="169" t="str">
        <f>IF(COUNTIFS(Bugs[#All],B178)=0," ",COUNTIFS(Bugs[#All],B178))</f>
        <v xml:space="preserve"> </v>
      </c>
      <c r="D178" s="168">
        <f t="shared" si="2"/>
        <v>0</v>
      </c>
      <c r="E178" s="169">
        <f>IF(COUNTIFS(Bugs[HU],B178)=0,0,(IF(COUNTIFS(Bugs[Estado],$E$161)=0,0,COUNTIFS(Bugs[HU],B178,Bugs[Estado],$E$161))))</f>
        <v>0</v>
      </c>
      <c r="F178" s="168">
        <f>IF(COUNTIFS(Bugs[#All],B178)=0,0,(IF(COUNTIFS(Bugs[#All],$F$161)=0,0,COUNTIFS(Bugs[HU],B178,Bugs[Estado],$F$161))))</f>
        <v>0</v>
      </c>
      <c r="G178" s="168">
        <f>IF(COUNTIFS(Bugs[#All],B178)=0,0,(IF(COUNTIFS(Bugs[#All],$G$161)=0,0,COUNTIFS(Bugs[HU],B178,Bugs[Estado],$G$161))))</f>
        <v>0</v>
      </c>
      <c r="H178" s="168">
        <f>IF(COUNTIFS(Bugs[HU],B178)=0,0,(IF(COUNTIFS(Bugs[Estado],$H$161)=0,0,COUNTIFS(Bugs[HU],B178,Bugs[Estado],$H$161))))</f>
        <v>0</v>
      </c>
      <c r="I178" s="168">
        <f>IF(COUNTIFS(Bugs[HU],B178)=0,0,(IF(COUNTIFS(Bugs[Estado],$I$161)=0,0,COUNTIFS(Bugs[HU],B178,Bugs[Estado],$I$161))))</f>
        <v>0</v>
      </c>
      <c r="J178" s="168">
        <f>IF(COUNTIFS(Bugs[HU],B178)=0,0,(IF(COUNTIFS(Bugs[Estado],$J$161)=0,0,COUNTIFS(Bugs[HU],B178,Bugs[Estado],$J$161))))</f>
        <v>0</v>
      </c>
    </row>
    <row r="179" spans="2:10" hidden="1">
      <c r="B179" s="168">
        <f>'Inf. Proyecto'!C141</f>
        <v>0</v>
      </c>
      <c r="C179" s="169" t="str">
        <f>IF(COUNTIFS(Bugs[#All],B179)=0," ",COUNTIFS(Bugs[#All],B179))</f>
        <v xml:space="preserve"> </v>
      </c>
      <c r="D179" s="168">
        <f t="shared" si="2"/>
        <v>0</v>
      </c>
      <c r="E179" s="169">
        <f>IF(COUNTIFS(Bugs[HU],B179)=0,0,(IF(COUNTIFS(Bugs[Estado],$E$161)=0,0,COUNTIFS(Bugs[HU],B179,Bugs[Estado],$E$161))))</f>
        <v>0</v>
      </c>
      <c r="F179" s="168">
        <f>IF(COUNTIFS(Bugs[#All],B179)=0,0,(IF(COUNTIFS(Bugs[#All],$F$161)=0,0,COUNTIFS(Bugs[HU],B179,Bugs[Estado],$F$161))))</f>
        <v>0</v>
      </c>
      <c r="G179" s="168">
        <f>IF(COUNTIFS(Bugs[#All],B179)=0,0,(IF(COUNTIFS(Bugs[#All],$G$161)=0,0,COUNTIFS(Bugs[HU],B179,Bugs[Estado],$G$161))))</f>
        <v>0</v>
      </c>
      <c r="H179" s="168">
        <f>IF(COUNTIFS(Bugs[HU],B179)=0,0,(IF(COUNTIFS(Bugs[Estado],$H$161)=0,0,COUNTIFS(Bugs[HU],B179,Bugs[Estado],$H$161))))</f>
        <v>0</v>
      </c>
      <c r="I179" s="168">
        <f>IF(COUNTIFS(Bugs[HU],B179)=0,0,(IF(COUNTIFS(Bugs[Estado],$I$161)=0,0,COUNTIFS(Bugs[HU],B179,Bugs[Estado],$I$161))))</f>
        <v>0</v>
      </c>
      <c r="J179" s="168">
        <f>IF(COUNTIFS(Bugs[HU],B179)=0,0,(IF(COUNTIFS(Bugs[Estado],$J$161)=0,0,COUNTIFS(Bugs[HU],B179,Bugs[Estado],$J$161))))</f>
        <v>0</v>
      </c>
    </row>
    <row r="180" spans="2:10" hidden="1">
      <c r="B180" s="168">
        <f>'Inf. Proyecto'!C142</f>
        <v>0</v>
      </c>
      <c r="C180" s="169" t="str">
        <f>IF(COUNTIFS(Bugs[#All],B180)=0," ",COUNTIFS(Bugs[#All],B180))</f>
        <v xml:space="preserve"> </v>
      </c>
      <c r="D180" s="168">
        <f t="shared" si="2"/>
        <v>0</v>
      </c>
      <c r="E180" s="169">
        <f>IF(COUNTIFS(Bugs[HU],B180)=0,0,(IF(COUNTIFS(Bugs[Estado],$E$161)=0,0,COUNTIFS(Bugs[HU],B180,Bugs[Estado],$E$161))))</f>
        <v>0</v>
      </c>
      <c r="F180" s="168">
        <f>IF(COUNTIFS(Bugs[#All],B180)=0,0,(IF(COUNTIFS(Bugs[#All],$F$161)=0,0,COUNTIFS(Bugs[HU],B180,Bugs[Estado],$F$161))))</f>
        <v>0</v>
      </c>
      <c r="G180" s="168">
        <f>IF(COUNTIFS(Bugs[#All],B180)=0,0,(IF(COUNTIFS(Bugs[#All],$G$161)=0,0,COUNTIFS(Bugs[HU],B180,Bugs[Estado],$G$161))))</f>
        <v>0</v>
      </c>
      <c r="H180" s="168">
        <f>IF(COUNTIFS(Bugs[HU],B180)=0,0,(IF(COUNTIFS(Bugs[Estado],$H$161)=0,0,COUNTIFS(Bugs[HU],B180,Bugs[Estado],$H$161))))</f>
        <v>0</v>
      </c>
      <c r="I180" s="168">
        <f>IF(COUNTIFS(Bugs[HU],B180)=0,0,(IF(COUNTIFS(Bugs[Estado],$I$161)=0,0,COUNTIFS(Bugs[HU],B180,Bugs[Estado],$I$161))))</f>
        <v>0</v>
      </c>
      <c r="J180" s="168">
        <f>IF(COUNTIFS(Bugs[HU],B180)=0,0,(IF(COUNTIFS(Bugs[Estado],$J$161)=0,0,COUNTIFS(Bugs[HU],B180,Bugs[Estado],$J$161))))</f>
        <v>0</v>
      </c>
    </row>
    <row r="181" spans="2:10" hidden="1">
      <c r="B181" s="168">
        <f>'Inf. Proyecto'!C143</f>
        <v>0</v>
      </c>
      <c r="C181" s="169" t="str">
        <f>IF(COUNTIFS(Bugs[#All],B181)=0," ",COUNTIFS(Bugs[#All],B181))</f>
        <v xml:space="preserve"> </v>
      </c>
      <c r="D181" s="168">
        <f t="shared" si="2"/>
        <v>0</v>
      </c>
      <c r="E181" s="169">
        <f>IF(COUNTIFS(Bugs[HU],B181)=0,0,(IF(COUNTIFS(Bugs[Estado],$E$161)=0,0,COUNTIFS(Bugs[HU],B181,Bugs[Estado],$E$161))))</f>
        <v>0</v>
      </c>
      <c r="F181" s="168">
        <f>IF(COUNTIFS(Bugs[#All],B181)=0,0,(IF(COUNTIFS(Bugs[#All],$F$161)=0,0,COUNTIFS(Bugs[HU],B181,Bugs[Estado],$F$161))))</f>
        <v>0</v>
      </c>
      <c r="G181" s="168">
        <f>IF(COUNTIFS(Bugs[#All],B181)=0,0,(IF(COUNTIFS(Bugs[#All],$G$161)=0,0,COUNTIFS(Bugs[HU],B181,Bugs[Estado],$G$161))))</f>
        <v>0</v>
      </c>
      <c r="H181" s="168">
        <f>IF(COUNTIFS(Bugs[HU],B181)=0,0,(IF(COUNTIFS(Bugs[Estado],$H$161)=0,0,COUNTIFS(Bugs[HU],B181,Bugs[Estado],$H$161))))</f>
        <v>0</v>
      </c>
      <c r="I181" s="168">
        <f>IF(COUNTIFS(Bugs[HU],B181)=0,0,(IF(COUNTIFS(Bugs[Estado],$I$161)=0,0,COUNTIFS(Bugs[HU],B181,Bugs[Estado],$I$161))))</f>
        <v>0</v>
      </c>
      <c r="J181" s="168">
        <f>IF(COUNTIFS(Bugs[HU],B181)=0,0,(IF(COUNTIFS(Bugs[Estado],$J$161)=0,0,COUNTIFS(Bugs[HU],B181,Bugs[Estado],$J$161))))</f>
        <v>0</v>
      </c>
    </row>
    <row r="182" spans="2:10" hidden="1">
      <c r="B182" s="168">
        <f>'Inf. Proyecto'!C144</f>
        <v>0</v>
      </c>
      <c r="C182" s="169" t="str">
        <f>IF(COUNTIFS(Bugs[#All],B182)=0," ",COUNTIFS(Bugs[#All],B182))</f>
        <v xml:space="preserve"> </v>
      </c>
      <c r="D182" s="168">
        <f t="shared" si="2"/>
        <v>0</v>
      </c>
      <c r="E182" s="169">
        <f>IF(COUNTIFS(Bugs[HU],B182)=0,0,(IF(COUNTIFS(Bugs[Estado],$E$161)=0,0,COUNTIFS(Bugs[HU],B182,Bugs[Estado],$E$161))))</f>
        <v>0</v>
      </c>
      <c r="F182" s="168">
        <f>IF(COUNTIFS(Bugs[#All],B182)=0,0,(IF(COUNTIFS(Bugs[#All],$F$161)=0,0,COUNTIFS(Bugs[HU],B182,Bugs[Estado],$F$161))))</f>
        <v>0</v>
      </c>
      <c r="G182" s="168">
        <f>IF(COUNTIFS(Bugs[#All],B182)=0,0,(IF(COUNTIFS(Bugs[#All],$G$161)=0,0,COUNTIFS(Bugs[HU],B182,Bugs[Estado],$G$161))))</f>
        <v>0</v>
      </c>
      <c r="H182" s="168">
        <f>IF(COUNTIFS(Bugs[HU],B182)=0,0,(IF(COUNTIFS(Bugs[Estado],$H$161)=0,0,COUNTIFS(Bugs[HU],B182,Bugs[Estado],$H$161))))</f>
        <v>0</v>
      </c>
      <c r="I182" s="168">
        <f>IF(COUNTIFS(Bugs[HU],B182)=0,0,(IF(COUNTIFS(Bugs[Estado],$I$161)=0,0,COUNTIFS(Bugs[HU],B182,Bugs[Estado],$I$161))))</f>
        <v>0</v>
      </c>
      <c r="J182" s="168">
        <f>IF(COUNTIFS(Bugs[HU],B182)=0,0,(IF(COUNTIFS(Bugs[Estado],$J$161)=0,0,COUNTIFS(Bugs[HU],B182,Bugs[Estado],$J$161))))</f>
        <v>0</v>
      </c>
    </row>
    <row r="183" spans="2:10" hidden="1">
      <c r="B183" s="168">
        <f>'Inf. Proyecto'!C145</f>
        <v>0</v>
      </c>
      <c r="C183" s="169" t="str">
        <f>IF(COUNTIFS(Bugs[#All],B183)=0," ",COUNTIFS(Bugs[#All],B183))</f>
        <v xml:space="preserve"> </v>
      </c>
      <c r="D183" s="168">
        <f t="shared" si="2"/>
        <v>0</v>
      </c>
      <c r="E183" s="169">
        <f>IF(COUNTIFS(Bugs[HU],B183)=0,0,(IF(COUNTIFS(Bugs[Estado],$E$161)=0,0,COUNTIFS(Bugs[HU],B183,Bugs[Estado],$E$161))))</f>
        <v>0</v>
      </c>
      <c r="F183" s="168">
        <f>IF(COUNTIFS(Bugs[#All],B183)=0,0,(IF(COUNTIFS(Bugs[#All],$F$161)=0,0,COUNTIFS(Bugs[HU],B183,Bugs[Estado],$F$161))))</f>
        <v>0</v>
      </c>
      <c r="G183" s="168">
        <f>IF(COUNTIFS(Bugs[#All],B183)=0,0,(IF(COUNTIFS(Bugs[#All],$G$161)=0,0,COUNTIFS(Bugs[HU],B183,Bugs[Estado],$G$161))))</f>
        <v>0</v>
      </c>
      <c r="H183" s="168">
        <f>IF(COUNTIFS(Bugs[HU],B183)=0,0,(IF(COUNTIFS(Bugs[Estado],$H$161)=0,0,COUNTIFS(Bugs[HU],B183,Bugs[Estado],$H$161))))</f>
        <v>0</v>
      </c>
      <c r="I183" s="168">
        <f>IF(COUNTIFS(Bugs[HU],B183)=0,0,(IF(COUNTIFS(Bugs[Estado],$I$161)=0,0,COUNTIFS(Bugs[HU],B183,Bugs[Estado],$I$161))))</f>
        <v>0</v>
      </c>
      <c r="J183" s="168">
        <f>IF(COUNTIFS(Bugs[HU],B183)=0,0,(IF(COUNTIFS(Bugs[Estado],$J$161)=0,0,COUNTIFS(Bugs[HU],B183,Bugs[Estado],$J$161))))</f>
        <v>0</v>
      </c>
    </row>
    <row r="184" spans="2:10" hidden="1">
      <c r="B184" s="168">
        <f>'Inf. Proyecto'!C146</f>
        <v>0</v>
      </c>
      <c r="C184" s="169" t="str">
        <f>IF(COUNTIFS(Bugs[#All],B184)=0," ",COUNTIFS(Bugs[#All],B184))</f>
        <v xml:space="preserve"> </v>
      </c>
      <c r="D184" s="168">
        <f t="shared" si="2"/>
        <v>0</v>
      </c>
      <c r="E184" s="169">
        <f>IF(COUNTIFS(Bugs[HU],B184)=0,0,(IF(COUNTIFS(Bugs[Estado],$E$161)=0,0,COUNTIFS(Bugs[HU],B184,Bugs[Estado],$E$161))))</f>
        <v>0</v>
      </c>
      <c r="F184" s="168">
        <f>IF(COUNTIFS(Bugs[#All],B184)=0,0,(IF(COUNTIFS(Bugs[#All],$F$161)=0,0,COUNTIFS(Bugs[HU],B184,Bugs[Estado],$F$161))))</f>
        <v>0</v>
      </c>
      <c r="G184" s="168">
        <f>IF(COUNTIFS(Bugs[#All],B184)=0,0,(IF(COUNTIFS(Bugs[#All],$G$161)=0,0,COUNTIFS(Bugs[HU],B184,Bugs[Estado],$G$161))))</f>
        <v>0</v>
      </c>
      <c r="H184" s="168">
        <f>IF(COUNTIFS(Bugs[HU],B184)=0,0,(IF(COUNTIFS(Bugs[Estado],$H$161)=0,0,COUNTIFS(Bugs[HU],B184,Bugs[Estado],$H$161))))</f>
        <v>0</v>
      </c>
      <c r="I184" s="168">
        <f>IF(COUNTIFS(Bugs[HU],B184)=0,0,(IF(COUNTIFS(Bugs[Estado],$I$161)=0,0,COUNTIFS(Bugs[HU],B184,Bugs[Estado],$I$161))))</f>
        <v>0</v>
      </c>
      <c r="J184" s="168">
        <f>IF(COUNTIFS(Bugs[HU],B184)=0,0,(IF(COUNTIFS(Bugs[Estado],$J$161)=0,0,COUNTIFS(Bugs[HU],B184,Bugs[Estado],$J$161))))</f>
        <v>0</v>
      </c>
    </row>
    <row r="185" spans="2:10" hidden="1">
      <c r="B185" s="168">
        <f>'Inf. Proyecto'!C147</f>
        <v>0</v>
      </c>
      <c r="C185" s="169" t="str">
        <f>IF(COUNTIFS(Bugs[#All],B185)=0," ",COUNTIFS(Bugs[#All],B185))</f>
        <v xml:space="preserve"> </v>
      </c>
      <c r="D185" s="168">
        <f t="shared" si="2"/>
        <v>0</v>
      </c>
      <c r="E185" s="169">
        <f>IF(COUNTIFS(Bugs[HU],B185)=0,0,(IF(COUNTIFS(Bugs[Estado],$E$161)=0,0,COUNTIFS(Bugs[HU],B185,Bugs[Estado],$E$161))))</f>
        <v>0</v>
      </c>
      <c r="F185" s="168">
        <f>IF(COUNTIFS(Bugs[#All],B185)=0,0,(IF(COUNTIFS(Bugs[#All],$F$161)=0,0,COUNTIFS(Bugs[HU],B185,Bugs[Estado],$F$161))))</f>
        <v>0</v>
      </c>
      <c r="G185" s="168">
        <f>IF(COUNTIFS(Bugs[#All],B185)=0,0,(IF(COUNTIFS(Bugs[#All],$G$161)=0,0,COUNTIFS(Bugs[HU],B185,Bugs[Estado],$G$161))))</f>
        <v>0</v>
      </c>
      <c r="H185" s="168">
        <f>IF(COUNTIFS(Bugs[HU],B185)=0,0,(IF(COUNTIFS(Bugs[Estado],$H$161)=0,0,COUNTIFS(Bugs[HU],B185,Bugs[Estado],$H$161))))</f>
        <v>0</v>
      </c>
      <c r="I185" s="168">
        <f>IF(COUNTIFS(Bugs[HU],B185)=0,0,(IF(COUNTIFS(Bugs[Estado],$I$161)=0,0,COUNTIFS(Bugs[HU],B185,Bugs[Estado],$I$161))))</f>
        <v>0</v>
      </c>
      <c r="J185" s="168">
        <f>IF(COUNTIFS(Bugs[HU],B185)=0,0,(IF(COUNTIFS(Bugs[Estado],$J$161)=0,0,COUNTIFS(Bugs[HU],B185,Bugs[Estado],$J$161))))</f>
        <v>0</v>
      </c>
    </row>
    <row r="186" spans="2:10" hidden="1">
      <c r="B186" s="168">
        <f>'Inf. Proyecto'!C148</f>
        <v>0</v>
      </c>
      <c r="C186" s="169" t="str">
        <f>IF(COUNTIFS(Bugs[#All],B186)=0," ",COUNTIFS(Bugs[#All],B186))</f>
        <v xml:space="preserve"> </v>
      </c>
      <c r="D186" s="168">
        <f t="shared" si="2"/>
        <v>0</v>
      </c>
      <c r="E186" s="169">
        <f>IF(COUNTIFS(Bugs[HU],B186)=0,0,(IF(COUNTIFS(Bugs[Estado],$E$161)=0,0,COUNTIFS(Bugs[HU],B186,Bugs[Estado],$E$161))))</f>
        <v>0</v>
      </c>
      <c r="F186" s="168">
        <f>IF(COUNTIFS(Bugs[#All],B186)=0,0,(IF(COUNTIFS(Bugs[#All],$F$161)=0,0,COUNTIFS(Bugs[HU],B186,Bugs[Estado],$F$161))))</f>
        <v>0</v>
      </c>
      <c r="G186" s="168">
        <f>IF(COUNTIFS(Bugs[#All],B186)=0,0,(IF(COUNTIFS(Bugs[#All],$G$161)=0,0,COUNTIFS(Bugs[HU],B186,Bugs[Estado],$G$161))))</f>
        <v>0</v>
      </c>
      <c r="H186" s="168">
        <f>IF(COUNTIFS(Bugs[HU],B186)=0,0,(IF(COUNTIFS(Bugs[Estado],$H$161)=0,0,COUNTIFS(Bugs[HU],B186,Bugs[Estado],$H$161))))</f>
        <v>0</v>
      </c>
      <c r="I186" s="168">
        <f>IF(COUNTIFS(Bugs[HU],B186)=0,0,(IF(COUNTIFS(Bugs[Estado],$I$161)=0,0,COUNTIFS(Bugs[HU],B186,Bugs[Estado],$I$161))))</f>
        <v>0</v>
      </c>
      <c r="J186" s="168">
        <f>IF(COUNTIFS(Bugs[HU],B186)=0,0,(IF(COUNTIFS(Bugs[Estado],$J$161)=0,0,COUNTIFS(Bugs[HU],B186,Bugs[Estado],$J$161))))</f>
        <v>0</v>
      </c>
    </row>
    <row r="187" spans="2:10" hidden="1">
      <c r="B187" s="168">
        <f>'Inf. Proyecto'!C149</f>
        <v>0</v>
      </c>
      <c r="C187" s="169" t="str">
        <f>IF(COUNTIFS(Bugs[#All],B187)=0," ",COUNTIFS(Bugs[#All],B187))</f>
        <v xml:space="preserve"> </v>
      </c>
      <c r="D187" s="168">
        <f t="shared" si="2"/>
        <v>0</v>
      </c>
      <c r="E187" s="169">
        <f>IF(COUNTIFS(Bugs[HU],B187)=0,0,(IF(COUNTIFS(Bugs[Estado],$E$161)=0,0,COUNTIFS(Bugs[HU],B187,Bugs[Estado],$E$161))))</f>
        <v>0</v>
      </c>
      <c r="F187" s="168">
        <f>IF(COUNTIFS(Bugs[#All],B187)=0,0,(IF(COUNTIFS(Bugs[#All],$F$161)=0,0,COUNTIFS(Bugs[HU],B187,Bugs[Estado],$F$161))))</f>
        <v>0</v>
      </c>
      <c r="G187" s="168">
        <f>IF(COUNTIFS(Bugs[#All],B187)=0,0,(IF(COUNTIFS(Bugs[#All],$G$161)=0,0,COUNTIFS(Bugs[HU],B187,Bugs[Estado],$G$161))))</f>
        <v>0</v>
      </c>
      <c r="H187" s="168">
        <f>IF(COUNTIFS(Bugs[HU],B187)=0,0,(IF(COUNTIFS(Bugs[Estado],$H$161)=0,0,COUNTIFS(Bugs[HU],B187,Bugs[Estado],$H$161))))</f>
        <v>0</v>
      </c>
      <c r="I187" s="168">
        <f>IF(COUNTIFS(Bugs[HU],B187)=0,0,(IF(COUNTIFS(Bugs[Estado],$I$161)=0,0,COUNTIFS(Bugs[HU],B187,Bugs[Estado],$I$161))))</f>
        <v>0</v>
      </c>
      <c r="J187" s="168">
        <f>IF(COUNTIFS(Bugs[HU],B187)=0,0,(IF(COUNTIFS(Bugs[Estado],$J$161)=0,0,COUNTIFS(Bugs[HU],B187,Bugs[Estado],$J$161))))</f>
        <v>0</v>
      </c>
    </row>
    <row r="188" spans="2:10" hidden="1">
      <c r="B188" s="168">
        <f>'Inf. Proyecto'!C150</f>
        <v>0</v>
      </c>
      <c r="C188" s="169" t="str">
        <f>IF(COUNTIFS(Bugs[#All],B188)=0," ",COUNTIFS(Bugs[#All],B188))</f>
        <v xml:space="preserve"> </v>
      </c>
      <c r="D188" s="168">
        <f t="shared" si="2"/>
        <v>0</v>
      </c>
      <c r="E188" s="169">
        <f>IF(COUNTIFS(Bugs[HU],B188)=0,0,(IF(COUNTIFS(Bugs[Estado],$E$161)=0,0,COUNTIFS(Bugs[HU],B188,Bugs[Estado],$E$161))))</f>
        <v>0</v>
      </c>
      <c r="F188" s="168">
        <f>IF(COUNTIFS(Bugs[#All],B188)=0,0,(IF(COUNTIFS(Bugs[#All],$F$161)=0,0,COUNTIFS(Bugs[HU],B188,Bugs[Estado],$F$161))))</f>
        <v>0</v>
      </c>
      <c r="G188" s="168">
        <f>IF(COUNTIFS(Bugs[#All],B188)=0,0,(IF(COUNTIFS(Bugs[#All],$G$161)=0,0,COUNTIFS(Bugs[HU],B188,Bugs[Estado],$G$161))))</f>
        <v>0</v>
      </c>
      <c r="H188" s="168">
        <f>IF(COUNTIFS(Bugs[HU],B188)=0,0,(IF(COUNTIFS(Bugs[Estado],$H$161)=0,0,COUNTIFS(Bugs[HU],B188,Bugs[Estado],$H$161))))</f>
        <v>0</v>
      </c>
      <c r="I188" s="168">
        <f>IF(COUNTIFS(Bugs[HU],B188)=0,0,(IF(COUNTIFS(Bugs[Estado],$I$161)=0,0,COUNTIFS(Bugs[HU],B188,Bugs[Estado],$I$161))))</f>
        <v>0</v>
      </c>
      <c r="J188" s="168">
        <f>IF(COUNTIFS(Bugs[HU],B188)=0,0,(IF(COUNTIFS(Bugs[Estado],$J$161)=0,0,COUNTIFS(Bugs[HU],B188,Bugs[Estado],$J$161))))</f>
        <v>0</v>
      </c>
    </row>
    <row r="189" spans="2:10" hidden="1">
      <c r="B189" s="168">
        <f>'Inf. Proyecto'!C151</f>
        <v>0</v>
      </c>
      <c r="C189" s="169" t="str">
        <f>IF(COUNTIFS(Bugs[#All],B189)=0," ",COUNTIFS(Bugs[#All],B189))</f>
        <v xml:space="preserve"> </v>
      </c>
      <c r="D189" s="168">
        <f t="shared" si="2"/>
        <v>0</v>
      </c>
      <c r="E189" s="169">
        <f>IF(COUNTIFS(Bugs[HU],B189)=0,0,(IF(COUNTIFS(Bugs[Estado],$E$161)=0,0,COUNTIFS(Bugs[HU],B189,Bugs[Estado],$E$161))))</f>
        <v>0</v>
      </c>
      <c r="F189" s="168">
        <f>IF(COUNTIFS(Bugs[#All],B189)=0,0,(IF(COUNTIFS(Bugs[#All],$F$161)=0,0,COUNTIFS(Bugs[HU],B189,Bugs[Estado],$F$161))))</f>
        <v>0</v>
      </c>
      <c r="G189" s="168">
        <f>IF(COUNTIFS(Bugs[#All],B189)=0,0,(IF(COUNTIFS(Bugs[#All],$G$161)=0,0,COUNTIFS(Bugs[HU],B189,Bugs[Estado],$G$161))))</f>
        <v>0</v>
      </c>
      <c r="H189" s="168">
        <f>IF(COUNTIFS(Bugs[HU],B189)=0,0,(IF(COUNTIFS(Bugs[Estado],$H$161)=0,0,COUNTIFS(Bugs[HU],B189,Bugs[Estado],$H$161))))</f>
        <v>0</v>
      </c>
      <c r="I189" s="168">
        <f>IF(COUNTIFS(Bugs[HU],B189)=0,0,(IF(COUNTIFS(Bugs[Estado],$I$161)=0,0,COUNTIFS(Bugs[HU],B189,Bugs[Estado],$I$161))))</f>
        <v>0</v>
      </c>
      <c r="J189" s="168">
        <f>IF(COUNTIFS(Bugs[HU],B189)=0,0,(IF(COUNTIFS(Bugs[Estado],$J$161)=0,0,COUNTIFS(Bugs[HU],B189,Bugs[Estado],$J$161))))</f>
        <v>0</v>
      </c>
    </row>
    <row r="190" spans="2:10" hidden="1">
      <c r="B190" s="168">
        <f>'Inf. Proyecto'!C152</f>
        <v>0</v>
      </c>
      <c r="C190" s="169" t="str">
        <f>IF(COUNTIFS(Bugs[#All],B190)=0," ",COUNTIFS(Bugs[#All],B190))</f>
        <v xml:space="preserve"> </v>
      </c>
      <c r="D190" s="168">
        <f t="shared" si="2"/>
        <v>0</v>
      </c>
      <c r="E190" s="169">
        <f>IF(COUNTIFS(Bugs[HU],B190)=0,0,(IF(COUNTIFS(Bugs[Estado],$E$161)=0,0,COUNTIFS(Bugs[HU],B190,Bugs[Estado],$E$161))))</f>
        <v>0</v>
      </c>
      <c r="F190" s="168">
        <f>IF(COUNTIFS(Bugs[#All],B190)=0,0,(IF(COUNTIFS(Bugs[#All],$F$161)=0,0,COUNTIFS(Bugs[HU],B190,Bugs[Estado],$F$161))))</f>
        <v>0</v>
      </c>
      <c r="G190" s="168">
        <f>IF(COUNTIFS(Bugs[#All],B190)=0,0,(IF(COUNTIFS(Bugs[#All],$G$161)=0,0,COUNTIFS(Bugs[HU],B190,Bugs[Estado],$G$161))))</f>
        <v>0</v>
      </c>
      <c r="H190" s="168">
        <f>IF(COUNTIFS(Bugs[HU],B190)=0,0,(IF(COUNTIFS(Bugs[Estado],$H$161)=0,0,COUNTIFS(Bugs[HU],B190,Bugs[Estado],$H$161))))</f>
        <v>0</v>
      </c>
      <c r="I190" s="168">
        <f>IF(COUNTIFS(Bugs[HU],B190)=0,0,(IF(COUNTIFS(Bugs[Estado],$I$161)=0,0,COUNTIFS(Bugs[HU],B190,Bugs[Estado],$I$161))))</f>
        <v>0</v>
      </c>
      <c r="J190" s="168">
        <f>IF(COUNTIFS(Bugs[HU],B190)=0,0,(IF(COUNTIFS(Bugs[Estado],$J$161)=0,0,COUNTIFS(Bugs[HU],B190,Bugs[Estado],$J$161))))</f>
        <v>0</v>
      </c>
    </row>
    <row r="191" spans="2:10" hidden="1">
      <c r="B191" s="168">
        <f>'Inf. Proyecto'!C153</f>
        <v>0</v>
      </c>
      <c r="C191" s="169" t="str">
        <f>IF(COUNTIFS(Bugs[#All],B191)=0," ",COUNTIFS(Bugs[#All],B191))</f>
        <v xml:space="preserve"> </v>
      </c>
      <c r="D191" s="168">
        <f t="shared" si="2"/>
        <v>0</v>
      </c>
      <c r="E191" s="169">
        <f>IF(COUNTIFS(Bugs[HU],B191)=0,0,(IF(COUNTIFS(Bugs[Estado],$E$161)=0,0,COUNTIFS(Bugs[HU],B191,Bugs[Estado],$E$161))))</f>
        <v>0</v>
      </c>
      <c r="F191" s="168">
        <f>IF(COUNTIFS(Bugs[#All],B191)=0,0,(IF(COUNTIFS(Bugs[#All],$F$161)=0,0,COUNTIFS(Bugs[HU],B191,Bugs[Estado],$F$161))))</f>
        <v>0</v>
      </c>
      <c r="G191" s="168">
        <f>IF(COUNTIFS(Bugs[#All],B191)=0,0,(IF(COUNTIFS(Bugs[#All],$G$161)=0,0,COUNTIFS(Bugs[HU],B191,Bugs[Estado],$G$161))))</f>
        <v>0</v>
      </c>
      <c r="H191" s="168">
        <f>IF(COUNTIFS(Bugs[HU],B191)=0,0,(IF(COUNTIFS(Bugs[Estado],$H$161)=0,0,COUNTIFS(Bugs[HU],B191,Bugs[Estado],$H$161))))</f>
        <v>0</v>
      </c>
      <c r="I191" s="168">
        <f>IF(COUNTIFS(Bugs[HU],B191)=0,0,(IF(COUNTIFS(Bugs[Estado],$I$161)=0,0,COUNTIFS(Bugs[HU],B191,Bugs[Estado],$I$161))))</f>
        <v>0</v>
      </c>
      <c r="J191" s="168">
        <f>IF(COUNTIFS(Bugs[HU],B191)=0,0,(IF(COUNTIFS(Bugs[Estado],$J$161)=0,0,COUNTIFS(Bugs[HU],B191,Bugs[Estado],$J$161))))</f>
        <v>0</v>
      </c>
    </row>
    <row r="192" spans="2:10" hidden="1">
      <c r="B192" s="168">
        <f>'Inf. Proyecto'!C154</f>
        <v>0</v>
      </c>
      <c r="C192" s="169" t="str">
        <f>IF(COUNTIFS(Bugs[#All],B192)=0," ",COUNTIFS(Bugs[#All],B192))</f>
        <v xml:space="preserve"> </v>
      </c>
      <c r="D192" s="168">
        <f t="shared" si="2"/>
        <v>0</v>
      </c>
      <c r="E192" s="169">
        <f>IF(COUNTIFS(Bugs[HU],B192)=0,0,(IF(COUNTIFS(Bugs[Estado],$E$161)=0,0,COUNTIFS(Bugs[HU],B192,Bugs[Estado],$E$161))))</f>
        <v>0</v>
      </c>
      <c r="F192" s="168">
        <f>IF(COUNTIFS(Bugs[#All],B192)=0,0,(IF(COUNTIFS(Bugs[#All],$F$161)=0,0,COUNTIFS(Bugs[HU],B192,Bugs[Estado],$F$161))))</f>
        <v>0</v>
      </c>
      <c r="G192" s="168">
        <f>IF(COUNTIFS(Bugs[#All],B192)=0,0,(IF(COUNTIFS(Bugs[#All],$G$161)=0,0,COUNTIFS(Bugs[HU],B192,Bugs[Estado],$G$161))))</f>
        <v>0</v>
      </c>
      <c r="H192" s="168">
        <f>IF(COUNTIFS(Bugs[HU],B192)=0,0,(IF(COUNTIFS(Bugs[Estado],$H$161)=0,0,COUNTIFS(Bugs[HU],B192,Bugs[Estado],$H$161))))</f>
        <v>0</v>
      </c>
      <c r="I192" s="168">
        <f>IF(COUNTIFS(Bugs[HU],B192)=0,0,(IF(COUNTIFS(Bugs[Estado],$I$161)=0,0,COUNTIFS(Bugs[HU],B192,Bugs[Estado],$I$161))))</f>
        <v>0</v>
      </c>
      <c r="J192" s="168">
        <f>IF(COUNTIFS(Bugs[HU],B192)=0,0,(IF(COUNTIFS(Bugs[Estado],$J$161)=0,0,COUNTIFS(Bugs[HU],B192,Bugs[Estado],$J$161))))</f>
        <v>0</v>
      </c>
    </row>
    <row r="193" spans="2:10" hidden="1">
      <c r="B193" s="168">
        <f>'Inf. Proyecto'!C155</f>
        <v>0</v>
      </c>
      <c r="C193" s="169" t="str">
        <f>IF(COUNTIFS(Bugs[#All],B193)=0," ",COUNTIFS(Bugs[#All],B193))</f>
        <v xml:space="preserve"> </v>
      </c>
      <c r="D193" s="168">
        <f t="shared" si="2"/>
        <v>0</v>
      </c>
      <c r="E193" s="169">
        <f>IF(COUNTIFS(Bugs[HU],B193)=0,0,(IF(COUNTIFS(Bugs[Estado],$E$161)=0,0,COUNTIFS(Bugs[HU],B193,Bugs[Estado],$E$161))))</f>
        <v>0</v>
      </c>
      <c r="F193" s="168">
        <f>IF(COUNTIFS(Bugs[#All],B193)=0,0,(IF(COUNTIFS(Bugs[#All],$F$161)=0,0,COUNTIFS(Bugs[HU],B193,Bugs[Estado],$F$161))))</f>
        <v>0</v>
      </c>
      <c r="G193" s="168">
        <f>IF(COUNTIFS(Bugs[#All],B193)=0,0,(IF(COUNTIFS(Bugs[#All],$G$161)=0,0,COUNTIFS(Bugs[HU],B193,Bugs[Estado],$G$161))))</f>
        <v>0</v>
      </c>
      <c r="H193" s="168">
        <f>IF(COUNTIFS(Bugs[HU],B193)=0,0,(IF(COUNTIFS(Bugs[Estado],$H$161)=0,0,COUNTIFS(Bugs[HU],B193,Bugs[Estado],$H$161))))</f>
        <v>0</v>
      </c>
      <c r="I193" s="168">
        <f>IF(COUNTIFS(Bugs[HU],B193)=0,0,(IF(COUNTIFS(Bugs[Estado],$I$161)=0,0,COUNTIFS(Bugs[HU],B193,Bugs[Estado],$I$161))))</f>
        <v>0</v>
      </c>
      <c r="J193" s="168">
        <f>IF(COUNTIFS(Bugs[HU],B193)=0,0,(IF(COUNTIFS(Bugs[Estado],$J$161)=0,0,COUNTIFS(Bugs[HU],B193,Bugs[Estado],$J$161))))</f>
        <v>0</v>
      </c>
    </row>
    <row r="194" spans="2:10" hidden="1">
      <c r="B194" s="168">
        <f>'Inf. Proyecto'!C156</f>
        <v>0</v>
      </c>
      <c r="C194" s="169" t="str">
        <f>IF(COUNTIFS(Bugs[#All],B194)=0," ",COUNTIFS(Bugs[#All],B194))</f>
        <v xml:space="preserve"> </v>
      </c>
      <c r="D194" s="168">
        <f t="shared" si="2"/>
        <v>0</v>
      </c>
      <c r="E194" s="169">
        <f>IF(COUNTIFS(Bugs[HU],B194)=0,0,(IF(COUNTIFS(Bugs[Estado],$E$161)=0,0,COUNTIFS(Bugs[HU],B194,Bugs[Estado],$E$161))))</f>
        <v>0</v>
      </c>
      <c r="F194" s="168">
        <f>IF(COUNTIFS(Bugs[#All],B194)=0,0,(IF(COUNTIFS(Bugs[#All],$F$161)=0,0,COUNTIFS(Bugs[HU],B194,Bugs[Estado],$F$161))))</f>
        <v>0</v>
      </c>
      <c r="G194" s="168">
        <f>IF(COUNTIFS(Bugs[#All],B194)=0,0,(IF(COUNTIFS(Bugs[#All],$G$161)=0,0,COUNTIFS(Bugs[HU],B194,Bugs[Estado],$G$161))))</f>
        <v>0</v>
      </c>
      <c r="H194" s="168">
        <f>IF(COUNTIFS(Bugs[HU],B194)=0,0,(IF(COUNTIFS(Bugs[Estado],$H$161)=0,0,COUNTIFS(Bugs[HU],B194,Bugs[Estado],$H$161))))</f>
        <v>0</v>
      </c>
      <c r="I194" s="168">
        <f>IF(COUNTIFS(Bugs[HU],B194)=0,0,(IF(COUNTIFS(Bugs[Estado],$I$161)=0,0,COUNTIFS(Bugs[HU],B194,Bugs[Estado],$I$161))))</f>
        <v>0</v>
      </c>
      <c r="J194" s="168">
        <f>IF(COUNTIFS(Bugs[HU],B194)=0,0,(IF(COUNTIFS(Bugs[Estado],$J$161)=0,0,COUNTIFS(Bugs[HU],B194,Bugs[Estado],$J$161))))</f>
        <v>0</v>
      </c>
    </row>
    <row r="195" spans="2:10" hidden="1">
      <c r="B195" s="168">
        <f>'Inf. Proyecto'!C157</f>
        <v>0</v>
      </c>
      <c r="C195" s="169" t="str">
        <f>IF(COUNTIFS(Bugs[#All],B195)=0," ",COUNTIFS(Bugs[#All],B195))</f>
        <v xml:space="preserve"> </v>
      </c>
      <c r="D195" s="168">
        <f t="shared" si="2"/>
        <v>0</v>
      </c>
      <c r="E195" s="169">
        <f>IF(COUNTIFS(Bugs[HU],B195)=0,0,(IF(COUNTIFS(Bugs[Estado],$E$161)=0,0,COUNTIFS(Bugs[HU],B195,Bugs[Estado],$E$161))))</f>
        <v>0</v>
      </c>
      <c r="F195" s="168">
        <f>IF(COUNTIFS(Bugs[#All],B195)=0,0,(IF(COUNTIFS(Bugs[#All],$F$161)=0,0,COUNTIFS(Bugs[HU],B195,Bugs[Estado],$F$161))))</f>
        <v>0</v>
      </c>
      <c r="G195" s="168">
        <f>IF(COUNTIFS(Bugs[#All],B195)=0,0,(IF(COUNTIFS(Bugs[#All],$G$161)=0,0,COUNTIFS(Bugs[HU],B195,Bugs[Estado],$G$161))))</f>
        <v>0</v>
      </c>
      <c r="H195" s="168">
        <f>IF(COUNTIFS(Bugs[HU],B195)=0,0,(IF(COUNTIFS(Bugs[Estado],$H$161)=0,0,COUNTIFS(Bugs[HU],B195,Bugs[Estado],$H$161))))</f>
        <v>0</v>
      </c>
      <c r="I195" s="168">
        <f>IF(COUNTIFS(Bugs[HU],B195)=0,0,(IF(COUNTIFS(Bugs[Estado],$I$161)=0,0,COUNTIFS(Bugs[HU],B195,Bugs[Estado],$I$161))))</f>
        <v>0</v>
      </c>
      <c r="J195" s="168">
        <f>IF(COUNTIFS(Bugs[HU],B195)=0,0,(IF(COUNTIFS(Bugs[Estado],$J$161)=0,0,COUNTIFS(Bugs[HU],B195,Bugs[Estado],$J$161))))</f>
        <v>0</v>
      </c>
    </row>
    <row r="196" spans="2:10" hidden="1">
      <c r="B196" s="168">
        <f>'Inf. Proyecto'!C158</f>
        <v>0</v>
      </c>
      <c r="C196" s="169" t="str">
        <f>IF(COUNTIFS(Bugs[#All],B196)=0," ",COUNTIFS(Bugs[#All],B196))</f>
        <v xml:space="preserve"> </v>
      </c>
      <c r="D196" s="168">
        <f t="shared" si="2"/>
        <v>0</v>
      </c>
      <c r="E196" s="169">
        <f>IF(COUNTIFS(Bugs[HU],B196)=0,0,(IF(COUNTIFS(Bugs[Estado],$E$161)=0,0,COUNTIFS(Bugs[HU],B196,Bugs[Estado],$E$161))))</f>
        <v>0</v>
      </c>
      <c r="F196" s="168">
        <f>IF(COUNTIFS(Bugs[#All],B196)=0,0,(IF(COUNTIFS(Bugs[#All],$F$161)=0,0,COUNTIFS(Bugs[HU],B196,Bugs[Estado],$F$161))))</f>
        <v>0</v>
      </c>
      <c r="G196" s="168">
        <f>IF(COUNTIFS(Bugs[#All],B196)=0,0,(IF(COUNTIFS(Bugs[#All],$G$161)=0,0,COUNTIFS(Bugs[HU],B196,Bugs[Estado],$G$161))))</f>
        <v>0</v>
      </c>
      <c r="H196" s="168">
        <f>IF(COUNTIFS(Bugs[HU],B196)=0,0,(IF(COUNTIFS(Bugs[Estado],$H$161)=0,0,COUNTIFS(Bugs[HU],B196,Bugs[Estado],$H$161))))</f>
        <v>0</v>
      </c>
      <c r="I196" s="168">
        <f>IF(COUNTIFS(Bugs[HU],B196)=0,0,(IF(COUNTIFS(Bugs[Estado],$I$161)=0,0,COUNTIFS(Bugs[HU],B196,Bugs[Estado],$I$161))))</f>
        <v>0</v>
      </c>
      <c r="J196" s="168">
        <f>IF(COUNTIFS(Bugs[HU],B196)=0,0,(IF(COUNTIFS(Bugs[Estado],$J$161)=0,0,COUNTIFS(Bugs[HU],B196,Bugs[Estado],$J$161))))</f>
        <v>0</v>
      </c>
    </row>
    <row r="197" spans="2:10" hidden="1">
      <c r="B197" s="168">
        <f>'Inf. Proyecto'!C159</f>
        <v>0</v>
      </c>
      <c r="C197" s="169" t="str">
        <f>IF(COUNTIFS(Bugs[#All],B197)=0," ",COUNTIFS(Bugs[#All],B197))</f>
        <v xml:space="preserve"> </v>
      </c>
      <c r="D197" s="168">
        <f t="shared" si="2"/>
        <v>0</v>
      </c>
      <c r="E197" s="169">
        <f>IF(COUNTIFS(Bugs[HU],B197)=0,0,(IF(COUNTIFS(Bugs[Estado],$E$161)=0,0,COUNTIFS(Bugs[HU],B197,Bugs[Estado],$E$161))))</f>
        <v>0</v>
      </c>
      <c r="F197" s="168">
        <f>IF(COUNTIFS(Bugs[#All],B197)=0,0,(IF(COUNTIFS(Bugs[#All],$F$161)=0,0,COUNTIFS(Bugs[HU],B197,Bugs[Estado],$F$161))))</f>
        <v>0</v>
      </c>
      <c r="G197" s="168">
        <f>IF(COUNTIFS(Bugs[#All],B197)=0,0,(IF(COUNTIFS(Bugs[#All],$G$161)=0,0,COUNTIFS(Bugs[HU],B197,Bugs[Estado],$G$161))))</f>
        <v>0</v>
      </c>
      <c r="H197" s="168">
        <f>IF(COUNTIFS(Bugs[HU],B197)=0,0,(IF(COUNTIFS(Bugs[Estado],$H$161)=0,0,COUNTIFS(Bugs[HU],B197,Bugs[Estado],$H$161))))</f>
        <v>0</v>
      </c>
      <c r="I197" s="168">
        <f>IF(COUNTIFS(Bugs[HU],B197)=0,0,(IF(COUNTIFS(Bugs[Estado],$I$161)=0,0,COUNTIFS(Bugs[HU],B197,Bugs[Estado],$I$161))))</f>
        <v>0</v>
      </c>
      <c r="J197" s="168">
        <f>IF(COUNTIFS(Bugs[HU],B197)=0,0,(IF(COUNTIFS(Bugs[Estado],$J$161)=0,0,COUNTIFS(Bugs[HU],B197,Bugs[Estado],$J$161))))</f>
        <v>0</v>
      </c>
    </row>
    <row r="198" spans="2:10" hidden="1">
      <c r="B198" s="168">
        <f>'Inf. Proyecto'!C160</f>
        <v>0</v>
      </c>
      <c r="C198" s="169" t="str">
        <f>IF(COUNTIFS(Bugs[#All],B198)=0," ",COUNTIFS(Bugs[#All],B198))</f>
        <v xml:space="preserve"> </v>
      </c>
      <c r="D198" s="168">
        <f t="shared" si="2"/>
        <v>0</v>
      </c>
      <c r="E198" s="169">
        <f>IF(COUNTIFS(Bugs[HU],B198)=0,0,(IF(COUNTIFS(Bugs[Estado],$E$161)=0,0,COUNTIFS(Bugs[HU],B198,Bugs[Estado],$E$161))))</f>
        <v>0</v>
      </c>
      <c r="F198" s="168">
        <f>IF(COUNTIFS(Bugs[#All],B198)=0,0,(IF(COUNTIFS(Bugs[#All],$F$161)=0,0,COUNTIFS(Bugs[HU],B198,Bugs[Estado],$F$161))))</f>
        <v>0</v>
      </c>
      <c r="G198" s="168">
        <f>IF(COUNTIFS(Bugs[#All],B198)=0,0,(IF(COUNTIFS(Bugs[#All],$G$161)=0,0,COUNTIFS(Bugs[HU],B198,Bugs[Estado],$G$161))))</f>
        <v>0</v>
      </c>
      <c r="H198" s="168">
        <f>IF(COUNTIFS(Bugs[HU],B198)=0,0,(IF(COUNTIFS(Bugs[Estado],$H$161)=0,0,COUNTIFS(Bugs[HU],B198,Bugs[Estado],$H$161))))</f>
        <v>0</v>
      </c>
      <c r="I198" s="168">
        <f>IF(COUNTIFS(Bugs[HU],B198)=0,0,(IF(COUNTIFS(Bugs[Estado],$I$161)=0,0,COUNTIFS(Bugs[HU],B198,Bugs[Estado],$I$161))))</f>
        <v>0</v>
      </c>
      <c r="J198" s="168">
        <f>IF(COUNTIFS(Bugs[HU],B198)=0,0,(IF(COUNTIFS(Bugs[Estado],$J$161)=0,0,COUNTIFS(Bugs[HU],B198,Bugs[Estado],$J$161))))</f>
        <v>0</v>
      </c>
    </row>
    <row r="199" spans="2:10" hidden="1">
      <c r="B199" s="168">
        <f>'Inf. Proyecto'!C161</f>
        <v>0</v>
      </c>
      <c r="C199" s="169" t="str">
        <f>IF(COUNTIFS(Bugs[#All],B199)=0," ",COUNTIFS(Bugs[#All],B199))</f>
        <v xml:space="preserve"> </v>
      </c>
      <c r="D199" s="168">
        <f t="shared" si="2"/>
        <v>0</v>
      </c>
      <c r="E199" s="169">
        <f>IF(COUNTIFS(Bugs[HU],B199)=0,0,(IF(COUNTIFS(Bugs[Estado],$E$161)=0,0,COUNTIFS(Bugs[HU],B199,Bugs[Estado],$E$161))))</f>
        <v>0</v>
      </c>
      <c r="F199" s="168">
        <f>IF(COUNTIFS(Bugs[#All],B199)=0,0,(IF(COUNTIFS(Bugs[#All],$F$161)=0,0,COUNTIFS(Bugs[HU],B199,Bugs[Estado],$F$161))))</f>
        <v>0</v>
      </c>
      <c r="G199" s="168">
        <f>IF(COUNTIFS(Bugs[#All],B199)=0,0,(IF(COUNTIFS(Bugs[#All],$G$161)=0,0,COUNTIFS(Bugs[HU],B199,Bugs[Estado],$G$161))))</f>
        <v>0</v>
      </c>
      <c r="H199" s="168">
        <f>IF(COUNTIFS(Bugs[HU],B199)=0,0,(IF(COUNTIFS(Bugs[Estado],$H$161)=0,0,COUNTIFS(Bugs[HU],B199,Bugs[Estado],$H$161))))</f>
        <v>0</v>
      </c>
      <c r="I199" s="168">
        <f>IF(COUNTIFS(Bugs[HU],B199)=0,0,(IF(COUNTIFS(Bugs[Estado],$I$161)=0,0,COUNTIFS(Bugs[HU],B199,Bugs[Estado],$I$161))))</f>
        <v>0</v>
      </c>
      <c r="J199" s="168">
        <f>IF(COUNTIFS(Bugs[HU],B199)=0,0,(IF(COUNTIFS(Bugs[Estado],$J$161)=0,0,COUNTIFS(Bugs[HU],B199,Bugs[Estado],$J$161))))</f>
        <v>0</v>
      </c>
    </row>
    <row r="200" spans="2:10" hidden="1">
      <c r="B200" s="168">
        <f>'Inf. Proyecto'!C162</f>
        <v>0</v>
      </c>
      <c r="C200" s="169" t="str">
        <f>IF(COUNTIFS(Bugs[#All],B200)=0," ",COUNTIFS(Bugs[#All],B200))</f>
        <v xml:space="preserve"> </v>
      </c>
      <c r="D200" s="168">
        <f t="shared" si="2"/>
        <v>0</v>
      </c>
      <c r="E200" s="169">
        <f>IF(COUNTIFS(Bugs[HU],B200)=0,0,(IF(COUNTIFS(Bugs[Estado],$E$161)=0,0,COUNTIFS(Bugs[HU],B200,Bugs[Estado],$E$161))))</f>
        <v>0</v>
      </c>
      <c r="F200" s="168">
        <f>IF(COUNTIFS(Bugs[#All],B200)=0,0,(IF(COUNTIFS(Bugs[#All],$F$161)=0,0,COUNTIFS(Bugs[HU],B200,Bugs[Estado],$F$161))))</f>
        <v>0</v>
      </c>
      <c r="G200" s="168">
        <f>IF(COUNTIFS(Bugs[#All],B200)=0,0,(IF(COUNTIFS(Bugs[#All],$G$161)=0,0,COUNTIFS(Bugs[HU],B200,Bugs[Estado],$G$161))))</f>
        <v>0</v>
      </c>
      <c r="H200" s="168">
        <f>IF(COUNTIFS(Bugs[HU],B200)=0,0,(IF(COUNTIFS(Bugs[Estado],$H$161)=0,0,COUNTIFS(Bugs[HU],B200,Bugs[Estado],$H$161))))</f>
        <v>0</v>
      </c>
      <c r="I200" s="168">
        <f>IF(COUNTIFS(Bugs[HU],B200)=0,0,(IF(COUNTIFS(Bugs[Estado],$I$161)=0,0,COUNTIFS(Bugs[HU],B200,Bugs[Estado],$I$161))))</f>
        <v>0</v>
      </c>
      <c r="J200" s="168">
        <f>IF(COUNTIFS(Bugs[HU],B200)=0,0,(IF(COUNTIFS(Bugs[Estado],$J$161)=0,0,COUNTIFS(Bugs[HU],B200,Bugs[Estado],$J$161))))</f>
        <v>0</v>
      </c>
    </row>
    <row r="201" spans="2:10" hidden="1">
      <c r="B201" s="168">
        <f>'Inf. Proyecto'!C163</f>
        <v>0</v>
      </c>
      <c r="C201" s="169" t="str">
        <f>IF(COUNTIFS(Bugs[#All],B201)=0," ",COUNTIFS(Bugs[#All],B201))</f>
        <v xml:space="preserve"> </v>
      </c>
      <c r="D201" s="168">
        <f t="shared" si="2"/>
        <v>0</v>
      </c>
      <c r="E201" s="169">
        <f>IF(COUNTIFS(Bugs[HU],B201)=0,0,(IF(COUNTIFS(Bugs[Estado],$E$161)=0,0,COUNTIFS(Bugs[HU],B201,Bugs[Estado],$E$161))))</f>
        <v>0</v>
      </c>
      <c r="F201" s="168">
        <f>IF(COUNTIFS(Bugs[#All],B201)=0,0,(IF(COUNTIFS(Bugs[#All],$F$161)=0,0,COUNTIFS(Bugs[HU],B201,Bugs[Estado],$F$161))))</f>
        <v>0</v>
      </c>
      <c r="G201" s="168">
        <f>IF(COUNTIFS(Bugs[#All],B201)=0,0,(IF(COUNTIFS(Bugs[#All],$G$161)=0,0,COUNTIFS(Bugs[HU],B201,Bugs[Estado],$G$161))))</f>
        <v>0</v>
      </c>
      <c r="H201" s="168">
        <f>IF(COUNTIFS(Bugs[HU],B201)=0,0,(IF(COUNTIFS(Bugs[Estado],$H$161)=0,0,COUNTIFS(Bugs[HU],B201,Bugs[Estado],$H$161))))</f>
        <v>0</v>
      </c>
      <c r="I201" s="168">
        <f>IF(COUNTIFS(Bugs[HU],B201)=0,0,(IF(COUNTIFS(Bugs[Estado],$I$161)=0,0,COUNTIFS(Bugs[HU],B201,Bugs[Estado],$I$161))))</f>
        <v>0</v>
      </c>
      <c r="J201" s="168">
        <f>IF(COUNTIFS(Bugs[HU],B201)=0,0,(IF(COUNTIFS(Bugs[Estado],$J$161)=0,0,COUNTIFS(Bugs[HU],B201,Bugs[Estado],$J$161))))</f>
        <v>0</v>
      </c>
    </row>
    <row r="202" spans="2:10"/>
    <row r="203" spans="2:10"/>
    <row r="204" spans="2:10"/>
    <row r="205" spans="2:10"/>
    <row r="206" spans="2:10"/>
    <row r="207" spans="2:10"/>
    <row r="208" spans="2:10"/>
    <row r="209"/>
    <row r="210"/>
    <row r="211"/>
    <row r="212"/>
    <row r="213"/>
    <row r="214"/>
    <row r="215"/>
    <row r="216"/>
    <row r="217"/>
    <row r="218"/>
    <row r="219"/>
    <row r="220"/>
    <row r="221"/>
    <row r="222"/>
    <row r="223"/>
    <row r="224"/>
    <row r="225"/>
    <row r="226"/>
    <row r="227"/>
    <row r="228"/>
    <row r="229"/>
    <row r="230"/>
    <row r="231"/>
    <row r="232"/>
    <row r="233"/>
    <row r="234"/>
    <row r="235"/>
    <row r="236"/>
    <row r="237"/>
    <row r="238"/>
    <row r="239"/>
    <row r="240"/>
    <row r="241"/>
    <row r="242"/>
    <row r="243"/>
    <row r="244"/>
    <row r="245"/>
    <row r="246"/>
    <row r="247"/>
    <row r="248"/>
    <row r="249"/>
    <row r="250"/>
    <row r="251"/>
    <row r="252"/>
    <row r="253"/>
    <row r="254"/>
    <row r="255"/>
    <row r="256"/>
    <row r="257"/>
    <row r="258"/>
    <row r="259"/>
    <row r="260"/>
    <row r="261"/>
    <row r="262"/>
    <row r="263"/>
    <row r="264"/>
    <row r="265"/>
    <row r="266"/>
    <row r="267"/>
    <row r="268"/>
    <row r="269"/>
    <row r="270"/>
    <row r="271"/>
    <row r="272"/>
    <row r="273"/>
    <row r="274"/>
  </sheetData>
  <sheetProtection password="CA9C" sheet="1" objects="1" scenarios="1" selectLockedCells="1" autoFilter="0" selectUnlockedCells="1"/>
  <autoFilter ref="B161:G201" xr:uid="{00000000-0009-0000-0000-000007000000}">
    <filterColumn colId="2">
      <customFilters>
        <customFilter operator="greaterThan" val="0"/>
      </customFilters>
    </filterColumn>
  </autoFilter>
  <mergeCells count="4">
    <mergeCell ref="B84:C84"/>
    <mergeCell ref="B115:C115"/>
    <mergeCell ref="B26:C26"/>
    <mergeCell ref="B158:C158"/>
  </mergeCells>
  <conditionalFormatting sqref="C28:C65 C117:C125">
    <cfRule type="cellIs" dxfId="29" priority="13" operator="greaterThan">
      <formula>0</formula>
    </cfRule>
  </conditionalFormatting>
  <conditionalFormatting sqref="C86:C98">
    <cfRule type="cellIs" dxfId="28" priority="12" operator="greaterThan">
      <formula>0</formula>
    </cfRule>
  </conditionalFormatting>
  <conditionalFormatting sqref="C162:G201">
    <cfRule type="cellIs" dxfId="27" priority="2" operator="greaterThan">
      <formula>0</formula>
    </cfRule>
  </conditionalFormatting>
  <conditionalFormatting sqref="H162:J201">
    <cfRule type="cellIs" dxfId="26" priority="1" operator="greaterThan">
      <formula>0</formula>
    </cfRule>
  </conditionalFormatting>
  <pageMargins left="0.7" right="0.7" top="0.75" bottom="0.75" header="0.3" footer="0.3"/>
  <pageSetup orientation="portrait" r:id="rId1"/>
  <ignoredErrors>
    <ignoredError sqref="B117:B125" calculatedColumn="1"/>
  </ignoredErrors>
  <drawing r:id="rId2"/>
  <legacyDrawing r:id="rId3"/>
  <mc:AlternateContent xmlns:mc="http://schemas.openxmlformats.org/markup-compatibility/2006">
    <mc:Choice Requires="x14">
      <controls>
        <mc:AlternateContent xmlns:mc="http://schemas.openxmlformats.org/markup-compatibility/2006">
          <mc:Choice Requires="x14">
            <control shapeId="21505" r:id="rId4" name="Button 1">
              <controlPr defaultSize="0" print="0" autoFill="0" autoPict="0" macro="[0]!Auto">
                <anchor moveWithCells="1" sizeWithCells="1">
                  <from>
                    <xdr:col>1</xdr:col>
                    <xdr:colOff>1295400</xdr:colOff>
                    <xdr:row>10</xdr:row>
                    <xdr:rowOff>152400</xdr:rowOff>
                  </from>
                  <to>
                    <xdr:col>1</xdr:col>
                    <xdr:colOff>4248150</xdr:colOff>
                    <xdr:row>20</xdr:row>
                    <xdr:rowOff>76200</xdr:rowOff>
                  </to>
                </anchor>
              </controlPr>
            </control>
          </mc:Choice>
        </mc:AlternateContent>
      </controls>
    </mc:Choice>
  </mc:AlternateContent>
  <tableParts count="3">
    <tablePart r:id="rId5"/>
    <tablePart r:id="rId6"/>
    <tablePart r:id="rId7"/>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oja10">
    <tabColor rgb="FFFCC752"/>
    <pageSetUpPr fitToPage="1"/>
  </sheetPr>
  <dimension ref="A1:AF305"/>
  <sheetViews>
    <sheetView showGridLines="0" topLeftCell="A203" zoomScale="50" zoomScaleNormal="50" workbookViewId="0">
      <selection activeCell="Q181" sqref="Q181"/>
    </sheetView>
  </sheetViews>
  <sheetFormatPr defaultColWidth="0" defaultRowHeight="15" zeroHeight="1"/>
  <cols>
    <col min="1" max="1" width="4.85546875" style="23" customWidth="1"/>
    <col min="2" max="23" width="11.42578125" style="23" customWidth="1"/>
    <col min="24" max="24" width="7.42578125" style="23" customWidth="1"/>
    <col min="25" max="25" width="11.42578125" style="23" customWidth="1"/>
    <col min="26" max="32" width="0" hidden="1" customWidth="1"/>
    <col min="33" max="16384" width="11.42578125" hidden="1"/>
  </cols>
  <sheetData>
    <row r="1" spans="26:32"/>
    <row r="2" spans="26:32"/>
    <row r="3" spans="26:32"/>
    <row r="4" spans="26:32"/>
    <row r="5" spans="26:32"/>
    <row r="6" spans="26:32"/>
    <row r="7" spans="26:32"/>
    <row r="8" spans="26:32"/>
    <row r="9" spans="26:32" ht="17.25" customHeight="1"/>
    <row r="10" spans="26:32">
      <c r="Z10" s="32"/>
      <c r="AA10" s="32"/>
      <c r="AB10" s="32"/>
      <c r="AC10" s="32"/>
      <c r="AD10" s="32"/>
      <c r="AE10" s="32"/>
      <c r="AF10" s="32"/>
    </row>
    <row r="11" spans="26:32">
      <c r="Z11" s="32"/>
      <c r="AA11" s="32"/>
      <c r="AB11" s="32"/>
      <c r="AC11" s="32"/>
      <c r="AD11" s="32"/>
      <c r="AE11" s="32"/>
      <c r="AF11" s="32"/>
    </row>
    <row r="12" spans="26:32">
      <c r="Z12" s="32"/>
      <c r="AA12" s="32"/>
      <c r="AB12" s="32"/>
      <c r="AC12" s="32"/>
      <c r="AD12" s="32"/>
      <c r="AE12" s="32"/>
      <c r="AF12" s="32"/>
    </row>
    <row r="13" spans="26:32">
      <c r="Z13" s="32"/>
      <c r="AA13" s="32"/>
      <c r="AB13" s="32"/>
      <c r="AC13" s="32"/>
      <c r="AD13" s="32"/>
      <c r="AE13" s="32"/>
      <c r="AF13" s="32"/>
    </row>
    <row r="14" spans="26:32">
      <c r="Z14" s="32"/>
      <c r="AA14" s="32"/>
      <c r="AB14" s="32"/>
      <c r="AC14" s="32"/>
      <c r="AD14" s="32"/>
      <c r="AE14" s="32"/>
      <c r="AF14" s="32"/>
    </row>
    <row r="15" spans="26:32">
      <c r="Z15" s="32"/>
      <c r="AA15" s="32"/>
      <c r="AB15" s="32"/>
      <c r="AC15" s="32"/>
      <c r="AD15" s="32"/>
      <c r="AE15" s="32"/>
      <c r="AF15" s="32"/>
    </row>
    <row r="16" spans="26:32">
      <c r="Z16" s="32"/>
      <c r="AA16" s="32"/>
      <c r="AB16" s="32"/>
      <c r="AC16" s="32"/>
      <c r="AD16" s="32"/>
      <c r="AE16" s="32"/>
      <c r="AF16" s="32"/>
    </row>
    <row r="17" spans="26:32">
      <c r="Z17" s="32"/>
      <c r="AA17" s="32"/>
      <c r="AB17" s="32"/>
      <c r="AC17" s="32"/>
      <c r="AD17" s="32"/>
      <c r="AE17" s="32"/>
      <c r="AF17" s="32"/>
    </row>
    <row r="18" spans="26:32">
      <c r="Z18" s="32"/>
      <c r="AA18" s="32"/>
      <c r="AB18" s="32"/>
      <c r="AC18" s="32"/>
      <c r="AD18" s="32"/>
      <c r="AE18" s="32"/>
      <c r="AF18" s="32"/>
    </row>
    <row r="19" spans="26:32">
      <c r="Z19" s="32"/>
      <c r="AA19" s="32"/>
      <c r="AB19" s="32"/>
      <c r="AC19" s="32"/>
      <c r="AD19" s="32"/>
      <c r="AE19" s="32"/>
      <c r="AF19" s="32"/>
    </row>
    <row r="20" spans="26:32">
      <c r="Z20" s="32"/>
      <c r="AA20" s="32"/>
      <c r="AB20" s="32"/>
      <c r="AC20" s="32"/>
      <c r="AD20" s="32"/>
      <c r="AE20" s="32"/>
      <c r="AF20" s="32"/>
    </row>
    <row r="21" spans="26:32">
      <c r="Z21" s="32"/>
      <c r="AA21" s="32"/>
      <c r="AB21" s="32"/>
      <c r="AC21" s="32"/>
      <c r="AD21" s="32"/>
      <c r="AE21" s="32"/>
      <c r="AF21" s="32"/>
    </row>
    <row r="22" spans="26:32">
      <c r="Z22" s="32"/>
      <c r="AA22" s="32"/>
      <c r="AB22" s="32"/>
      <c r="AC22" s="32"/>
      <c r="AD22" s="32"/>
      <c r="AE22" s="32"/>
      <c r="AF22" s="32"/>
    </row>
    <row r="23" spans="26:32">
      <c r="Z23" s="32"/>
      <c r="AA23" s="32"/>
      <c r="AB23" s="32"/>
      <c r="AC23" s="32"/>
      <c r="AD23" s="32"/>
      <c r="AE23" s="32"/>
      <c r="AF23" s="32"/>
    </row>
    <row r="24" spans="26:32">
      <c r="Z24" s="32"/>
      <c r="AA24" s="32"/>
      <c r="AB24" s="32"/>
      <c r="AC24" s="32"/>
      <c r="AD24" s="32"/>
      <c r="AE24" s="32"/>
      <c r="AF24" s="32"/>
    </row>
    <row r="25" spans="26:32">
      <c r="Z25" s="32"/>
      <c r="AA25" s="32"/>
      <c r="AB25" s="32"/>
      <c r="AC25" s="32"/>
      <c r="AD25" s="32"/>
      <c r="AE25" s="32"/>
      <c r="AF25" s="32"/>
    </row>
    <row r="26" spans="26:32">
      <c r="Z26" s="32"/>
      <c r="AA26" s="32"/>
      <c r="AB26" s="32"/>
      <c r="AC26" s="32"/>
      <c r="AD26" s="32"/>
      <c r="AE26" s="32"/>
      <c r="AF26" s="32"/>
    </row>
    <row r="27" spans="26:32">
      <c r="Z27" s="32"/>
      <c r="AA27" s="32"/>
      <c r="AB27" s="32"/>
      <c r="AC27" s="32"/>
      <c r="AD27" s="32"/>
      <c r="AE27" s="32"/>
      <c r="AF27" s="32"/>
    </row>
    <row r="28" spans="26:32">
      <c r="Z28" s="32"/>
      <c r="AA28" s="32"/>
      <c r="AB28" s="32"/>
      <c r="AC28" s="32"/>
      <c r="AD28" s="32"/>
      <c r="AE28" s="32"/>
      <c r="AF28" s="32"/>
    </row>
    <row r="29" spans="26:32">
      <c r="Z29" s="32"/>
      <c r="AA29" s="32"/>
      <c r="AB29" s="32"/>
      <c r="AC29" s="32"/>
      <c r="AD29" s="32"/>
      <c r="AE29" s="32"/>
      <c r="AF29" s="32"/>
    </row>
    <row r="30" spans="26:32">
      <c r="Z30" s="32"/>
      <c r="AA30" s="32"/>
      <c r="AB30" s="32"/>
      <c r="AC30" s="32"/>
      <c r="AD30" s="32"/>
      <c r="AE30" s="32"/>
      <c r="AF30" s="32"/>
    </row>
    <row r="31" spans="26:32">
      <c r="Z31" s="32"/>
      <c r="AA31" s="32"/>
      <c r="AB31" s="32"/>
      <c r="AC31" s="32"/>
      <c r="AD31" s="32"/>
      <c r="AE31" s="32"/>
      <c r="AF31" s="32"/>
    </row>
    <row r="32" spans="26:32">
      <c r="Z32" s="32"/>
      <c r="AA32" s="32"/>
      <c r="AB32" s="32"/>
      <c r="AC32" s="32"/>
      <c r="AD32" s="32"/>
      <c r="AE32" s="32"/>
      <c r="AF32" s="32"/>
    </row>
    <row r="33" spans="26:32">
      <c r="Z33" s="32"/>
      <c r="AA33" s="32"/>
      <c r="AB33" s="32"/>
      <c r="AC33" s="32"/>
      <c r="AD33" s="32"/>
      <c r="AE33" s="32"/>
      <c r="AF33" s="32"/>
    </row>
    <row r="34" spans="26:32">
      <c r="Z34" s="32"/>
      <c r="AA34" s="32"/>
      <c r="AB34" s="32"/>
      <c r="AC34" s="32"/>
      <c r="AD34" s="32"/>
      <c r="AE34" s="32"/>
      <c r="AF34" s="32"/>
    </row>
    <row r="35" spans="26:32">
      <c r="Z35" s="32"/>
      <c r="AA35" s="32"/>
      <c r="AB35" s="32"/>
      <c r="AC35" s="32"/>
      <c r="AD35" s="32"/>
      <c r="AE35" s="32"/>
      <c r="AF35" s="32"/>
    </row>
    <row r="36" spans="26:32">
      <c r="Z36" s="32" t="s">
        <v>292</v>
      </c>
      <c r="AA36" s="32"/>
      <c r="AB36" s="32"/>
      <c r="AC36" s="32"/>
      <c r="AD36" s="32"/>
      <c r="AE36" s="32"/>
      <c r="AF36" s="32"/>
    </row>
    <row r="37" spans="26:32">
      <c r="Z37" s="32"/>
      <c r="AA37" s="32"/>
      <c r="AB37" s="32"/>
      <c r="AC37" s="32"/>
      <c r="AD37" s="32"/>
      <c r="AE37" s="32"/>
      <c r="AF37" s="32"/>
    </row>
    <row r="38" spans="26:32">
      <c r="Z38" s="32"/>
      <c r="AA38" s="32"/>
      <c r="AB38" s="32"/>
      <c r="AC38" s="32"/>
      <c r="AD38" s="32"/>
      <c r="AE38" s="32"/>
      <c r="AF38" s="32"/>
    </row>
    <row r="39" spans="26:32">
      <c r="Z39" s="32"/>
      <c r="AA39" s="32"/>
      <c r="AB39" s="32"/>
      <c r="AC39" s="32"/>
      <c r="AD39" s="32"/>
      <c r="AE39" s="32"/>
      <c r="AF39" s="32"/>
    </row>
    <row r="40" spans="26:32">
      <c r="Z40" s="32"/>
      <c r="AA40" s="32"/>
      <c r="AB40" s="32"/>
      <c r="AC40" s="32"/>
      <c r="AD40" s="32"/>
      <c r="AE40" s="32"/>
      <c r="AF40" s="32"/>
    </row>
    <row r="41" spans="26:32">
      <c r="Z41" s="32"/>
      <c r="AA41" s="32"/>
      <c r="AB41" s="32"/>
      <c r="AC41" s="32"/>
      <c r="AD41" s="32"/>
      <c r="AE41" s="32"/>
      <c r="AF41" s="32"/>
    </row>
    <row r="42" spans="26:32">
      <c r="Z42" s="32"/>
      <c r="AA42" s="32"/>
      <c r="AB42" s="32"/>
      <c r="AC42" s="32"/>
      <c r="AD42" s="32"/>
      <c r="AE42" s="32"/>
      <c r="AF42" s="32"/>
    </row>
    <row r="43" spans="26:32">
      <c r="Z43" s="32"/>
      <c r="AA43" s="32"/>
      <c r="AB43" s="32"/>
      <c r="AC43" s="32"/>
      <c r="AD43" s="32"/>
      <c r="AE43" s="32"/>
      <c r="AF43" s="32"/>
    </row>
    <row r="44" spans="26:32">
      <c r="Z44" s="32"/>
      <c r="AA44" s="32"/>
      <c r="AB44" s="32"/>
      <c r="AC44" s="32"/>
      <c r="AD44" s="32"/>
      <c r="AE44" s="32"/>
      <c r="AF44" s="32"/>
    </row>
    <row r="45" spans="26:32">
      <c r="Z45" s="32"/>
      <c r="AA45" s="32"/>
      <c r="AB45" s="32"/>
      <c r="AC45" s="32"/>
      <c r="AD45" s="32"/>
      <c r="AE45" s="32"/>
      <c r="AF45" s="32"/>
    </row>
    <row r="46" spans="26:32">
      <c r="Z46" s="32"/>
      <c r="AA46" s="32"/>
      <c r="AB46" s="32"/>
      <c r="AC46" s="32"/>
      <c r="AD46" s="32"/>
      <c r="AE46" s="32"/>
      <c r="AF46" s="32"/>
    </row>
    <row r="47" spans="26:32">
      <c r="Z47" s="32"/>
      <c r="AA47" s="32"/>
      <c r="AB47" s="32"/>
      <c r="AC47" s="32"/>
      <c r="AD47" s="32"/>
      <c r="AE47" s="32"/>
      <c r="AF47" s="32"/>
    </row>
    <row r="48" spans="26:32">
      <c r="Z48" s="32"/>
      <c r="AA48" s="32"/>
      <c r="AB48" s="32"/>
      <c r="AC48" s="32"/>
      <c r="AD48" s="32"/>
      <c r="AE48" s="32"/>
      <c r="AF48" s="32"/>
    </row>
    <row r="49" spans="26:32">
      <c r="Z49" s="32"/>
      <c r="AA49" s="32"/>
      <c r="AB49" s="32"/>
      <c r="AC49" s="32"/>
      <c r="AD49" s="32"/>
      <c r="AE49" s="32"/>
      <c r="AF49" s="32"/>
    </row>
    <row r="50" spans="26:32">
      <c r="Z50" s="32"/>
      <c r="AA50" s="32"/>
      <c r="AB50" s="32"/>
      <c r="AC50" s="32"/>
      <c r="AD50" s="32"/>
      <c r="AE50" s="32"/>
      <c r="AF50" s="32"/>
    </row>
    <row r="51" spans="26:32">
      <c r="Z51" s="32"/>
      <c r="AA51" s="32"/>
      <c r="AB51" s="32"/>
      <c r="AC51" s="32"/>
      <c r="AD51" s="32"/>
      <c r="AE51" s="32"/>
      <c r="AF51" s="32"/>
    </row>
    <row r="52" spans="26:32">
      <c r="Z52" s="32"/>
      <c r="AA52" s="32"/>
      <c r="AB52" s="32"/>
      <c r="AC52" s="32"/>
      <c r="AD52" s="32"/>
      <c r="AE52" s="32"/>
      <c r="AF52" s="32"/>
    </row>
    <row r="53" spans="26:32">
      <c r="Z53" s="32"/>
      <c r="AA53" s="32"/>
      <c r="AB53" s="32"/>
      <c r="AC53" s="32"/>
      <c r="AD53" s="32"/>
      <c r="AE53" s="32"/>
      <c r="AF53" s="32"/>
    </row>
    <row r="54" spans="26:32">
      <c r="Z54" s="32"/>
      <c r="AA54" s="32"/>
      <c r="AB54" s="32"/>
      <c r="AC54" s="32"/>
      <c r="AD54" s="32"/>
      <c r="AE54" s="32"/>
      <c r="AF54" s="32"/>
    </row>
    <row r="55" spans="26:32">
      <c r="Z55" s="32"/>
      <c r="AA55" s="32"/>
      <c r="AB55" s="32"/>
      <c r="AC55" s="32"/>
      <c r="AD55" s="32"/>
      <c r="AE55" s="32"/>
      <c r="AF55" s="32"/>
    </row>
    <row r="56" spans="26:32">
      <c r="Z56" s="32"/>
      <c r="AA56" s="32"/>
      <c r="AB56" s="32"/>
      <c r="AC56" s="32"/>
      <c r="AD56" s="32"/>
      <c r="AE56" s="32"/>
      <c r="AF56" s="32"/>
    </row>
    <row r="57" spans="26:32">
      <c r="Z57" s="32"/>
      <c r="AA57" s="32"/>
      <c r="AB57" s="32"/>
      <c r="AC57" s="32"/>
      <c r="AD57" s="32"/>
      <c r="AE57" s="32"/>
      <c r="AF57" s="32"/>
    </row>
    <row r="58" spans="26:32">
      <c r="Z58" s="32"/>
      <c r="AA58" s="32"/>
      <c r="AB58" s="32"/>
      <c r="AC58" s="32"/>
      <c r="AD58" s="32"/>
      <c r="AE58" s="32"/>
      <c r="AF58" s="32"/>
    </row>
    <row r="59" spans="26:32">
      <c r="Z59" s="32"/>
      <c r="AA59" s="32"/>
      <c r="AB59" s="32"/>
      <c r="AC59" s="32"/>
      <c r="AD59" s="32"/>
      <c r="AE59" s="32"/>
      <c r="AF59" s="32"/>
    </row>
    <row r="60" spans="26:32">
      <c r="Z60" s="32"/>
      <c r="AA60" s="32"/>
      <c r="AB60" s="32"/>
      <c r="AC60" s="32"/>
      <c r="AD60" s="32"/>
      <c r="AE60" s="32"/>
      <c r="AF60" s="32"/>
    </row>
    <row r="61" spans="26:32">
      <c r="Z61" s="32"/>
      <c r="AA61" s="32"/>
      <c r="AB61" s="32"/>
      <c r="AC61" s="32"/>
      <c r="AD61" s="32"/>
      <c r="AE61" s="32"/>
      <c r="AF61" s="32"/>
    </row>
    <row r="62" spans="26:32">
      <c r="Z62" s="32"/>
      <c r="AA62" s="32"/>
      <c r="AB62" s="32"/>
      <c r="AC62" s="32"/>
      <c r="AD62" s="32"/>
      <c r="AE62" s="32"/>
      <c r="AF62" s="32"/>
    </row>
    <row r="63" spans="26:32">
      <c r="Z63" s="32"/>
      <c r="AA63" s="32"/>
      <c r="AB63" s="32"/>
      <c r="AC63" s="32"/>
      <c r="AD63" s="32"/>
      <c r="AE63" s="32"/>
      <c r="AF63" s="32"/>
    </row>
    <row r="64" spans="26:32">
      <c r="Z64" s="32"/>
      <c r="AA64" s="32"/>
      <c r="AB64" s="32"/>
      <c r="AC64" s="32"/>
      <c r="AD64" s="32"/>
      <c r="AE64" s="32"/>
      <c r="AF64" s="32"/>
    </row>
    <row r="65" spans="1:32">
      <c r="Z65" s="32"/>
      <c r="AA65" s="32"/>
      <c r="AB65" s="32"/>
      <c r="AC65" s="32"/>
      <c r="AD65" s="32"/>
      <c r="AE65" s="32"/>
      <c r="AF65" s="32"/>
    </row>
    <row r="66" spans="1:32">
      <c r="Z66" s="32"/>
      <c r="AA66" s="32"/>
      <c r="AB66" s="32"/>
      <c r="AC66" s="32"/>
      <c r="AD66" s="32"/>
      <c r="AE66" s="32"/>
      <c r="AF66" s="32"/>
    </row>
    <row r="67" spans="1:32">
      <c r="Z67" s="32"/>
      <c r="AA67" s="32"/>
      <c r="AB67" s="32"/>
      <c r="AC67" s="32"/>
      <c r="AD67" s="32"/>
      <c r="AE67" s="32"/>
      <c r="AF67" s="32"/>
    </row>
    <row r="68" spans="1:32">
      <c r="Z68" s="32"/>
      <c r="AA68" s="32"/>
      <c r="AB68" s="32"/>
      <c r="AC68" s="32"/>
      <c r="AD68" s="32"/>
      <c r="AE68" s="32"/>
      <c r="AF68" s="32"/>
    </row>
    <row r="69" spans="1:32">
      <c r="Z69" s="32"/>
      <c r="AA69" s="32"/>
      <c r="AB69" s="32"/>
      <c r="AC69" s="32"/>
      <c r="AD69" s="32"/>
      <c r="AE69" s="32"/>
      <c r="AF69" s="32"/>
    </row>
    <row r="70" spans="1:32">
      <c r="Z70" s="32"/>
      <c r="AA70" s="32"/>
      <c r="AB70" s="32"/>
      <c r="AC70" s="32"/>
      <c r="AD70" s="32"/>
      <c r="AE70" s="32"/>
      <c r="AF70" s="32"/>
    </row>
    <row r="71" spans="1:32">
      <c r="A71" s="23" t="s">
        <v>293</v>
      </c>
      <c r="Z71" s="32"/>
      <c r="AA71" s="32"/>
      <c r="AB71" s="32"/>
      <c r="AC71" s="32"/>
      <c r="AD71" s="32"/>
      <c r="AE71" s="32"/>
      <c r="AF71" s="32"/>
    </row>
    <row r="72" spans="1:32">
      <c r="Z72" s="32"/>
      <c r="AA72" s="32"/>
      <c r="AB72" s="32"/>
      <c r="AC72" s="32"/>
      <c r="AD72" s="32"/>
      <c r="AE72" s="32"/>
      <c r="AF72" s="32"/>
    </row>
    <row r="73" spans="1:32">
      <c r="Z73" s="32"/>
      <c r="AA73" s="32"/>
      <c r="AB73" s="32"/>
      <c r="AC73" s="32"/>
      <c r="AD73" s="32"/>
      <c r="AE73" s="32"/>
      <c r="AF73" s="32"/>
    </row>
    <row r="74" spans="1:32">
      <c r="Z74" s="32"/>
      <c r="AA74" s="32"/>
      <c r="AB74" s="32"/>
      <c r="AC74" s="32"/>
      <c r="AD74" s="32"/>
      <c r="AE74" s="32"/>
      <c r="AF74" s="32"/>
    </row>
    <row r="75" spans="1:32">
      <c r="Z75" s="32"/>
      <c r="AA75" s="32"/>
      <c r="AB75" s="32"/>
      <c r="AC75" s="32"/>
      <c r="AD75" s="32"/>
      <c r="AE75" s="32"/>
      <c r="AF75" s="32"/>
    </row>
    <row r="76" spans="1:32">
      <c r="Z76" s="32"/>
      <c r="AA76" s="32"/>
      <c r="AB76" s="32"/>
      <c r="AC76" s="32"/>
      <c r="AD76" s="32"/>
      <c r="AE76" s="32"/>
      <c r="AF76" s="32"/>
    </row>
    <row r="77" spans="1:32">
      <c r="AA77" s="32"/>
      <c r="AB77" s="32"/>
      <c r="AC77" s="32"/>
      <c r="AD77" s="32"/>
      <c r="AE77" s="32"/>
      <c r="AF77" s="32"/>
    </row>
    <row r="78" spans="1:32">
      <c r="Z78" s="32"/>
      <c r="AA78" s="32"/>
      <c r="AB78" s="32"/>
      <c r="AC78" s="32"/>
      <c r="AD78" s="32"/>
      <c r="AE78" s="32"/>
      <c r="AF78" s="32"/>
    </row>
    <row r="79" spans="1:32">
      <c r="Z79" s="32"/>
      <c r="AA79" s="32"/>
      <c r="AB79" s="32"/>
      <c r="AC79" s="32"/>
      <c r="AD79" s="32"/>
      <c r="AE79" s="32"/>
      <c r="AF79" s="32"/>
    </row>
    <row r="80" spans="1:32">
      <c r="Z80" s="32"/>
      <c r="AA80" s="32"/>
      <c r="AB80" s="32"/>
      <c r="AC80" s="32"/>
      <c r="AD80" s="32"/>
      <c r="AE80" s="32"/>
      <c r="AF80" s="32"/>
    </row>
    <row r="81" spans="26:32">
      <c r="Z81" s="32"/>
      <c r="AA81" s="32"/>
      <c r="AB81" s="32"/>
      <c r="AC81" s="32"/>
      <c r="AD81" s="32"/>
      <c r="AE81" s="32"/>
      <c r="AF81" s="32"/>
    </row>
    <row r="82" spans="26:32">
      <c r="Z82" s="32"/>
      <c r="AA82" s="32"/>
      <c r="AB82" s="32"/>
      <c r="AC82" s="32"/>
      <c r="AD82" s="32"/>
      <c r="AE82" s="32"/>
      <c r="AF82" s="32"/>
    </row>
    <row r="83" spans="26:32">
      <c r="Z83" s="32"/>
      <c r="AA83" s="32"/>
      <c r="AB83" s="32"/>
      <c r="AC83" s="32"/>
      <c r="AD83" s="32"/>
      <c r="AE83" s="32"/>
      <c r="AF83" s="32"/>
    </row>
    <row r="84" spans="26:32">
      <c r="Z84" s="32"/>
      <c r="AA84" s="32"/>
      <c r="AB84" s="32"/>
      <c r="AC84" s="32"/>
      <c r="AD84" s="32"/>
      <c r="AE84" s="32"/>
      <c r="AF84" s="32"/>
    </row>
    <row r="85" spans="26:32">
      <c r="Z85" s="32"/>
      <c r="AA85" s="32"/>
      <c r="AB85" s="32"/>
      <c r="AC85" s="32"/>
      <c r="AD85" s="32"/>
      <c r="AE85" s="32"/>
      <c r="AF85" s="32"/>
    </row>
    <row r="86" spans="26:32">
      <c r="Z86" s="32"/>
      <c r="AA86" s="32"/>
      <c r="AB86" s="32"/>
      <c r="AC86" s="32"/>
      <c r="AD86" s="32"/>
      <c r="AE86" s="32"/>
      <c r="AF86" s="32"/>
    </row>
    <row r="87" spans="26:32">
      <c r="Z87" s="32"/>
      <c r="AA87" s="32"/>
      <c r="AB87" s="32"/>
      <c r="AC87" s="32"/>
      <c r="AD87" s="32"/>
      <c r="AE87" s="32"/>
      <c r="AF87" s="32"/>
    </row>
    <row r="88" spans="26:32">
      <c r="Z88" s="32"/>
      <c r="AA88" s="32"/>
      <c r="AB88" s="32"/>
      <c r="AC88" s="32"/>
      <c r="AD88" s="32"/>
      <c r="AE88" s="32"/>
      <c r="AF88" s="32"/>
    </row>
    <row r="89" spans="26:32">
      <c r="Z89" s="32"/>
      <c r="AA89" s="32"/>
      <c r="AB89" s="32"/>
      <c r="AC89" s="32"/>
      <c r="AD89" s="32"/>
      <c r="AE89" s="32"/>
      <c r="AF89" s="32"/>
    </row>
    <row r="90" spans="26:32">
      <c r="Z90" s="32"/>
      <c r="AB90" s="32"/>
      <c r="AC90" s="32"/>
      <c r="AD90" s="32"/>
      <c r="AE90" s="32"/>
      <c r="AF90" s="32"/>
    </row>
    <row r="91" spans="26:32">
      <c r="Z91" s="32"/>
      <c r="AA91" s="32"/>
      <c r="AB91" s="32"/>
      <c r="AC91" s="32"/>
      <c r="AD91" s="32"/>
      <c r="AE91" s="32"/>
      <c r="AF91" s="32"/>
    </row>
    <row r="92" spans="26:32" ht="22.5" customHeight="1">
      <c r="Z92" s="32"/>
      <c r="AA92" s="32"/>
      <c r="AB92" s="32"/>
      <c r="AC92" s="32"/>
      <c r="AD92" s="32"/>
      <c r="AE92" s="32"/>
      <c r="AF92" s="32"/>
    </row>
    <row r="93" spans="26:32">
      <c r="Z93" s="32"/>
      <c r="AA93" s="32"/>
      <c r="AB93" s="32"/>
      <c r="AC93" s="32"/>
      <c r="AD93" s="32"/>
      <c r="AE93" s="32"/>
      <c r="AF93" s="32"/>
    </row>
    <row r="94" spans="26:32">
      <c r="Z94" s="32"/>
      <c r="AA94" s="32"/>
      <c r="AB94" s="32"/>
      <c r="AC94" s="32"/>
      <c r="AD94" s="32"/>
      <c r="AE94" s="32"/>
      <c r="AF94" s="32"/>
    </row>
    <row r="95" spans="26:32">
      <c r="Z95" s="32"/>
      <c r="AA95" s="32"/>
      <c r="AB95" s="32"/>
      <c r="AC95" s="32"/>
      <c r="AD95" s="32"/>
      <c r="AE95" s="32"/>
      <c r="AF95" s="32"/>
    </row>
    <row r="96" spans="26:32">
      <c r="Z96" s="32"/>
      <c r="AA96" s="32"/>
      <c r="AB96" s="32"/>
      <c r="AC96" s="32"/>
      <c r="AD96" s="32"/>
      <c r="AE96" s="32"/>
      <c r="AF96" s="32"/>
    </row>
    <row r="97" spans="26:32">
      <c r="Z97" s="32"/>
      <c r="AA97" s="32"/>
      <c r="AB97" s="32"/>
      <c r="AC97" s="32"/>
      <c r="AD97" s="32"/>
      <c r="AE97" s="32"/>
      <c r="AF97" s="32"/>
    </row>
    <row r="98" spans="26:32">
      <c r="Z98" s="32"/>
      <c r="AA98" s="32"/>
      <c r="AB98" s="32"/>
      <c r="AC98" s="32"/>
      <c r="AD98" s="32"/>
      <c r="AE98" s="32"/>
      <c r="AF98" s="32"/>
    </row>
    <row r="99" spans="26:32">
      <c r="Z99" s="32"/>
      <c r="AA99" s="32"/>
      <c r="AB99" s="32"/>
      <c r="AC99" s="32"/>
      <c r="AD99" s="32"/>
      <c r="AE99" s="32"/>
      <c r="AF99" s="32"/>
    </row>
    <row r="100" spans="26:32">
      <c r="Z100" s="32"/>
      <c r="AA100" s="32"/>
      <c r="AB100" s="32"/>
      <c r="AC100" s="32"/>
      <c r="AD100" s="32"/>
      <c r="AE100" s="32"/>
      <c r="AF100" s="32"/>
    </row>
    <row r="101" spans="26:32">
      <c r="Z101" s="32"/>
      <c r="AA101" s="32"/>
      <c r="AB101" s="32"/>
      <c r="AC101" s="32"/>
      <c r="AD101" s="32"/>
      <c r="AE101" s="32"/>
      <c r="AF101" s="32"/>
    </row>
    <row r="102" spans="26:32">
      <c r="Z102" s="32"/>
      <c r="AA102" s="32"/>
      <c r="AB102" s="32"/>
      <c r="AC102" s="32"/>
      <c r="AD102" s="32"/>
      <c r="AE102" s="32"/>
      <c r="AF102" s="32"/>
    </row>
    <row r="103" spans="26:32">
      <c r="Z103" s="32"/>
      <c r="AA103" s="32"/>
      <c r="AB103" s="32"/>
      <c r="AC103" s="32"/>
      <c r="AD103" s="32"/>
      <c r="AE103" s="32"/>
      <c r="AF103" s="32"/>
    </row>
    <row r="104" spans="26:32">
      <c r="Z104" s="32"/>
      <c r="AA104" s="32"/>
      <c r="AB104" s="32"/>
      <c r="AC104" s="32"/>
      <c r="AD104" s="32"/>
      <c r="AE104" s="32"/>
      <c r="AF104" s="32"/>
    </row>
    <row r="105" spans="26:32">
      <c r="Z105" s="32"/>
      <c r="AA105" s="32"/>
      <c r="AB105" s="32"/>
      <c r="AC105" s="32"/>
      <c r="AD105" s="32"/>
      <c r="AE105" s="32"/>
      <c r="AF105" s="32"/>
    </row>
    <row r="106" spans="26:32">
      <c r="Z106" s="32"/>
      <c r="AA106" s="32"/>
      <c r="AB106" s="32"/>
      <c r="AC106" s="32"/>
      <c r="AD106" s="32"/>
      <c r="AE106" s="32"/>
      <c r="AF106" s="32"/>
    </row>
    <row r="107" spans="26:32">
      <c r="Z107" s="32"/>
      <c r="AA107" s="32"/>
      <c r="AB107" s="32"/>
      <c r="AC107" s="32"/>
      <c r="AD107" s="32"/>
      <c r="AE107" s="32"/>
      <c r="AF107" s="32"/>
    </row>
    <row r="108" spans="26:32">
      <c r="Z108" s="32"/>
      <c r="AA108" s="32"/>
      <c r="AB108" s="32"/>
      <c r="AC108" s="32"/>
      <c r="AD108" s="32"/>
      <c r="AE108" s="32"/>
      <c r="AF108" s="32"/>
    </row>
    <row r="109" spans="26:32">
      <c r="Z109" s="32"/>
      <c r="AA109" s="32"/>
      <c r="AB109" s="32"/>
      <c r="AC109" s="32"/>
      <c r="AD109" s="32"/>
      <c r="AE109" s="32"/>
      <c r="AF109" s="32"/>
    </row>
    <row r="110" spans="26:32">
      <c r="Z110" s="32"/>
      <c r="AA110" s="32"/>
      <c r="AB110" s="32"/>
      <c r="AC110" s="32"/>
      <c r="AD110" s="32"/>
      <c r="AE110" s="32"/>
      <c r="AF110" s="32"/>
    </row>
    <row r="111" spans="26:32">
      <c r="Z111" s="32"/>
      <c r="AA111" s="32"/>
      <c r="AB111" s="32"/>
      <c r="AC111" s="32"/>
      <c r="AD111" s="32"/>
      <c r="AE111" s="32"/>
      <c r="AF111" s="32"/>
    </row>
    <row r="112" spans="26:32">
      <c r="Z112" s="32"/>
      <c r="AA112" s="32"/>
      <c r="AB112" s="32"/>
      <c r="AC112" s="32"/>
      <c r="AD112" s="32"/>
      <c r="AE112" s="32"/>
      <c r="AF112" s="32"/>
    </row>
    <row r="113" spans="26:32">
      <c r="Z113" s="32"/>
      <c r="AA113" s="32"/>
      <c r="AB113" s="32"/>
      <c r="AC113" s="32"/>
      <c r="AD113" s="32"/>
      <c r="AE113" s="32"/>
      <c r="AF113" s="32"/>
    </row>
    <row r="114" spans="26:32">
      <c r="Z114" s="32"/>
      <c r="AA114" s="32"/>
      <c r="AB114" s="32"/>
      <c r="AC114" s="32"/>
      <c r="AD114" s="32"/>
      <c r="AE114" s="32"/>
      <c r="AF114" s="32"/>
    </row>
    <row r="115" spans="26:32">
      <c r="Z115" s="32"/>
      <c r="AA115" s="32"/>
      <c r="AB115" s="32"/>
      <c r="AC115" s="32"/>
      <c r="AD115" s="32"/>
      <c r="AE115" s="32"/>
      <c r="AF115" s="32"/>
    </row>
    <row r="116" spans="26:32">
      <c r="Z116" s="32"/>
      <c r="AA116" s="32"/>
      <c r="AB116" s="32"/>
      <c r="AC116" s="32"/>
      <c r="AD116" s="32"/>
      <c r="AE116" s="32"/>
      <c r="AF116" s="32"/>
    </row>
    <row r="117" spans="26:32">
      <c r="Z117" s="32"/>
      <c r="AA117" s="32"/>
      <c r="AB117" s="32"/>
      <c r="AC117" s="32"/>
      <c r="AD117" s="32"/>
      <c r="AE117" s="32"/>
      <c r="AF117" s="32"/>
    </row>
    <row r="118" spans="26:32">
      <c r="Z118" s="32"/>
      <c r="AA118" s="32"/>
      <c r="AB118" s="32"/>
      <c r="AC118" s="32"/>
      <c r="AD118" s="32"/>
      <c r="AE118" s="32"/>
      <c r="AF118" s="32"/>
    </row>
    <row r="119" spans="26:32">
      <c r="Z119" s="32"/>
      <c r="AA119" s="32"/>
      <c r="AB119" s="32"/>
      <c r="AC119" s="32"/>
      <c r="AD119" s="32"/>
      <c r="AE119" s="32"/>
      <c r="AF119" s="32"/>
    </row>
    <row r="120" spans="26:32">
      <c r="Z120" s="32"/>
      <c r="AA120" s="32"/>
      <c r="AB120" s="32"/>
      <c r="AC120" s="32"/>
      <c r="AD120" s="32"/>
      <c r="AE120" s="32"/>
      <c r="AF120" s="32"/>
    </row>
    <row r="121" spans="26:32">
      <c r="Z121" s="32"/>
      <c r="AA121" s="32"/>
      <c r="AB121" s="32"/>
      <c r="AC121" s="32"/>
      <c r="AD121" s="32"/>
      <c r="AE121" s="32"/>
      <c r="AF121" s="32"/>
    </row>
    <row r="122" spans="26:32">
      <c r="Z122" s="32"/>
      <c r="AA122" s="32"/>
      <c r="AB122" s="32"/>
      <c r="AC122" s="32"/>
      <c r="AD122" s="32"/>
      <c r="AE122" s="32"/>
      <c r="AF122" s="32"/>
    </row>
    <row r="123" spans="26:32">
      <c r="Z123" s="32"/>
      <c r="AA123" s="32"/>
      <c r="AB123" s="32"/>
      <c r="AC123" s="32"/>
      <c r="AD123" s="32"/>
      <c r="AE123" s="32"/>
      <c r="AF123" s="32"/>
    </row>
    <row r="124" spans="26:32">
      <c r="Z124" s="32"/>
      <c r="AA124" s="32"/>
      <c r="AB124" s="32"/>
      <c r="AC124" s="32"/>
      <c r="AD124" s="32"/>
      <c r="AE124" s="32"/>
      <c r="AF124" s="32"/>
    </row>
    <row r="125" spans="26:32">
      <c r="Z125" s="32"/>
      <c r="AA125" s="32"/>
      <c r="AB125" s="32"/>
      <c r="AC125" s="32"/>
      <c r="AD125" s="32"/>
      <c r="AE125" s="32"/>
      <c r="AF125" s="32"/>
    </row>
    <row r="126" spans="26:32">
      <c r="Z126" s="32"/>
      <c r="AA126" s="32"/>
      <c r="AB126" s="32"/>
      <c r="AC126" s="32"/>
      <c r="AD126" s="32"/>
      <c r="AE126" s="32"/>
      <c r="AF126" s="32"/>
    </row>
    <row r="127" spans="26:32">
      <c r="Z127" s="32"/>
      <c r="AA127" s="32"/>
      <c r="AB127" s="32"/>
      <c r="AC127" s="32"/>
      <c r="AD127" s="32"/>
      <c r="AE127" s="32"/>
      <c r="AF127" s="32"/>
    </row>
    <row r="128" spans="26:32">
      <c r="Z128" s="32"/>
      <c r="AA128" s="32"/>
      <c r="AB128" s="32"/>
      <c r="AC128" s="32"/>
      <c r="AD128" s="32"/>
      <c r="AE128" s="32"/>
      <c r="AF128" s="32"/>
    </row>
    <row r="129" spans="26:32">
      <c r="Z129" s="32"/>
      <c r="AA129" s="32"/>
      <c r="AB129" s="32"/>
      <c r="AC129" s="32"/>
      <c r="AD129" s="32"/>
      <c r="AE129" s="32"/>
      <c r="AF129" s="32"/>
    </row>
    <row r="130" spans="26:32">
      <c r="Z130" s="32"/>
      <c r="AA130" s="32"/>
      <c r="AB130" s="32"/>
      <c r="AC130" s="32"/>
      <c r="AD130" s="32"/>
      <c r="AE130" s="32"/>
      <c r="AF130" s="32"/>
    </row>
    <row r="131" spans="26:32">
      <c r="Z131" s="32"/>
      <c r="AA131" s="32"/>
      <c r="AB131" s="32"/>
      <c r="AC131" s="32"/>
      <c r="AD131" s="32"/>
      <c r="AE131" s="32"/>
      <c r="AF131" s="32"/>
    </row>
    <row r="132" spans="26:32">
      <c r="Z132" s="32"/>
      <c r="AA132" s="32"/>
      <c r="AB132" s="32"/>
      <c r="AC132" s="32"/>
      <c r="AD132" s="32"/>
      <c r="AE132" s="32"/>
      <c r="AF132" s="32"/>
    </row>
    <row r="133" spans="26:32">
      <c r="Z133" s="32"/>
      <c r="AA133" s="32"/>
      <c r="AB133" s="32"/>
      <c r="AC133" s="32"/>
      <c r="AD133" s="32"/>
      <c r="AE133" s="32"/>
      <c r="AF133" s="32"/>
    </row>
    <row r="134" spans="26:32">
      <c r="Z134" s="32"/>
      <c r="AA134" s="32"/>
      <c r="AB134" s="32"/>
      <c r="AC134" s="32"/>
      <c r="AD134" s="32"/>
      <c r="AE134" s="32"/>
      <c r="AF134" s="32"/>
    </row>
    <row r="135" spans="26:32">
      <c r="Z135" s="32"/>
      <c r="AA135" s="32"/>
      <c r="AB135" s="32"/>
      <c r="AC135" s="32"/>
      <c r="AD135" s="32"/>
      <c r="AE135" s="32"/>
      <c r="AF135" s="32"/>
    </row>
    <row r="136" spans="26:32">
      <c r="Z136" s="32"/>
      <c r="AA136" s="32"/>
      <c r="AB136" s="32"/>
      <c r="AC136" s="32"/>
      <c r="AD136" s="32"/>
      <c r="AE136" s="32"/>
      <c r="AF136" s="32"/>
    </row>
    <row r="137" spans="26:32">
      <c r="Z137" s="32"/>
      <c r="AA137" s="32"/>
      <c r="AB137" s="32"/>
      <c r="AC137" s="32"/>
      <c r="AD137" s="32"/>
      <c r="AE137" s="32"/>
      <c r="AF137" s="32"/>
    </row>
    <row r="138" spans="26:32">
      <c r="Z138" s="32"/>
      <c r="AA138" s="32"/>
      <c r="AB138" s="32"/>
      <c r="AC138" s="32"/>
      <c r="AD138" s="32"/>
      <c r="AE138" s="32"/>
      <c r="AF138" s="32"/>
    </row>
    <row r="139" spans="26:32">
      <c r="Z139" s="32"/>
      <c r="AA139" s="32"/>
      <c r="AB139" s="32"/>
      <c r="AC139" s="32"/>
      <c r="AD139" s="32"/>
      <c r="AE139" s="32"/>
      <c r="AF139" s="32"/>
    </row>
    <row r="140" spans="26:32">
      <c r="Z140" s="32"/>
      <c r="AA140" s="32"/>
      <c r="AB140" s="32"/>
      <c r="AC140" s="32"/>
      <c r="AD140" s="32"/>
      <c r="AE140" s="32"/>
      <c r="AF140" s="32"/>
    </row>
    <row r="141" spans="26:32">
      <c r="Z141" s="32"/>
      <c r="AA141" s="32"/>
      <c r="AB141" s="32"/>
      <c r="AC141" s="32"/>
      <c r="AD141" s="32"/>
      <c r="AE141" s="32"/>
      <c r="AF141" s="32"/>
    </row>
    <row r="142" spans="26:32">
      <c r="Z142" s="32"/>
      <c r="AA142" s="32"/>
      <c r="AB142" s="32"/>
      <c r="AC142" s="32"/>
      <c r="AD142" s="32"/>
      <c r="AE142" s="32"/>
      <c r="AF142" s="32"/>
    </row>
    <row r="143" spans="26:32">
      <c r="Z143" s="32"/>
      <c r="AA143" s="32"/>
      <c r="AB143" s="32"/>
      <c r="AC143" s="32"/>
      <c r="AD143" s="32"/>
      <c r="AE143" s="32"/>
      <c r="AF143" s="32"/>
    </row>
    <row r="144" spans="26:32">
      <c r="Z144" s="32"/>
      <c r="AA144" s="32"/>
      <c r="AB144" s="32"/>
      <c r="AC144" s="32"/>
      <c r="AD144" s="32"/>
      <c r="AE144" s="32"/>
      <c r="AF144" s="32"/>
    </row>
    <row r="145" spans="19:32">
      <c r="Z145" s="32"/>
      <c r="AA145" s="32"/>
      <c r="AB145" s="32"/>
      <c r="AC145" s="32"/>
      <c r="AD145" s="32"/>
      <c r="AE145" s="32"/>
      <c r="AF145" s="32"/>
    </row>
    <row r="146" spans="19:32">
      <c r="Z146" s="32"/>
      <c r="AA146" s="32"/>
      <c r="AB146" s="32"/>
      <c r="AC146" s="32"/>
      <c r="AD146" s="32"/>
      <c r="AE146" s="32"/>
      <c r="AF146" s="32"/>
    </row>
    <row r="147" spans="19:32">
      <c r="Z147" s="32"/>
      <c r="AA147" s="32"/>
      <c r="AB147" s="32"/>
      <c r="AC147" s="32"/>
      <c r="AD147" s="32"/>
      <c r="AE147" s="32"/>
      <c r="AF147" s="32"/>
    </row>
    <row r="148" spans="19:32">
      <c r="Z148" s="32"/>
      <c r="AA148" s="32"/>
      <c r="AB148" s="32"/>
      <c r="AC148" s="32"/>
      <c r="AD148" s="32"/>
      <c r="AE148" s="32"/>
      <c r="AF148" s="32"/>
    </row>
    <row r="149" spans="19:32">
      <c r="Z149" s="32"/>
      <c r="AA149" s="32"/>
      <c r="AB149" s="32"/>
      <c r="AC149" s="32"/>
      <c r="AD149" s="32"/>
      <c r="AE149" s="32"/>
      <c r="AF149" s="32"/>
    </row>
    <row r="150" spans="19:32">
      <c r="S150" s="23" t="s">
        <v>294</v>
      </c>
      <c r="Z150" s="32"/>
      <c r="AA150" s="32"/>
      <c r="AB150" s="32"/>
      <c r="AC150" s="32"/>
      <c r="AD150" s="32"/>
      <c r="AE150" s="32"/>
      <c r="AF150" s="32"/>
    </row>
    <row r="151" spans="19:32">
      <c r="Z151" s="32"/>
      <c r="AA151" s="32"/>
      <c r="AB151" s="32"/>
      <c r="AC151" s="32"/>
      <c r="AD151" s="32"/>
      <c r="AE151" s="32"/>
      <c r="AF151" s="32"/>
    </row>
    <row r="152" spans="19:32">
      <c r="Z152" s="32"/>
      <c r="AA152" s="32"/>
      <c r="AB152" s="32"/>
      <c r="AC152" s="32"/>
      <c r="AD152" s="32"/>
      <c r="AE152" s="32"/>
      <c r="AF152" s="32"/>
    </row>
    <row r="153" spans="19:32">
      <c r="Z153" s="32"/>
      <c r="AA153" s="32"/>
      <c r="AB153" s="32"/>
      <c r="AC153" s="32"/>
      <c r="AD153" s="32"/>
      <c r="AE153" s="32"/>
      <c r="AF153" s="32"/>
    </row>
    <row r="154" spans="19:32">
      <c r="Z154" s="32"/>
      <c r="AA154" s="32"/>
      <c r="AB154" s="32"/>
      <c r="AC154" s="32"/>
      <c r="AD154" s="32"/>
      <c r="AE154" s="32"/>
      <c r="AF154" s="32"/>
    </row>
    <row r="155" spans="19:32">
      <c r="Z155" s="32"/>
      <c r="AA155" s="32"/>
      <c r="AB155" s="32"/>
      <c r="AC155" s="32"/>
      <c r="AD155" s="32"/>
      <c r="AE155" s="32"/>
      <c r="AF155" s="32"/>
    </row>
    <row r="156" spans="19:32">
      <c r="Z156" s="32"/>
      <c r="AA156" s="32"/>
      <c r="AB156" s="32"/>
      <c r="AC156" s="32"/>
      <c r="AD156" s="32"/>
      <c r="AE156" s="32"/>
      <c r="AF156" s="32"/>
    </row>
    <row r="157" spans="19:32">
      <c r="Z157" s="32"/>
      <c r="AA157" s="32"/>
      <c r="AB157" s="32"/>
      <c r="AC157" s="32"/>
      <c r="AD157" s="32"/>
      <c r="AE157" s="32"/>
      <c r="AF157" s="32"/>
    </row>
    <row r="158" spans="19:32">
      <c r="Z158" s="32"/>
      <c r="AA158" s="32"/>
      <c r="AB158" s="32"/>
      <c r="AC158" s="32"/>
      <c r="AD158" s="32"/>
      <c r="AE158" s="32"/>
      <c r="AF158" s="32"/>
    </row>
    <row r="159" spans="19:32">
      <c r="Z159" s="32"/>
      <c r="AA159" s="32"/>
      <c r="AB159" s="32"/>
      <c r="AC159" s="32"/>
      <c r="AD159" s="32"/>
      <c r="AE159" s="32"/>
      <c r="AF159" s="32"/>
    </row>
    <row r="160" spans="19:32">
      <c r="Z160" s="32"/>
      <c r="AA160" s="32"/>
      <c r="AB160" s="32"/>
      <c r="AC160" s="32"/>
      <c r="AD160" s="32"/>
      <c r="AE160" s="32"/>
      <c r="AF160" s="32"/>
    </row>
    <row r="161" spans="26:32">
      <c r="Z161" s="32"/>
      <c r="AA161" s="32"/>
      <c r="AB161" s="32"/>
      <c r="AC161" s="32"/>
      <c r="AD161" s="32"/>
      <c r="AE161" s="32"/>
      <c r="AF161" s="32"/>
    </row>
    <row r="162" spans="26:32">
      <c r="Z162" s="32"/>
      <c r="AA162" s="32"/>
      <c r="AB162" s="32"/>
      <c r="AC162" s="32"/>
      <c r="AD162" s="32"/>
      <c r="AE162" s="32"/>
      <c r="AF162" s="32"/>
    </row>
    <row r="163" spans="26:32">
      <c r="Z163" s="32"/>
      <c r="AA163" s="32"/>
      <c r="AB163" s="32"/>
      <c r="AC163" s="32"/>
      <c r="AD163" s="32"/>
      <c r="AE163" s="32"/>
      <c r="AF163" s="32"/>
    </row>
    <row r="164" spans="26:32">
      <c r="Z164" s="32"/>
      <c r="AA164" s="32"/>
      <c r="AB164" s="32"/>
      <c r="AC164" s="32"/>
      <c r="AD164" s="32"/>
      <c r="AE164" s="32"/>
      <c r="AF164" s="32"/>
    </row>
    <row r="165" spans="26:32">
      <c r="Z165" s="32"/>
      <c r="AA165" s="32"/>
      <c r="AB165" s="32"/>
      <c r="AC165" s="32"/>
      <c r="AD165" s="32"/>
      <c r="AE165" s="32"/>
      <c r="AF165" s="32"/>
    </row>
    <row r="166" spans="26:32">
      <c r="Z166" s="32"/>
      <c r="AA166" s="32"/>
      <c r="AB166" s="32"/>
      <c r="AC166" s="32"/>
      <c r="AD166" s="32"/>
      <c r="AE166" s="32"/>
      <c r="AF166" s="32"/>
    </row>
    <row r="167" spans="26:32">
      <c r="Z167" s="32"/>
      <c r="AA167" s="32"/>
      <c r="AB167" s="32"/>
      <c r="AC167" s="32"/>
      <c r="AD167" s="32"/>
      <c r="AE167" s="32"/>
      <c r="AF167" s="32"/>
    </row>
    <row r="168" spans="26:32">
      <c r="Z168" s="32"/>
      <c r="AA168" s="32"/>
      <c r="AB168" s="32"/>
      <c r="AC168" s="32"/>
      <c r="AD168" s="32"/>
      <c r="AE168" s="32"/>
      <c r="AF168" s="32"/>
    </row>
    <row r="169" spans="26:32">
      <c r="Z169" s="32"/>
      <c r="AA169" s="32"/>
      <c r="AB169" s="32"/>
      <c r="AC169" s="32"/>
      <c r="AD169" s="32"/>
      <c r="AE169" s="32"/>
      <c r="AF169" s="32"/>
    </row>
    <row r="170" spans="26:32">
      <c r="Z170" s="32"/>
      <c r="AA170" s="32"/>
      <c r="AB170" s="32"/>
      <c r="AC170" s="32"/>
      <c r="AD170" s="32"/>
      <c r="AE170" s="32"/>
      <c r="AF170" s="32"/>
    </row>
    <row r="171" spans="26:32">
      <c r="Z171" s="32"/>
      <c r="AA171" s="32"/>
      <c r="AB171" s="32"/>
      <c r="AC171" s="32"/>
      <c r="AD171" s="32"/>
      <c r="AE171" s="32"/>
      <c r="AF171" s="32"/>
    </row>
    <row r="172" spans="26:32">
      <c r="Z172" s="32"/>
      <c r="AA172" s="32"/>
      <c r="AB172" s="32"/>
      <c r="AC172" s="32"/>
      <c r="AD172" s="32"/>
      <c r="AE172" s="32"/>
      <c r="AF172" s="32"/>
    </row>
    <row r="173" spans="26:32">
      <c r="Z173" s="32"/>
      <c r="AA173" s="32"/>
      <c r="AB173" s="32"/>
      <c r="AC173" s="32"/>
      <c r="AD173" s="32"/>
      <c r="AE173" s="32"/>
      <c r="AF173" s="32"/>
    </row>
    <row r="174" spans="26:32">
      <c r="Z174" s="32"/>
      <c r="AA174" s="32"/>
      <c r="AB174" s="32"/>
      <c r="AC174" s="32"/>
      <c r="AD174" s="32"/>
      <c r="AE174" s="32"/>
      <c r="AF174" s="32"/>
    </row>
    <row r="175" spans="26:32">
      <c r="Z175" s="32"/>
      <c r="AA175" s="32"/>
      <c r="AB175" s="32"/>
      <c r="AC175" s="32"/>
      <c r="AD175" s="32"/>
      <c r="AE175" s="32"/>
      <c r="AF175" s="32"/>
    </row>
    <row r="176" spans="26:32">
      <c r="Z176" s="32"/>
      <c r="AA176" s="32"/>
      <c r="AB176" s="32"/>
      <c r="AC176" s="32"/>
      <c r="AD176" s="32"/>
      <c r="AE176" s="32"/>
      <c r="AF176" s="32"/>
    </row>
    <row r="177" spans="26:32">
      <c r="Z177" s="32"/>
      <c r="AA177" s="32"/>
      <c r="AB177" s="32"/>
      <c r="AC177" s="32"/>
      <c r="AD177" s="32"/>
      <c r="AE177" s="32"/>
      <c r="AF177" s="32"/>
    </row>
    <row r="178" spans="26:32">
      <c r="Z178" s="32"/>
      <c r="AA178" s="32"/>
      <c r="AB178" s="32"/>
      <c r="AC178" s="32"/>
      <c r="AD178" s="32"/>
      <c r="AE178" s="32"/>
      <c r="AF178" s="32"/>
    </row>
    <row r="179" spans="26:32">
      <c r="Z179" s="32"/>
      <c r="AA179" s="32"/>
      <c r="AB179" s="32"/>
      <c r="AC179" s="32"/>
      <c r="AD179" s="32"/>
      <c r="AE179" s="32"/>
      <c r="AF179" s="32"/>
    </row>
    <row r="180" spans="26:32">
      <c r="Z180" s="32"/>
      <c r="AA180" s="32"/>
      <c r="AB180" s="32"/>
      <c r="AC180" s="32"/>
      <c r="AD180" s="32"/>
      <c r="AE180" s="32"/>
      <c r="AF180" s="32"/>
    </row>
    <row r="181" spans="26:32">
      <c r="Z181" s="32"/>
      <c r="AA181" s="32"/>
      <c r="AB181" s="32"/>
      <c r="AC181" s="32"/>
      <c r="AD181" s="32"/>
      <c r="AE181" s="32"/>
      <c r="AF181" s="32"/>
    </row>
    <row r="182" spans="26:32">
      <c r="Z182" s="32"/>
      <c r="AA182" s="32"/>
      <c r="AB182" s="32"/>
      <c r="AC182" s="32"/>
      <c r="AD182" s="32"/>
      <c r="AE182" s="32"/>
      <c r="AF182" s="32"/>
    </row>
    <row r="183" spans="26:32">
      <c r="Z183" s="32"/>
      <c r="AA183" s="32"/>
      <c r="AB183" s="32"/>
      <c r="AC183" s="32"/>
      <c r="AD183" s="32"/>
      <c r="AE183" s="32"/>
      <c r="AF183" s="32"/>
    </row>
    <row r="184" spans="26:32">
      <c r="Z184" s="32"/>
      <c r="AA184" s="32"/>
      <c r="AB184" s="32"/>
      <c r="AC184" s="32"/>
      <c r="AD184" s="32"/>
      <c r="AE184" s="32"/>
      <c r="AF184" s="32"/>
    </row>
    <row r="185" spans="26:32">
      <c r="Z185" s="32"/>
      <c r="AA185" s="32"/>
      <c r="AB185" s="32"/>
      <c r="AC185" s="32"/>
      <c r="AD185" s="32"/>
      <c r="AE185" s="32"/>
      <c r="AF185" s="32"/>
    </row>
    <row r="186" spans="26:32">
      <c r="Z186" s="32"/>
      <c r="AA186" s="32"/>
      <c r="AB186" s="32"/>
      <c r="AC186" s="32"/>
      <c r="AD186" s="32"/>
      <c r="AE186" s="32"/>
      <c r="AF186" s="32"/>
    </row>
    <row r="187" spans="26:32">
      <c r="Z187" s="32"/>
      <c r="AA187" s="32"/>
      <c r="AB187" s="32"/>
      <c r="AC187" s="32"/>
      <c r="AD187" s="32"/>
      <c r="AE187" s="32"/>
      <c r="AF187" s="32"/>
    </row>
    <row r="188" spans="26:32">
      <c r="Z188" s="32"/>
      <c r="AA188" s="32"/>
      <c r="AB188" s="32"/>
      <c r="AC188" s="32"/>
      <c r="AD188" s="32"/>
      <c r="AE188" s="32"/>
      <c r="AF188" s="32"/>
    </row>
    <row r="189" spans="26:32">
      <c r="Z189" s="32"/>
      <c r="AA189" s="32"/>
      <c r="AB189" s="32"/>
      <c r="AC189" s="32"/>
      <c r="AD189" s="32"/>
      <c r="AE189" s="32"/>
      <c r="AF189" s="32"/>
    </row>
    <row r="190" spans="26:32">
      <c r="Z190" s="32"/>
      <c r="AA190" s="32"/>
      <c r="AB190" s="32"/>
      <c r="AC190" s="32"/>
      <c r="AD190" s="32"/>
      <c r="AE190" s="32"/>
      <c r="AF190" s="32"/>
    </row>
    <row r="191" spans="26:32">
      <c r="Z191" s="32"/>
      <c r="AA191" s="32"/>
      <c r="AB191" s="32"/>
      <c r="AC191" s="32"/>
      <c r="AD191" s="32"/>
      <c r="AE191" s="32"/>
      <c r="AF191" s="32"/>
    </row>
    <row r="192" spans="26:32">
      <c r="Z192" s="32"/>
      <c r="AA192" s="32"/>
      <c r="AB192" s="32"/>
      <c r="AC192" s="32"/>
      <c r="AD192" s="32"/>
      <c r="AE192" s="32"/>
      <c r="AF192" s="32"/>
    </row>
    <row r="193" spans="26:32">
      <c r="Z193" s="32"/>
      <c r="AA193" s="32"/>
      <c r="AB193" s="32"/>
      <c r="AC193" s="32"/>
      <c r="AD193" s="32"/>
      <c r="AE193" s="32"/>
      <c r="AF193" s="32"/>
    </row>
    <row r="194" spans="26:32">
      <c r="Z194" s="32"/>
      <c r="AA194" s="32"/>
      <c r="AB194" s="32"/>
      <c r="AC194" s="32"/>
      <c r="AD194" s="32"/>
      <c r="AE194" s="32"/>
      <c r="AF194" s="32"/>
    </row>
    <row r="195" spans="26:32">
      <c r="Z195" s="32"/>
      <c r="AA195" s="32"/>
      <c r="AB195" s="32"/>
      <c r="AC195" s="32"/>
      <c r="AD195" s="32"/>
      <c r="AE195" s="32"/>
      <c r="AF195" s="32"/>
    </row>
    <row r="196" spans="26:32">
      <c r="Z196" s="32"/>
      <c r="AA196" s="32"/>
      <c r="AB196" s="32"/>
      <c r="AC196" s="32"/>
      <c r="AD196" s="32"/>
      <c r="AE196" s="32"/>
      <c r="AF196" s="32"/>
    </row>
    <row r="197" spans="26:32">
      <c r="Z197" s="32"/>
      <c r="AA197" s="32"/>
      <c r="AB197" s="32"/>
      <c r="AC197" s="32"/>
      <c r="AD197" s="32"/>
      <c r="AE197" s="32"/>
      <c r="AF197" s="32"/>
    </row>
    <row r="198" spans="26:32">
      <c r="Z198" s="32"/>
      <c r="AA198" s="32"/>
      <c r="AB198" s="32"/>
      <c r="AC198" s="32"/>
      <c r="AD198" s="32"/>
      <c r="AE198" s="32"/>
      <c r="AF198" s="32"/>
    </row>
    <row r="199" spans="26:32">
      <c r="Z199" s="32"/>
      <c r="AA199" s="32"/>
      <c r="AB199" s="32"/>
      <c r="AC199" s="32"/>
      <c r="AD199" s="32"/>
      <c r="AE199" s="32"/>
      <c r="AF199" s="32"/>
    </row>
    <row r="200" spans="26:32">
      <c r="Z200" s="32"/>
      <c r="AA200" s="32"/>
      <c r="AB200" s="32"/>
      <c r="AC200" s="32"/>
      <c r="AD200" s="32"/>
      <c r="AE200" s="32"/>
      <c r="AF200" s="32"/>
    </row>
    <row r="201" spans="26:32">
      <c r="Z201" s="32"/>
      <c r="AA201" s="32"/>
      <c r="AB201" s="32"/>
      <c r="AC201" s="32"/>
      <c r="AD201" s="32"/>
      <c r="AE201" s="32"/>
      <c r="AF201" s="32"/>
    </row>
    <row r="202" spans="26:32">
      <c r="Z202" s="32"/>
      <c r="AA202" s="32"/>
      <c r="AB202" s="32"/>
      <c r="AC202" s="32"/>
      <c r="AD202" s="32"/>
      <c r="AE202" s="32"/>
      <c r="AF202" s="32"/>
    </row>
    <row r="203" spans="26:32">
      <c r="Z203" s="32"/>
      <c r="AA203" s="32"/>
      <c r="AB203" s="32"/>
      <c r="AC203" s="32"/>
      <c r="AD203" s="32"/>
      <c r="AE203" s="32"/>
      <c r="AF203" s="32"/>
    </row>
    <row r="204" spans="26:32">
      <c r="Z204" s="32"/>
      <c r="AA204" s="32"/>
      <c r="AB204" s="32"/>
      <c r="AC204" s="32"/>
      <c r="AD204" s="32"/>
      <c r="AE204" s="32"/>
      <c r="AF204" s="32"/>
    </row>
    <row r="205" spans="26:32">
      <c r="Z205" s="32"/>
      <c r="AA205" s="32"/>
      <c r="AB205" s="32"/>
      <c r="AC205" s="32"/>
      <c r="AD205" s="32"/>
      <c r="AE205" s="32"/>
      <c r="AF205" s="32"/>
    </row>
    <row r="206" spans="26:32">
      <c r="Z206" s="32"/>
      <c r="AA206" s="32"/>
      <c r="AB206" s="32"/>
      <c r="AC206" s="32"/>
      <c r="AD206" s="32"/>
      <c r="AE206" s="32"/>
      <c r="AF206" s="32"/>
    </row>
    <row r="207" spans="26:32">
      <c r="Z207" s="32"/>
      <c r="AA207" s="32"/>
      <c r="AB207" s="32"/>
      <c r="AC207" s="32"/>
      <c r="AD207" s="32"/>
      <c r="AE207" s="32"/>
      <c r="AF207" s="32"/>
    </row>
    <row r="208" spans="26:32">
      <c r="Z208" s="32"/>
      <c r="AA208" s="32"/>
      <c r="AB208" s="32"/>
      <c r="AC208" s="32"/>
      <c r="AD208" s="32"/>
      <c r="AE208" s="32"/>
      <c r="AF208" s="32"/>
    </row>
    <row r="209" spans="26:32">
      <c r="Z209" s="32"/>
      <c r="AA209" s="32"/>
      <c r="AB209" s="32"/>
      <c r="AC209" s="32"/>
      <c r="AD209" s="32"/>
      <c r="AE209" s="32"/>
      <c r="AF209" s="32"/>
    </row>
    <row r="210" spans="26:32">
      <c r="Z210" s="32"/>
      <c r="AA210" s="32"/>
      <c r="AB210" s="32"/>
      <c r="AC210" s="32"/>
      <c r="AD210" s="32"/>
      <c r="AE210" s="32"/>
      <c r="AF210" s="32"/>
    </row>
    <row r="211" spans="26:32">
      <c r="Z211" s="32"/>
      <c r="AA211" s="32"/>
      <c r="AB211" s="32"/>
      <c r="AC211" s="32"/>
      <c r="AD211" s="32"/>
      <c r="AE211" s="32"/>
      <c r="AF211" s="32"/>
    </row>
    <row r="212" spans="26:32">
      <c r="Z212" s="32"/>
      <c r="AA212" s="32"/>
      <c r="AB212" s="32"/>
      <c r="AC212" s="32"/>
      <c r="AD212" s="32"/>
      <c r="AE212" s="32"/>
      <c r="AF212" s="32"/>
    </row>
    <row r="213" spans="26:32">
      <c r="Z213" s="32"/>
      <c r="AA213" s="32"/>
      <c r="AB213" s="32"/>
      <c r="AC213" s="32"/>
      <c r="AD213" s="32"/>
      <c r="AE213" s="32"/>
      <c r="AF213" s="32"/>
    </row>
    <row r="214" spans="26:32">
      <c r="Z214" s="32"/>
      <c r="AA214" s="32"/>
      <c r="AB214" s="32"/>
      <c r="AC214" s="32"/>
      <c r="AD214" s="32"/>
      <c r="AE214" s="32"/>
      <c r="AF214" s="32"/>
    </row>
    <row r="215" spans="26:32">
      <c r="Z215" s="32"/>
      <c r="AA215" s="32"/>
      <c r="AB215" s="32"/>
      <c r="AC215" s="32"/>
      <c r="AD215" s="32"/>
      <c r="AE215" s="32"/>
      <c r="AF215" s="32"/>
    </row>
    <row r="216" spans="26:32">
      <c r="Z216" s="32"/>
      <c r="AA216" s="32"/>
      <c r="AB216" s="32"/>
      <c r="AC216" s="32"/>
      <c r="AD216" s="32"/>
      <c r="AE216" s="32"/>
      <c r="AF216" s="32"/>
    </row>
    <row r="217" spans="26:32">
      <c r="Z217" s="32"/>
      <c r="AA217" s="32"/>
      <c r="AB217" s="32"/>
      <c r="AC217" s="32"/>
      <c r="AD217" s="32"/>
      <c r="AE217" s="32"/>
      <c r="AF217" s="32"/>
    </row>
    <row r="218" spans="26:32">
      <c r="Z218" s="32"/>
      <c r="AA218" s="32"/>
      <c r="AB218" s="32"/>
      <c r="AC218" s="32"/>
      <c r="AD218" s="32"/>
      <c r="AE218" s="32"/>
      <c r="AF218" s="32"/>
    </row>
    <row r="219" spans="26:32">
      <c r="Z219" s="32"/>
      <c r="AA219" s="32"/>
      <c r="AB219" s="32"/>
      <c r="AC219" s="32"/>
      <c r="AD219" s="32"/>
      <c r="AE219" s="32"/>
      <c r="AF219" s="32"/>
    </row>
    <row r="220" spans="26:32">
      <c r="Z220" s="32"/>
      <c r="AA220" s="32"/>
      <c r="AB220" s="32"/>
      <c r="AC220" s="32"/>
      <c r="AD220" s="32"/>
      <c r="AE220" s="32"/>
      <c r="AF220" s="32"/>
    </row>
    <row r="221" spans="26:32">
      <c r="Z221" s="32"/>
      <c r="AA221" s="32"/>
      <c r="AB221" s="32"/>
      <c r="AC221" s="32"/>
      <c r="AD221" s="32"/>
      <c r="AE221" s="32"/>
      <c r="AF221" s="32"/>
    </row>
    <row r="222" spans="26:32">
      <c r="Z222" s="32"/>
      <c r="AA222" s="32"/>
      <c r="AB222" s="32"/>
      <c r="AC222" s="32"/>
      <c r="AD222" s="32"/>
      <c r="AE222" s="32"/>
      <c r="AF222" s="32"/>
    </row>
    <row r="223" spans="26:32">
      <c r="Z223" s="32"/>
      <c r="AA223" s="32"/>
      <c r="AB223" s="32"/>
      <c r="AC223" s="32"/>
      <c r="AD223" s="32"/>
      <c r="AE223" s="32"/>
      <c r="AF223" s="32"/>
    </row>
    <row r="224" spans="26:32">
      <c r="Z224" s="32"/>
      <c r="AA224" s="32"/>
      <c r="AB224" s="32"/>
      <c r="AC224" s="32"/>
      <c r="AD224" s="32"/>
      <c r="AE224" s="32"/>
      <c r="AF224" s="32"/>
    </row>
    <row r="225" spans="23:32">
      <c r="Z225" s="32"/>
      <c r="AA225" s="32"/>
      <c r="AB225" s="32"/>
      <c r="AC225" s="32"/>
      <c r="AD225" s="32"/>
      <c r="AE225" s="32"/>
      <c r="AF225" s="32"/>
    </row>
    <row r="226" spans="23:32">
      <c r="Z226" s="32"/>
      <c r="AA226" s="32"/>
      <c r="AB226" s="32"/>
      <c r="AC226" s="32"/>
      <c r="AD226" s="32"/>
      <c r="AE226" s="32"/>
      <c r="AF226" s="32"/>
    </row>
    <row r="227" spans="23:32">
      <c r="Z227" s="32"/>
      <c r="AA227" s="32"/>
      <c r="AB227" s="32"/>
      <c r="AC227" s="32"/>
      <c r="AD227" s="32"/>
      <c r="AE227" s="32"/>
      <c r="AF227" s="32"/>
    </row>
    <row r="228" spans="23:32">
      <c r="Z228" s="32"/>
      <c r="AA228" s="32"/>
      <c r="AB228" s="32"/>
      <c r="AC228" s="32"/>
      <c r="AD228" s="32"/>
      <c r="AE228" s="32"/>
      <c r="AF228" s="32"/>
    </row>
    <row r="229" spans="23:32">
      <c r="Z229" s="32"/>
      <c r="AA229" s="32"/>
      <c r="AB229" s="32"/>
      <c r="AC229" s="32"/>
      <c r="AD229" s="32"/>
      <c r="AE229" s="32"/>
      <c r="AF229" s="32"/>
    </row>
    <row r="230" spans="23:32">
      <c r="Z230" s="32"/>
      <c r="AA230" s="32"/>
      <c r="AB230" s="32"/>
      <c r="AC230" s="32"/>
      <c r="AD230" s="32"/>
      <c r="AE230" s="32"/>
      <c r="AF230" s="32"/>
    </row>
    <row r="231" spans="23:32">
      <c r="Z231" s="32"/>
      <c r="AA231" s="32"/>
      <c r="AB231" s="32"/>
      <c r="AC231" s="32"/>
      <c r="AD231" s="32"/>
      <c r="AE231" s="32"/>
      <c r="AF231" s="32"/>
    </row>
    <row r="232" spans="23:32">
      <c r="Z232" s="32"/>
      <c r="AA232" s="32"/>
      <c r="AB232" s="32"/>
      <c r="AC232" s="32"/>
      <c r="AD232" s="32"/>
      <c r="AE232" s="32"/>
      <c r="AF232" s="32"/>
    </row>
    <row r="233" spans="23:32">
      <c r="Z233" s="32"/>
      <c r="AA233" s="32"/>
      <c r="AB233" s="32"/>
      <c r="AC233" s="32"/>
      <c r="AD233" s="32"/>
      <c r="AE233" s="32"/>
      <c r="AF233" s="32"/>
    </row>
    <row r="234" spans="23:32">
      <c r="Z234" s="32"/>
      <c r="AA234" s="32"/>
      <c r="AB234" s="32"/>
      <c r="AC234" s="32"/>
      <c r="AD234" s="32"/>
      <c r="AE234" s="32"/>
      <c r="AF234" s="32"/>
    </row>
    <row r="235" spans="23:32">
      <c r="Z235" s="32"/>
      <c r="AA235" s="32"/>
      <c r="AB235" s="32"/>
      <c r="AC235" s="32"/>
      <c r="AD235" s="32"/>
      <c r="AE235" s="32"/>
      <c r="AF235" s="32"/>
    </row>
    <row r="236" spans="23:32">
      <c r="Z236" s="32"/>
      <c r="AA236" s="32"/>
      <c r="AB236" s="32"/>
      <c r="AC236" s="32"/>
      <c r="AD236" s="32"/>
      <c r="AE236" s="32"/>
      <c r="AF236" s="32"/>
    </row>
    <row r="237" spans="23:32">
      <c r="Z237" s="32"/>
      <c r="AA237" s="32"/>
      <c r="AB237" s="32"/>
      <c r="AC237" s="32"/>
      <c r="AD237" s="32"/>
      <c r="AE237" s="32"/>
      <c r="AF237" s="32"/>
    </row>
    <row r="238" spans="23:32">
      <c r="Z238" s="32"/>
      <c r="AA238" s="32"/>
      <c r="AB238" s="32"/>
      <c r="AC238" s="32"/>
      <c r="AD238" s="32"/>
      <c r="AE238" s="32"/>
      <c r="AF238" s="32"/>
    </row>
    <row r="239" spans="23:32">
      <c r="Z239" s="32"/>
      <c r="AA239" s="32"/>
      <c r="AB239" s="32"/>
      <c r="AC239" s="32"/>
      <c r="AD239" s="32"/>
      <c r="AE239" s="32"/>
      <c r="AF239" s="32"/>
    </row>
    <row r="240" spans="23:32">
      <c r="W240" s="23" t="s">
        <v>292</v>
      </c>
      <c r="Z240" s="32"/>
      <c r="AA240" s="32"/>
      <c r="AB240" s="32"/>
      <c r="AC240" s="32"/>
      <c r="AD240" s="32"/>
      <c r="AE240" s="32"/>
      <c r="AF240" s="32"/>
    </row>
    <row r="241" spans="26:32">
      <c r="Z241" s="32"/>
      <c r="AA241" s="32"/>
      <c r="AB241" s="32"/>
      <c r="AC241" s="32"/>
      <c r="AD241" s="32"/>
      <c r="AE241" s="32"/>
      <c r="AF241" s="32"/>
    </row>
    <row r="242" spans="26:32">
      <c r="Z242" s="32"/>
      <c r="AA242" s="32"/>
      <c r="AB242" s="32"/>
      <c r="AC242" s="32"/>
      <c r="AD242" s="32"/>
      <c r="AE242" s="32"/>
      <c r="AF242" s="32"/>
    </row>
    <row r="243" spans="26:32">
      <c r="Z243" s="32"/>
      <c r="AA243" s="32"/>
      <c r="AB243" s="32"/>
      <c r="AC243" s="32"/>
      <c r="AD243" s="32"/>
      <c r="AE243" s="32"/>
      <c r="AF243" s="32"/>
    </row>
    <row r="244" spans="26:32">
      <c r="Z244" s="32"/>
      <c r="AA244" s="32"/>
      <c r="AB244" s="32"/>
      <c r="AC244" s="32"/>
      <c r="AD244" s="32"/>
      <c r="AE244" s="32"/>
      <c r="AF244" s="32"/>
    </row>
    <row r="245" spans="26:32">
      <c r="Z245" s="32"/>
      <c r="AA245" s="32"/>
      <c r="AB245" s="32"/>
      <c r="AC245" s="32"/>
      <c r="AD245" s="32"/>
      <c r="AE245" s="32"/>
      <c r="AF245" s="32"/>
    </row>
    <row r="246" spans="26:32">
      <c r="Z246" s="32"/>
      <c r="AA246" s="32"/>
      <c r="AB246" s="32"/>
      <c r="AC246" s="32"/>
      <c r="AD246" s="32"/>
      <c r="AE246" s="32"/>
      <c r="AF246" s="32"/>
    </row>
    <row r="247" spans="26:32">
      <c r="Z247" s="32"/>
      <c r="AA247" s="32"/>
      <c r="AB247" s="32"/>
      <c r="AC247" s="32"/>
      <c r="AD247" s="32"/>
      <c r="AE247" s="32"/>
      <c r="AF247" s="32"/>
    </row>
    <row r="248" spans="26:32">
      <c r="Z248" s="32"/>
      <c r="AA248" s="32"/>
      <c r="AB248" s="32"/>
      <c r="AC248" s="32"/>
      <c r="AD248" s="32"/>
      <c r="AE248" s="32"/>
      <c r="AF248" s="32"/>
    </row>
    <row r="249" spans="26:32">
      <c r="Z249" s="32"/>
      <c r="AA249" s="32"/>
      <c r="AB249" s="32"/>
      <c r="AC249" s="32"/>
      <c r="AD249" s="32"/>
      <c r="AE249" s="32"/>
      <c r="AF249" s="32"/>
    </row>
    <row r="250" spans="26:32">
      <c r="Z250" s="32"/>
      <c r="AA250" s="32"/>
      <c r="AB250" s="32"/>
      <c r="AC250" s="32"/>
      <c r="AD250" s="32"/>
      <c r="AE250" s="32"/>
      <c r="AF250" s="32"/>
    </row>
    <row r="251" spans="26:32">
      <c r="Z251" s="32"/>
      <c r="AA251" s="32"/>
      <c r="AB251" s="32"/>
      <c r="AC251" s="32"/>
      <c r="AD251" s="32"/>
      <c r="AE251" s="32"/>
      <c r="AF251" s="32"/>
    </row>
    <row r="252" spans="26:32">
      <c r="Z252" s="32"/>
      <c r="AA252" s="32"/>
      <c r="AB252" s="32"/>
      <c r="AC252" s="32"/>
      <c r="AD252" s="32"/>
      <c r="AE252" s="32"/>
      <c r="AF252" s="32"/>
    </row>
    <row r="253" spans="26:32">
      <c r="Z253" s="32"/>
      <c r="AA253" s="32"/>
      <c r="AB253" s="32"/>
      <c r="AC253" s="32"/>
      <c r="AD253" s="32"/>
      <c r="AE253" s="32"/>
      <c r="AF253" s="32"/>
    </row>
    <row r="254" spans="26:32">
      <c r="Z254" s="32"/>
      <c r="AA254" s="32"/>
      <c r="AB254" s="32"/>
      <c r="AC254" s="32"/>
      <c r="AD254" s="32"/>
      <c r="AE254" s="32"/>
      <c r="AF254" s="32"/>
    </row>
    <row r="255" spans="26:32">
      <c r="Z255" s="32"/>
      <c r="AA255" s="32"/>
      <c r="AB255" s="32"/>
      <c r="AC255" s="32"/>
      <c r="AD255" s="32"/>
      <c r="AE255" s="32"/>
      <c r="AF255" s="32"/>
    </row>
    <row r="256" spans="26:32">
      <c r="Z256" s="32"/>
      <c r="AA256" s="32"/>
      <c r="AB256" s="32"/>
      <c r="AC256" s="32"/>
      <c r="AD256" s="32"/>
      <c r="AE256" s="32"/>
      <c r="AF256" s="32"/>
    </row>
    <row r="257" spans="26:32">
      <c r="Z257" s="32"/>
      <c r="AA257" s="32"/>
      <c r="AB257" s="32"/>
      <c r="AC257" s="32"/>
      <c r="AD257" s="32"/>
      <c r="AE257" s="32"/>
      <c r="AF257" s="32"/>
    </row>
    <row r="258" spans="26:32">
      <c r="Z258" s="32"/>
      <c r="AA258" s="32"/>
      <c r="AB258" s="32"/>
      <c r="AC258" s="32"/>
      <c r="AD258" s="32"/>
      <c r="AE258" s="32"/>
      <c r="AF258" s="32"/>
    </row>
    <row r="259" spans="26:32">
      <c r="Z259" s="32"/>
      <c r="AA259" s="32"/>
      <c r="AB259" s="32"/>
      <c r="AC259" s="32"/>
      <c r="AD259" s="32"/>
      <c r="AE259" s="32"/>
      <c r="AF259" s="32"/>
    </row>
    <row r="260" spans="26:32">
      <c r="Z260" s="32"/>
      <c r="AA260" s="32"/>
      <c r="AB260" s="32"/>
      <c r="AC260" s="32"/>
      <c r="AD260" s="32"/>
      <c r="AE260" s="32"/>
      <c r="AF260" s="32"/>
    </row>
    <row r="261" spans="26:32">
      <c r="Z261" s="32"/>
      <c r="AA261" s="32"/>
      <c r="AB261" s="32"/>
      <c r="AC261" s="32"/>
      <c r="AD261" s="32"/>
      <c r="AE261" s="32"/>
      <c r="AF261" s="32"/>
    </row>
    <row r="262" spans="26:32">
      <c r="Z262" s="32"/>
      <c r="AA262" s="32"/>
      <c r="AB262" s="32"/>
      <c r="AC262" s="32"/>
      <c r="AD262" s="32"/>
      <c r="AE262" s="32"/>
      <c r="AF262" s="32"/>
    </row>
    <row r="263" spans="26:32">
      <c r="Z263" s="32"/>
      <c r="AA263" s="32"/>
      <c r="AB263" s="32"/>
      <c r="AC263" s="32"/>
      <c r="AD263" s="32"/>
      <c r="AE263" s="32"/>
      <c r="AF263" s="32"/>
    </row>
    <row r="264" spans="26:32">
      <c r="Z264" s="32"/>
      <c r="AA264" s="32"/>
      <c r="AB264" s="32"/>
      <c r="AC264" s="32"/>
      <c r="AD264" s="32"/>
      <c r="AE264" s="32"/>
      <c r="AF264" s="32"/>
    </row>
    <row r="265" spans="26:32">
      <c r="Z265" s="32"/>
      <c r="AA265" s="32"/>
      <c r="AB265" s="32"/>
      <c r="AC265" s="32"/>
      <c r="AD265" s="32"/>
      <c r="AE265" s="32"/>
      <c r="AF265" s="32"/>
    </row>
    <row r="266" spans="26:32">
      <c r="Z266" s="32"/>
      <c r="AA266" s="32"/>
      <c r="AB266" s="32"/>
      <c r="AC266" s="32"/>
      <c r="AD266" s="32"/>
      <c r="AE266" s="32"/>
      <c r="AF266" s="32"/>
    </row>
    <row r="267" spans="26:32">
      <c r="Z267" s="32"/>
      <c r="AA267" s="32"/>
      <c r="AB267" s="32"/>
      <c r="AC267" s="32"/>
      <c r="AD267" s="32"/>
      <c r="AE267" s="32"/>
      <c r="AF267" s="32"/>
    </row>
    <row r="268" spans="26:32">
      <c r="Z268" s="32"/>
      <c r="AA268" s="32"/>
      <c r="AB268" s="32"/>
      <c r="AC268" s="32"/>
      <c r="AD268" s="32"/>
      <c r="AE268" s="32"/>
      <c r="AF268" s="32"/>
    </row>
    <row r="269" spans="26:32">
      <c r="Z269" s="32"/>
      <c r="AA269" s="32"/>
      <c r="AB269" s="32"/>
      <c r="AC269" s="32"/>
      <c r="AD269" s="32"/>
      <c r="AE269" s="32"/>
      <c r="AF269" s="32"/>
    </row>
    <row r="270" spans="26:32">
      <c r="Z270" s="32"/>
      <c r="AA270" s="32"/>
      <c r="AB270" s="32"/>
      <c r="AC270" s="32"/>
      <c r="AD270" s="32"/>
      <c r="AE270" s="32"/>
      <c r="AF270" s="32"/>
    </row>
    <row r="271" spans="26:32">
      <c r="Z271" s="32"/>
      <c r="AA271" s="32"/>
      <c r="AB271" s="32"/>
      <c r="AC271" s="32"/>
      <c r="AD271" s="32"/>
      <c r="AE271" s="32"/>
      <c r="AF271" s="32"/>
    </row>
    <row r="272" spans="26:32">
      <c r="Z272" s="32"/>
      <c r="AA272" s="32"/>
      <c r="AB272" s="32"/>
      <c r="AC272" s="32"/>
      <c r="AD272" s="32"/>
      <c r="AE272" s="32"/>
      <c r="AF272" s="32"/>
    </row>
    <row r="273" spans="26:32">
      <c r="Z273" s="32"/>
      <c r="AA273" s="32"/>
      <c r="AB273" s="32"/>
      <c r="AC273" s="32"/>
      <c r="AD273" s="32"/>
      <c r="AE273" s="32"/>
      <c r="AF273" s="32"/>
    </row>
    <row r="274" spans="26:32">
      <c r="Z274" s="32"/>
      <c r="AA274" s="32"/>
      <c r="AB274" s="32"/>
      <c r="AC274" s="32"/>
      <c r="AD274" s="32"/>
      <c r="AE274" s="32"/>
      <c r="AF274" s="32"/>
    </row>
    <row r="275" spans="26:32">
      <c r="Z275" s="32"/>
      <c r="AA275" s="32"/>
      <c r="AB275" s="32"/>
      <c r="AC275" s="32"/>
      <c r="AD275" s="32"/>
      <c r="AE275" s="32"/>
      <c r="AF275" s="32"/>
    </row>
    <row r="276" spans="26:32">
      <c r="Z276" s="32"/>
      <c r="AA276" s="32"/>
      <c r="AB276" s="32"/>
      <c r="AC276" s="32"/>
      <c r="AD276" s="32"/>
      <c r="AE276" s="32"/>
      <c r="AF276" s="32"/>
    </row>
    <row r="277" spans="26:32">
      <c r="Z277" s="32"/>
      <c r="AA277" s="32"/>
      <c r="AB277" s="32"/>
      <c r="AC277" s="32"/>
      <c r="AD277" s="32"/>
      <c r="AE277" s="32"/>
      <c r="AF277" s="32"/>
    </row>
    <row r="278" spans="26:32">
      <c r="Z278" s="32"/>
      <c r="AA278" s="32"/>
      <c r="AB278" s="32"/>
      <c r="AC278" s="32"/>
      <c r="AD278" s="32"/>
      <c r="AE278" s="32"/>
      <c r="AF278" s="32"/>
    </row>
    <row r="279" spans="26:32">
      <c r="Z279" s="32"/>
      <c r="AA279" s="32"/>
      <c r="AB279" s="32"/>
      <c r="AC279" s="32"/>
      <c r="AD279" s="32"/>
      <c r="AE279" s="32"/>
      <c r="AF279" s="32"/>
    </row>
    <row r="280" spans="26:32">
      <c r="Z280" s="32"/>
      <c r="AA280" s="32"/>
      <c r="AB280" s="32"/>
      <c r="AC280" s="32"/>
      <c r="AD280" s="32"/>
      <c r="AE280" s="32"/>
      <c r="AF280" s="32"/>
    </row>
    <row r="281" spans="26:32">
      <c r="Z281" s="32"/>
      <c r="AA281" s="32"/>
      <c r="AB281" s="32"/>
      <c r="AC281" s="32"/>
      <c r="AD281" s="32"/>
      <c r="AE281" s="32"/>
      <c r="AF281" s="32"/>
    </row>
    <row r="282" spans="26:32">
      <c r="Z282" s="32"/>
      <c r="AA282" s="32"/>
      <c r="AB282" s="32"/>
      <c r="AC282" s="32"/>
      <c r="AD282" s="32"/>
      <c r="AE282" s="32"/>
      <c r="AF282" s="32"/>
    </row>
    <row r="283" spans="26:32">
      <c r="Z283" s="32"/>
      <c r="AA283" s="32"/>
      <c r="AB283" s="32"/>
      <c r="AC283" s="32"/>
      <c r="AD283" s="32"/>
      <c r="AE283" s="32"/>
      <c r="AF283" s="32"/>
    </row>
    <row r="284" spans="26:32">
      <c r="Z284" s="32"/>
      <c r="AA284" s="32"/>
      <c r="AB284" s="32"/>
      <c r="AC284" s="32"/>
      <c r="AD284" s="32"/>
      <c r="AE284" s="32"/>
      <c r="AF284" s="32"/>
    </row>
    <row r="285" spans="26:32">
      <c r="Z285" s="32"/>
      <c r="AA285" s="32"/>
      <c r="AB285" s="32"/>
      <c r="AC285" s="32"/>
      <c r="AD285" s="32"/>
      <c r="AE285" s="32"/>
      <c r="AF285" s="32"/>
    </row>
    <row r="286" spans="26:32">
      <c r="Z286" s="32"/>
      <c r="AA286" s="32"/>
      <c r="AB286" s="32"/>
      <c r="AC286" s="32"/>
      <c r="AD286" s="32"/>
      <c r="AE286" s="32"/>
      <c r="AF286" s="32"/>
    </row>
    <row r="287" spans="26:32">
      <c r="Z287" s="32"/>
      <c r="AA287" s="32"/>
      <c r="AB287" s="32"/>
      <c r="AC287" s="32"/>
      <c r="AD287" s="32"/>
      <c r="AE287" s="32"/>
      <c r="AF287" s="32"/>
    </row>
    <row r="288" spans="26:32">
      <c r="Z288" s="32"/>
      <c r="AA288" s="32"/>
      <c r="AB288" s="32"/>
      <c r="AC288" s="32"/>
      <c r="AD288" s="32"/>
      <c r="AE288" s="32"/>
      <c r="AF288" s="32"/>
    </row>
    <row r="289" spans="26:32">
      <c r="Z289" s="32"/>
      <c r="AA289" s="32"/>
      <c r="AB289" s="32"/>
      <c r="AC289" s="32"/>
      <c r="AD289" s="32"/>
      <c r="AE289" s="32"/>
      <c r="AF289" s="32"/>
    </row>
    <row r="290" spans="26:32">
      <c r="Z290" s="32"/>
      <c r="AA290" s="32"/>
      <c r="AB290" s="32"/>
      <c r="AC290" s="32"/>
      <c r="AD290" s="32"/>
      <c r="AE290" s="32"/>
      <c r="AF290" s="32"/>
    </row>
    <row r="291" spans="26:32">
      <c r="Z291" s="32"/>
      <c r="AA291" s="32"/>
      <c r="AB291" s="32"/>
      <c r="AC291" s="32"/>
      <c r="AD291" s="32"/>
      <c r="AE291" s="32"/>
      <c r="AF291" s="32"/>
    </row>
    <row r="292" spans="26:32">
      <c r="Z292" s="32"/>
      <c r="AA292" s="32"/>
      <c r="AB292" s="32"/>
      <c r="AC292" s="32"/>
      <c r="AD292" s="32"/>
      <c r="AE292" s="32"/>
      <c r="AF292" s="32"/>
    </row>
    <row r="293" spans="26:32">
      <c r="Z293" s="32"/>
      <c r="AA293" s="32"/>
      <c r="AB293" s="32"/>
      <c r="AC293" s="32"/>
      <c r="AD293" s="32"/>
      <c r="AE293" s="32"/>
      <c r="AF293" s="32"/>
    </row>
    <row r="294" spans="26:32">
      <c r="Z294" s="32"/>
      <c r="AA294" s="32"/>
      <c r="AB294" s="32"/>
      <c r="AC294" s="32"/>
      <c r="AD294" s="32"/>
      <c r="AE294" s="32"/>
      <c r="AF294" s="32"/>
    </row>
    <row r="295" spans="26:32">
      <c r="Z295" s="32"/>
      <c r="AA295" s="32"/>
      <c r="AB295" s="32"/>
      <c r="AC295" s="32"/>
      <c r="AD295" s="32"/>
      <c r="AE295" s="32"/>
      <c r="AF295" s="32"/>
    </row>
    <row r="296" spans="26:32">
      <c r="Z296" s="32"/>
      <c r="AA296" s="32"/>
      <c r="AB296" s="32"/>
      <c r="AC296" s="32"/>
      <c r="AD296" s="32"/>
      <c r="AE296" s="32"/>
      <c r="AF296" s="32"/>
    </row>
    <row r="297" spans="26:32">
      <c r="Z297" s="32"/>
      <c r="AA297" s="32"/>
      <c r="AB297" s="32"/>
      <c r="AC297" s="32"/>
      <c r="AD297" s="32"/>
      <c r="AE297" s="32"/>
      <c r="AF297" s="32"/>
    </row>
    <row r="298" spans="26:32">
      <c r="Z298" s="32"/>
      <c r="AA298" s="32"/>
      <c r="AB298" s="32"/>
      <c r="AC298" s="32"/>
      <c r="AD298" s="32"/>
      <c r="AE298" s="32"/>
      <c r="AF298" s="32"/>
    </row>
    <row r="299" spans="26:32">
      <c r="Z299" s="32"/>
      <c r="AA299" s="32"/>
      <c r="AB299" s="32"/>
      <c r="AC299" s="32"/>
      <c r="AD299" s="32"/>
      <c r="AE299" s="32"/>
      <c r="AF299" s="32"/>
    </row>
    <row r="300" spans="26:32">
      <c r="Z300" s="32"/>
      <c r="AA300" s="32"/>
      <c r="AB300" s="32"/>
      <c r="AC300" s="32"/>
      <c r="AD300" s="32"/>
      <c r="AE300" s="32"/>
      <c r="AF300" s="32"/>
    </row>
    <row r="301" spans="26:32">
      <c r="Z301" s="32"/>
      <c r="AA301" s="32"/>
      <c r="AB301" s="32"/>
      <c r="AC301" s="32"/>
      <c r="AD301" s="32"/>
      <c r="AE301" s="32"/>
      <c r="AF301" s="32"/>
    </row>
    <row r="302" spans="26:32">
      <c r="Z302" s="32"/>
      <c r="AA302" s="32"/>
      <c r="AB302" s="32"/>
      <c r="AC302" s="32"/>
      <c r="AD302" s="32"/>
      <c r="AE302" s="32"/>
      <c r="AF302" s="32"/>
    </row>
    <row r="303" spans="26:32">
      <c r="Z303" s="32"/>
      <c r="AA303" s="32"/>
      <c r="AB303" s="32"/>
      <c r="AC303" s="32"/>
      <c r="AD303" s="32"/>
      <c r="AE303" s="32"/>
      <c r="AF303" s="32"/>
    </row>
    <row r="304" spans="26:32"/>
    <row r="305"/>
  </sheetData>
  <pageMargins left="0.7" right="0.7" top="0.75" bottom="0.75" header="0.3" footer="0.3"/>
  <pageSetup scale="33" fitToHeight="0"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oja12">
    <tabColor theme="9"/>
    <pageSetUpPr fitToPage="1"/>
  </sheetPr>
  <dimension ref="A1:AF411"/>
  <sheetViews>
    <sheetView showGridLines="0" topLeftCell="I250" zoomScale="55" zoomScaleNormal="55" workbookViewId="0">
      <selection activeCell="R250" sqref="R250"/>
    </sheetView>
  </sheetViews>
  <sheetFormatPr defaultColWidth="0" defaultRowHeight="15" zeroHeight="1"/>
  <cols>
    <col min="1" max="1" width="4.7109375" customWidth="1"/>
    <col min="2" max="2" width="5.7109375" customWidth="1"/>
    <col min="3" max="23" width="11.42578125" customWidth="1"/>
    <col min="24" max="24" width="7.42578125" customWidth="1"/>
    <col min="25" max="25" width="11.42578125" customWidth="1"/>
    <col min="26" max="32" width="0" hidden="1" customWidth="1"/>
    <col min="33" max="16384" width="11.42578125" hidden="1"/>
  </cols>
  <sheetData>
    <row r="1" spans="1:32" s="23" customFormat="1"/>
    <row r="2" spans="1:32">
      <c r="A2" s="23"/>
      <c r="B2" s="23"/>
      <c r="C2" s="23"/>
      <c r="D2" s="23"/>
      <c r="E2" s="23"/>
      <c r="F2" s="23"/>
      <c r="G2" s="23"/>
      <c r="H2" s="23"/>
      <c r="I2" s="23"/>
      <c r="J2" s="23"/>
      <c r="K2" s="23"/>
      <c r="L2" s="23"/>
      <c r="M2" s="23"/>
      <c r="N2" s="23"/>
      <c r="O2" s="23"/>
      <c r="P2" s="23"/>
      <c r="Q2" s="23"/>
      <c r="R2" s="23"/>
      <c r="S2" s="23"/>
      <c r="T2" s="23"/>
      <c r="U2" s="23"/>
      <c r="V2" s="23"/>
      <c r="W2" s="23"/>
      <c r="X2" s="23"/>
      <c r="Y2" s="23"/>
    </row>
    <row r="3" spans="1:32">
      <c r="A3" s="23"/>
      <c r="B3" s="23"/>
      <c r="C3" s="23"/>
      <c r="D3" s="23"/>
      <c r="E3" s="23"/>
      <c r="F3" s="23"/>
      <c r="G3" s="23"/>
      <c r="H3" s="23"/>
      <c r="I3" s="23"/>
      <c r="J3" s="23"/>
      <c r="K3" s="23"/>
      <c r="L3" s="23"/>
      <c r="M3" s="23"/>
      <c r="N3" s="23"/>
      <c r="O3" s="23"/>
      <c r="P3" s="23"/>
      <c r="Q3" s="23"/>
      <c r="R3" s="23"/>
      <c r="S3" s="23"/>
      <c r="T3" s="23"/>
      <c r="U3" s="23"/>
      <c r="V3" s="23"/>
      <c r="W3" s="23"/>
      <c r="X3" s="23"/>
      <c r="Y3" s="23"/>
    </row>
    <row r="4" spans="1:32">
      <c r="A4" s="23"/>
      <c r="B4" s="23"/>
      <c r="C4" s="23"/>
      <c r="D4" s="23"/>
      <c r="E4" s="23"/>
      <c r="F4" s="23"/>
      <c r="G4" s="23"/>
      <c r="H4" s="23"/>
      <c r="I4" s="23"/>
      <c r="J4" s="23"/>
      <c r="K4" s="23"/>
      <c r="L4" s="23"/>
      <c r="M4" s="23"/>
      <c r="N4" s="23"/>
      <c r="O4" s="23"/>
      <c r="P4" s="23"/>
      <c r="Q4" s="23"/>
      <c r="R4" s="23"/>
      <c r="S4" s="23"/>
      <c r="T4" s="23"/>
      <c r="U4" s="23"/>
      <c r="V4" s="23"/>
      <c r="W4" s="23"/>
      <c r="X4" s="23"/>
      <c r="Y4" s="23"/>
    </row>
    <row r="5" spans="1:32">
      <c r="A5" s="23"/>
      <c r="B5" s="23"/>
      <c r="C5" s="23"/>
      <c r="D5" s="23"/>
      <c r="E5" s="23"/>
      <c r="F5" s="23"/>
      <c r="G5" s="23"/>
      <c r="H5" s="23"/>
      <c r="I5" s="23"/>
      <c r="J5" s="23"/>
      <c r="K5" s="23"/>
      <c r="L5" s="23"/>
      <c r="M5" s="23"/>
      <c r="N5" s="23"/>
      <c r="O5" s="23"/>
      <c r="P5" s="23"/>
      <c r="Q5" s="23"/>
      <c r="R5" s="23"/>
      <c r="S5" s="23"/>
      <c r="T5" s="23"/>
      <c r="U5" s="23"/>
      <c r="V5" s="23"/>
      <c r="W5" s="23"/>
      <c r="X5" s="23"/>
      <c r="Y5" s="23"/>
    </row>
    <row r="6" spans="1:32">
      <c r="A6" s="23"/>
      <c r="B6" s="23"/>
      <c r="C6" s="23"/>
      <c r="D6" s="23"/>
      <c r="E6" s="23"/>
      <c r="F6" s="23"/>
      <c r="G6" s="23"/>
      <c r="H6" s="23"/>
      <c r="I6" s="23"/>
      <c r="J6" s="23"/>
      <c r="K6" s="23"/>
      <c r="L6" s="23"/>
      <c r="M6" s="23"/>
      <c r="N6" s="23"/>
      <c r="O6" s="23"/>
      <c r="P6" s="23"/>
      <c r="Q6" s="23"/>
      <c r="R6" s="23"/>
      <c r="S6" s="23"/>
      <c r="T6" s="23"/>
      <c r="U6" s="23"/>
      <c r="V6" s="23"/>
      <c r="W6" s="23"/>
      <c r="X6" s="23"/>
      <c r="Y6" s="23"/>
    </row>
    <row r="7" spans="1:32">
      <c r="A7" s="23"/>
      <c r="B7" s="23"/>
      <c r="C7" s="23"/>
      <c r="D7" s="23"/>
      <c r="E7" s="23"/>
      <c r="F7" s="23"/>
      <c r="G7" s="23"/>
      <c r="H7" s="23"/>
      <c r="I7" s="23"/>
      <c r="J7" s="23"/>
      <c r="K7" s="23"/>
      <c r="L7" s="23"/>
      <c r="M7" s="23"/>
      <c r="N7" s="23"/>
      <c r="O7" s="23"/>
      <c r="P7" s="23"/>
      <c r="Q7" s="23"/>
      <c r="R7" s="23"/>
      <c r="S7" s="23"/>
      <c r="T7" s="23"/>
      <c r="U7" s="23"/>
      <c r="V7" s="23"/>
      <c r="W7" s="23"/>
      <c r="X7" s="23"/>
      <c r="Y7" s="23"/>
    </row>
    <row r="8" spans="1:32">
      <c r="A8" s="23"/>
      <c r="B8" s="23"/>
      <c r="C8" s="23"/>
      <c r="D8" s="23"/>
      <c r="E8" s="23"/>
      <c r="F8" s="23"/>
      <c r="G8" s="23"/>
      <c r="H8" s="23"/>
      <c r="I8" s="23"/>
      <c r="J8" s="23"/>
      <c r="K8" s="23"/>
      <c r="L8" s="23"/>
      <c r="M8" s="23"/>
      <c r="N8" s="23"/>
      <c r="O8" s="23"/>
      <c r="P8" s="23"/>
      <c r="Q8" s="23"/>
      <c r="R8" s="23"/>
      <c r="S8" s="23"/>
      <c r="T8" s="23"/>
      <c r="U8" s="23"/>
      <c r="V8" s="23"/>
      <c r="W8" s="23"/>
      <c r="X8" s="23"/>
      <c r="Y8" s="23"/>
    </row>
    <row r="9" spans="1:32">
      <c r="A9" s="23"/>
      <c r="B9" s="23"/>
      <c r="C9" s="23"/>
      <c r="D9" s="23"/>
      <c r="E9" s="23"/>
      <c r="F9" s="23"/>
      <c r="G9" s="23"/>
      <c r="H9" s="23"/>
      <c r="I9" s="23"/>
      <c r="J9" s="23"/>
      <c r="K9" s="23"/>
      <c r="L9" s="23"/>
      <c r="M9" s="23"/>
      <c r="N9" s="23"/>
      <c r="O9" s="23"/>
      <c r="P9" s="23"/>
      <c r="Q9" s="23"/>
      <c r="R9" s="23"/>
      <c r="S9" s="23"/>
      <c r="T9" s="23"/>
      <c r="U9" s="23"/>
      <c r="V9" s="23"/>
      <c r="W9" s="23"/>
      <c r="X9" s="23"/>
      <c r="Y9" s="23"/>
    </row>
    <row r="10" spans="1:32">
      <c r="A10" s="23"/>
      <c r="B10" s="23"/>
      <c r="C10" s="23"/>
      <c r="D10" s="23"/>
      <c r="E10" s="23"/>
      <c r="F10" s="23"/>
      <c r="G10" s="23"/>
      <c r="H10" s="23"/>
      <c r="I10" s="23"/>
      <c r="J10" s="23"/>
      <c r="K10" s="23"/>
      <c r="L10" s="23"/>
      <c r="M10" s="23"/>
      <c r="N10" s="23"/>
      <c r="O10" s="23"/>
      <c r="P10" s="23"/>
      <c r="Q10" s="23"/>
      <c r="R10" s="23"/>
      <c r="S10" s="23"/>
      <c r="T10" s="23"/>
      <c r="U10" s="23"/>
      <c r="V10" s="23"/>
      <c r="W10" s="23"/>
      <c r="X10" s="23"/>
      <c r="Y10" s="23"/>
      <c r="Z10" s="32"/>
      <c r="AA10" s="32"/>
      <c r="AB10" s="32"/>
      <c r="AC10" s="32"/>
      <c r="AD10" s="32"/>
      <c r="AE10" s="32"/>
      <c r="AF10" s="32"/>
    </row>
    <row r="11" spans="1:32">
      <c r="A11" s="23"/>
      <c r="B11" s="23"/>
      <c r="C11" s="23"/>
      <c r="D11" s="23"/>
      <c r="E11" s="23"/>
      <c r="F11" s="23"/>
      <c r="G11" s="23"/>
      <c r="H11" s="23"/>
      <c r="I11" s="23"/>
      <c r="J11" s="23"/>
      <c r="K11" s="23"/>
      <c r="L11" s="23"/>
      <c r="M11" s="23"/>
      <c r="N11" s="23"/>
      <c r="O11" s="23"/>
      <c r="P11" s="23"/>
      <c r="Q11" s="23"/>
      <c r="R11" s="23"/>
      <c r="S11" s="23"/>
      <c r="T11" s="23"/>
      <c r="U11" s="23"/>
      <c r="V11" s="23"/>
      <c r="W11" s="23"/>
      <c r="X11" s="23"/>
      <c r="Y11" s="23"/>
      <c r="Z11" s="32"/>
      <c r="AA11" s="32"/>
      <c r="AB11" s="32"/>
      <c r="AC11" s="32"/>
      <c r="AD11" s="32"/>
      <c r="AE11" s="32"/>
      <c r="AF11" s="32"/>
    </row>
    <row r="12" spans="1:32">
      <c r="A12" s="23"/>
      <c r="B12" s="23"/>
      <c r="C12" s="23"/>
      <c r="D12" s="23"/>
      <c r="E12" s="23"/>
      <c r="F12" s="23"/>
      <c r="G12" s="23"/>
      <c r="H12" s="23"/>
      <c r="I12" s="23"/>
      <c r="J12" s="23"/>
      <c r="K12" s="23"/>
      <c r="L12" s="23"/>
      <c r="M12" s="23"/>
      <c r="N12" s="23"/>
      <c r="O12" s="23"/>
      <c r="P12" s="23"/>
      <c r="Q12" s="23"/>
      <c r="R12" s="23"/>
      <c r="S12" s="23"/>
      <c r="T12" s="23"/>
      <c r="U12" s="23"/>
      <c r="V12" s="23"/>
      <c r="W12" s="23"/>
      <c r="X12" s="23"/>
      <c r="Y12" s="23"/>
      <c r="Z12" s="32"/>
      <c r="AA12" s="32"/>
      <c r="AB12" s="32"/>
      <c r="AC12" s="32"/>
      <c r="AD12" s="32"/>
      <c r="AE12" s="32"/>
      <c r="AF12" s="32"/>
    </row>
    <row r="13" spans="1:32">
      <c r="A13" s="23"/>
      <c r="B13" s="23"/>
      <c r="C13" s="23"/>
      <c r="D13" s="23"/>
      <c r="E13" s="23"/>
      <c r="F13" s="23"/>
      <c r="G13" s="23"/>
      <c r="H13" s="23"/>
      <c r="I13" s="23"/>
      <c r="J13" s="23"/>
      <c r="K13" s="23"/>
      <c r="L13" s="23"/>
      <c r="M13" s="23"/>
      <c r="N13" s="23"/>
      <c r="O13" s="23"/>
      <c r="P13" s="23"/>
      <c r="Q13" s="23"/>
      <c r="R13" s="23"/>
      <c r="S13" s="23"/>
      <c r="T13" s="23"/>
      <c r="U13" s="23"/>
      <c r="V13" s="23"/>
      <c r="W13" s="23"/>
      <c r="X13" s="23"/>
      <c r="Y13" s="23"/>
      <c r="Z13" s="32"/>
      <c r="AA13" s="32"/>
      <c r="AB13" s="32"/>
      <c r="AC13" s="32"/>
      <c r="AD13" s="32"/>
      <c r="AE13" s="32"/>
      <c r="AF13" s="32"/>
    </row>
    <row r="14" spans="1:32">
      <c r="A14" s="23"/>
      <c r="B14" s="23"/>
      <c r="C14" s="23"/>
      <c r="D14" s="23"/>
      <c r="E14" s="23"/>
      <c r="F14" s="23"/>
      <c r="G14" s="23"/>
      <c r="H14" s="23"/>
      <c r="I14" s="23"/>
      <c r="J14" s="23"/>
      <c r="K14" s="23"/>
      <c r="L14" s="23"/>
      <c r="M14" s="23"/>
      <c r="N14" s="23"/>
      <c r="O14" s="23"/>
      <c r="P14" s="23"/>
      <c r="Q14" s="23"/>
      <c r="R14" s="23"/>
      <c r="S14" s="23"/>
      <c r="T14" s="23"/>
      <c r="U14" s="23"/>
      <c r="V14" s="23"/>
      <c r="W14" s="23"/>
      <c r="X14" s="23"/>
      <c r="Y14" s="23"/>
      <c r="Z14" s="32"/>
      <c r="AA14" s="32"/>
      <c r="AB14" s="32"/>
      <c r="AC14" s="32"/>
      <c r="AD14" s="32"/>
      <c r="AE14" s="32"/>
      <c r="AF14" s="32"/>
    </row>
    <row r="15" spans="1:32">
      <c r="A15" s="23"/>
      <c r="B15" s="23"/>
      <c r="C15" s="23"/>
      <c r="D15" s="23"/>
      <c r="E15" s="23"/>
      <c r="F15" s="23"/>
      <c r="G15" s="23"/>
      <c r="H15" s="23"/>
      <c r="I15" s="23"/>
      <c r="J15" s="23"/>
      <c r="K15" s="23"/>
      <c r="L15" s="23"/>
      <c r="M15" s="23"/>
      <c r="N15" s="23"/>
      <c r="O15" s="23"/>
      <c r="P15" s="23"/>
      <c r="Q15" s="23"/>
      <c r="R15" s="23"/>
      <c r="S15" s="23"/>
      <c r="T15" s="23"/>
      <c r="U15" s="23"/>
      <c r="V15" s="23"/>
      <c r="W15" s="23"/>
      <c r="X15" s="23"/>
      <c r="Y15" s="23"/>
      <c r="Z15" s="32"/>
      <c r="AA15" s="32"/>
      <c r="AB15" s="32"/>
      <c r="AC15" s="32"/>
      <c r="AD15" s="32"/>
      <c r="AE15" s="32"/>
      <c r="AF15" s="32"/>
    </row>
    <row r="16" spans="1:32">
      <c r="A16" s="23"/>
      <c r="B16" s="23"/>
      <c r="C16" s="23"/>
      <c r="D16" s="23"/>
      <c r="E16" s="23"/>
      <c r="F16" s="23"/>
      <c r="G16" s="23"/>
      <c r="H16" s="23"/>
      <c r="I16" s="23"/>
      <c r="J16" s="23"/>
      <c r="K16" s="23"/>
      <c r="L16" s="23"/>
      <c r="M16" s="23"/>
      <c r="N16" s="23"/>
      <c r="O16" s="23"/>
      <c r="P16" s="23"/>
      <c r="Q16" s="23"/>
      <c r="R16" s="23"/>
      <c r="S16" s="23"/>
      <c r="T16" s="23"/>
      <c r="U16" s="23"/>
      <c r="V16" s="23"/>
      <c r="W16" s="23"/>
      <c r="X16" s="23"/>
      <c r="Y16" s="23"/>
      <c r="Z16" s="32"/>
      <c r="AA16" s="32"/>
      <c r="AB16" s="32"/>
      <c r="AC16" s="32"/>
      <c r="AD16" s="32"/>
      <c r="AE16" s="32"/>
      <c r="AF16" s="32"/>
    </row>
    <row r="17" spans="1:32">
      <c r="A17" s="23"/>
      <c r="B17" s="23"/>
      <c r="C17" s="23"/>
      <c r="D17" s="23"/>
      <c r="E17" s="23"/>
      <c r="F17" s="23"/>
      <c r="G17" s="23"/>
      <c r="H17" s="23"/>
      <c r="I17" s="23"/>
      <c r="J17" s="23"/>
      <c r="K17" s="23"/>
      <c r="L17" s="23"/>
      <c r="M17" s="23"/>
      <c r="N17" s="23"/>
      <c r="O17" s="23"/>
      <c r="P17" s="23"/>
      <c r="Q17" s="23"/>
      <c r="R17" s="23"/>
      <c r="S17" s="23"/>
      <c r="T17" s="23"/>
      <c r="U17" s="23"/>
      <c r="V17" s="23"/>
      <c r="W17" s="23"/>
      <c r="X17" s="23"/>
      <c r="Y17" s="23"/>
      <c r="Z17" s="32"/>
      <c r="AA17" s="32"/>
      <c r="AB17" s="32"/>
      <c r="AC17" s="32"/>
      <c r="AD17" s="32"/>
      <c r="AE17" s="32"/>
      <c r="AF17" s="32"/>
    </row>
    <row r="18" spans="1:32">
      <c r="A18" s="23"/>
      <c r="B18" s="23"/>
      <c r="C18" s="23"/>
      <c r="D18" s="23"/>
      <c r="E18" s="23"/>
      <c r="F18" s="23"/>
      <c r="G18" s="23"/>
      <c r="H18" s="23"/>
      <c r="I18" s="23"/>
      <c r="J18" s="23"/>
      <c r="K18" s="23"/>
      <c r="L18" s="23"/>
      <c r="M18" s="23"/>
      <c r="N18" s="23"/>
      <c r="O18" s="23"/>
      <c r="P18" s="23"/>
      <c r="Q18" s="23"/>
      <c r="R18" s="23"/>
      <c r="S18" s="23"/>
      <c r="T18" s="23"/>
      <c r="U18" s="23"/>
      <c r="V18" s="23"/>
      <c r="W18" s="23"/>
      <c r="X18" s="23"/>
      <c r="Y18" s="23"/>
      <c r="Z18" s="32"/>
      <c r="AA18" s="32"/>
      <c r="AB18" s="32"/>
      <c r="AC18" s="32"/>
      <c r="AD18" s="32"/>
      <c r="AE18" s="32"/>
      <c r="AF18" s="32"/>
    </row>
    <row r="19" spans="1:32">
      <c r="A19" s="23"/>
      <c r="B19" s="23"/>
      <c r="C19" s="23"/>
      <c r="D19" s="23"/>
      <c r="E19" s="23"/>
      <c r="F19" s="23"/>
      <c r="G19" s="23"/>
      <c r="H19" s="23"/>
      <c r="I19" s="23"/>
      <c r="J19" s="23"/>
      <c r="K19" s="23"/>
      <c r="L19" s="23"/>
      <c r="M19" s="23"/>
      <c r="N19" s="23"/>
      <c r="O19" s="23"/>
      <c r="P19" s="23"/>
      <c r="Q19" s="23"/>
      <c r="R19" s="23"/>
      <c r="S19" s="23"/>
      <c r="T19" s="23"/>
      <c r="U19" s="23"/>
      <c r="V19" s="23"/>
      <c r="W19" s="23"/>
      <c r="X19" s="23"/>
      <c r="Y19" s="23"/>
      <c r="Z19" s="32"/>
      <c r="AA19" s="32"/>
      <c r="AB19" s="32"/>
      <c r="AC19" s="32"/>
      <c r="AD19" s="32"/>
      <c r="AE19" s="32"/>
      <c r="AF19" s="32"/>
    </row>
    <row r="20" spans="1:32">
      <c r="A20" s="23"/>
      <c r="B20" s="23"/>
      <c r="C20" s="23"/>
      <c r="D20" s="23"/>
      <c r="E20" s="23"/>
      <c r="F20" s="23"/>
      <c r="G20" s="23"/>
      <c r="H20" s="23"/>
      <c r="I20" s="23"/>
      <c r="J20" s="23"/>
      <c r="K20" s="23"/>
      <c r="L20" s="23"/>
      <c r="M20" s="23"/>
      <c r="N20" s="23"/>
      <c r="O20" s="23"/>
      <c r="P20" s="23"/>
      <c r="Q20" s="23"/>
      <c r="R20" s="23"/>
      <c r="S20" s="23"/>
      <c r="T20" s="23"/>
      <c r="U20" s="23"/>
      <c r="V20" s="23"/>
      <c r="W20" s="23"/>
      <c r="X20" s="23"/>
      <c r="Y20" s="23"/>
      <c r="Z20" s="32"/>
      <c r="AA20" s="32"/>
      <c r="AB20" s="32"/>
      <c r="AC20" s="32"/>
      <c r="AD20" s="32"/>
      <c r="AE20" s="32"/>
      <c r="AF20" s="32"/>
    </row>
    <row r="21" spans="1:32">
      <c r="A21" s="23"/>
      <c r="B21" s="23"/>
      <c r="C21" s="23"/>
      <c r="D21" s="23"/>
      <c r="E21" s="23"/>
      <c r="F21" s="23"/>
      <c r="G21" s="23"/>
      <c r="H21" s="23"/>
      <c r="I21" s="23"/>
      <c r="J21" s="23"/>
      <c r="K21" s="23"/>
      <c r="L21" s="23"/>
      <c r="M21" s="23"/>
      <c r="N21" s="23"/>
      <c r="O21" s="23"/>
      <c r="P21" s="23"/>
      <c r="Q21" s="23"/>
      <c r="R21" s="23"/>
      <c r="S21" s="23"/>
      <c r="T21" s="23"/>
      <c r="U21" s="23"/>
      <c r="V21" s="23"/>
      <c r="W21" s="23"/>
      <c r="X21" s="23"/>
      <c r="Y21" s="23"/>
      <c r="Z21" s="32"/>
      <c r="AA21" s="32"/>
      <c r="AB21" s="32"/>
      <c r="AC21" s="32"/>
      <c r="AD21" s="32"/>
      <c r="AE21" s="32"/>
      <c r="AF21" s="32"/>
    </row>
    <row r="22" spans="1:32">
      <c r="A22" s="23"/>
      <c r="B22" s="23"/>
      <c r="C22" s="23"/>
      <c r="D22" s="23"/>
      <c r="E22" s="23"/>
      <c r="F22" s="23"/>
      <c r="G22" s="23"/>
      <c r="H22" s="23"/>
      <c r="I22" s="23"/>
      <c r="J22" s="23"/>
      <c r="K22" s="23"/>
      <c r="L22" s="23"/>
      <c r="M22" s="23"/>
      <c r="N22" s="23"/>
      <c r="O22" s="23"/>
      <c r="P22" s="23"/>
      <c r="Q22" s="23"/>
      <c r="R22" s="23"/>
      <c r="S22" s="23"/>
      <c r="T22" s="23"/>
      <c r="U22" s="23"/>
      <c r="V22" s="23"/>
      <c r="W22" s="23"/>
      <c r="X22" s="23"/>
      <c r="Y22" s="23"/>
      <c r="Z22" s="32"/>
      <c r="AA22" s="32"/>
      <c r="AB22" s="32"/>
      <c r="AC22" s="32"/>
      <c r="AD22" s="32"/>
      <c r="AE22" s="32"/>
      <c r="AF22" s="32"/>
    </row>
    <row r="23" spans="1:32">
      <c r="A23" s="23"/>
      <c r="B23" s="23"/>
      <c r="C23" s="23"/>
      <c r="D23" s="23"/>
      <c r="E23" s="23"/>
      <c r="F23" s="23"/>
      <c r="G23" s="23"/>
      <c r="H23" s="23"/>
      <c r="I23" s="23"/>
      <c r="J23" s="23"/>
      <c r="K23" s="23"/>
      <c r="L23" s="23"/>
      <c r="M23" s="23"/>
      <c r="N23" s="23"/>
      <c r="O23" s="23"/>
      <c r="P23" s="23"/>
      <c r="Q23" s="23"/>
      <c r="R23" s="23"/>
      <c r="S23" s="23"/>
      <c r="T23" s="23"/>
      <c r="U23" s="23"/>
      <c r="V23" s="23"/>
      <c r="W23" s="23"/>
      <c r="X23" s="23"/>
      <c r="Y23" s="23"/>
      <c r="Z23" s="32"/>
      <c r="AA23" s="32"/>
      <c r="AB23" s="32"/>
      <c r="AC23" s="32"/>
      <c r="AD23" s="32"/>
      <c r="AE23" s="32"/>
      <c r="AF23" s="32"/>
    </row>
    <row r="24" spans="1:32">
      <c r="A24" s="23"/>
      <c r="B24" s="23"/>
      <c r="C24" s="23"/>
      <c r="D24" s="23"/>
      <c r="E24" s="23"/>
      <c r="F24" s="23"/>
      <c r="G24" s="23"/>
      <c r="H24" s="23"/>
      <c r="I24" s="23"/>
      <c r="J24" s="23"/>
      <c r="K24" s="23"/>
      <c r="L24" s="23"/>
      <c r="M24" s="23"/>
      <c r="N24" s="23"/>
      <c r="O24" s="23"/>
      <c r="P24" s="23"/>
      <c r="Q24" s="23"/>
      <c r="R24" s="23"/>
      <c r="S24" s="23"/>
      <c r="T24" s="23"/>
      <c r="U24" s="23"/>
      <c r="V24" s="23"/>
      <c r="W24" s="23"/>
      <c r="X24" s="23"/>
      <c r="Y24" s="23"/>
      <c r="Z24" s="32"/>
      <c r="AA24" s="32"/>
      <c r="AB24" s="32"/>
      <c r="AC24" s="32"/>
      <c r="AD24" s="32"/>
      <c r="AE24" s="32"/>
      <c r="AF24" s="32"/>
    </row>
    <row r="25" spans="1:32">
      <c r="A25" s="23"/>
      <c r="B25" s="23"/>
      <c r="C25" s="23"/>
      <c r="D25" s="23"/>
      <c r="E25" s="23"/>
      <c r="F25" s="23"/>
      <c r="G25" s="23"/>
      <c r="H25" s="23"/>
      <c r="I25" s="23"/>
      <c r="J25" s="23"/>
      <c r="K25" s="23"/>
      <c r="L25" s="23"/>
      <c r="M25" s="23"/>
      <c r="N25" s="23"/>
      <c r="O25" s="23"/>
      <c r="P25" s="23"/>
      <c r="Q25" s="23"/>
      <c r="R25" s="23"/>
      <c r="S25" s="23"/>
      <c r="T25" s="23"/>
      <c r="U25" s="23"/>
      <c r="V25" s="23"/>
      <c r="W25" s="23"/>
      <c r="X25" s="23"/>
      <c r="Y25" s="23"/>
      <c r="Z25" s="32"/>
      <c r="AA25" s="32"/>
      <c r="AB25" s="32"/>
      <c r="AC25" s="32"/>
      <c r="AD25" s="32"/>
      <c r="AE25" s="32"/>
      <c r="AF25" s="32"/>
    </row>
    <row r="26" spans="1:32">
      <c r="A26" s="23"/>
      <c r="B26" s="23"/>
      <c r="C26" s="23"/>
      <c r="D26" s="23"/>
      <c r="E26" s="23"/>
      <c r="F26" s="23"/>
      <c r="G26" s="23"/>
      <c r="H26" s="23"/>
      <c r="I26" s="23"/>
      <c r="J26" s="23"/>
      <c r="K26" s="23"/>
      <c r="L26" s="23"/>
      <c r="M26" s="23"/>
      <c r="N26" s="23"/>
      <c r="O26" s="23"/>
      <c r="P26" s="23"/>
      <c r="Q26" s="23"/>
      <c r="R26" s="23"/>
      <c r="S26" s="23"/>
      <c r="T26" s="23"/>
      <c r="U26" s="23"/>
      <c r="V26" s="23"/>
      <c r="W26" s="23"/>
      <c r="X26" s="23"/>
      <c r="Y26" s="23"/>
      <c r="Z26" s="32"/>
      <c r="AA26" s="32"/>
      <c r="AB26" s="32"/>
      <c r="AC26" s="32"/>
      <c r="AD26" s="32"/>
      <c r="AE26" s="32"/>
      <c r="AF26" s="32"/>
    </row>
    <row r="27" spans="1:32">
      <c r="A27" s="23"/>
      <c r="B27" s="23"/>
      <c r="C27" s="23"/>
      <c r="D27" s="23"/>
      <c r="E27" s="23"/>
      <c r="F27" s="23"/>
      <c r="G27" s="23"/>
      <c r="H27" s="23"/>
      <c r="I27" s="23"/>
      <c r="J27" s="23"/>
      <c r="K27" s="23"/>
      <c r="L27" s="23"/>
      <c r="M27" s="23"/>
      <c r="N27" s="23"/>
      <c r="O27" s="23"/>
      <c r="P27" s="23"/>
      <c r="Q27" s="23"/>
      <c r="R27" s="23"/>
      <c r="S27" s="23"/>
      <c r="T27" s="23"/>
      <c r="U27" s="23"/>
      <c r="V27" s="23"/>
      <c r="W27" s="23"/>
      <c r="X27" s="23"/>
      <c r="Y27" s="23"/>
      <c r="Z27" s="32"/>
      <c r="AA27" s="32"/>
      <c r="AB27" s="32"/>
      <c r="AC27" s="32"/>
      <c r="AD27" s="32"/>
      <c r="AE27" s="32"/>
      <c r="AF27" s="32"/>
    </row>
    <row r="28" spans="1:32">
      <c r="A28" s="23"/>
      <c r="B28" s="23"/>
      <c r="C28" s="23"/>
      <c r="D28" s="23"/>
      <c r="E28" s="23"/>
      <c r="F28" s="23"/>
      <c r="G28" s="23"/>
      <c r="H28" s="23"/>
      <c r="I28" s="23"/>
      <c r="J28" s="23"/>
      <c r="K28" s="23"/>
      <c r="L28" s="23"/>
      <c r="M28" s="23"/>
      <c r="N28" s="23"/>
      <c r="O28" s="23"/>
      <c r="P28" s="23"/>
      <c r="Q28" s="23"/>
      <c r="R28" s="23"/>
      <c r="S28" s="23"/>
      <c r="T28" s="23"/>
      <c r="U28" s="23"/>
      <c r="V28" s="23"/>
      <c r="W28" s="23"/>
      <c r="X28" s="23"/>
      <c r="Y28" s="23"/>
      <c r="Z28" s="32"/>
      <c r="AA28" s="32"/>
      <c r="AB28" s="32"/>
      <c r="AC28" s="32"/>
      <c r="AD28" s="32"/>
      <c r="AE28" s="32"/>
      <c r="AF28" s="32"/>
    </row>
    <row r="29" spans="1:32">
      <c r="A29" s="23"/>
      <c r="B29" s="23"/>
      <c r="C29" s="23"/>
      <c r="D29" s="23"/>
      <c r="E29" s="23"/>
      <c r="F29" s="23"/>
      <c r="G29" s="23"/>
      <c r="H29" s="23"/>
      <c r="I29" s="23"/>
      <c r="J29" s="23"/>
      <c r="K29" s="23"/>
      <c r="L29" s="23"/>
      <c r="M29" s="23"/>
      <c r="N29" s="23"/>
      <c r="O29" s="23"/>
      <c r="P29" s="23"/>
      <c r="Q29" s="23"/>
      <c r="R29" s="23"/>
      <c r="S29" s="23"/>
      <c r="T29" s="23"/>
      <c r="U29" s="23"/>
      <c r="V29" s="23"/>
      <c r="W29" s="23"/>
      <c r="X29" s="23"/>
      <c r="Y29" s="23"/>
      <c r="Z29" s="32"/>
      <c r="AA29" s="32"/>
      <c r="AB29" s="32"/>
      <c r="AC29" s="32"/>
      <c r="AD29" s="32"/>
      <c r="AE29" s="32"/>
      <c r="AF29" s="32"/>
    </row>
    <row r="30" spans="1:32">
      <c r="A30" s="23"/>
      <c r="B30" s="23"/>
      <c r="C30" s="23"/>
      <c r="D30" s="23"/>
      <c r="E30" s="23"/>
      <c r="F30" s="23"/>
      <c r="G30" s="23"/>
      <c r="H30" s="23"/>
      <c r="I30" s="23"/>
      <c r="J30" s="23"/>
      <c r="K30" s="23"/>
      <c r="L30" s="23"/>
      <c r="M30" s="23"/>
      <c r="N30" s="23"/>
      <c r="O30" s="23"/>
      <c r="P30" s="23"/>
      <c r="Q30" s="23"/>
      <c r="R30" s="23"/>
      <c r="S30" s="23"/>
      <c r="T30" s="23"/>
      <c r="U30" s="23"/>
      <c r="V30" s="23"/>
      <c r="W30" s="23"/>
      <c r="X30" s="23"/>
      <c r="Y30" s="23"/>
      <c r="Z30" s="32"/>
      <c r="AA30" s="32"/>
      <c r="AB30" s="32"/>
      <c r="AC30" s="32"/>
      <c r="AD30" s="32"/>
      <c r="AE30" s="32"/>
      <c r="AF30" s="32"/>
    </row>
    <row r="31" spans="1:32">
      <c r="A31" s="23"/>
      <c r="B31" s="23"/>
      <c r="C31" s="23"/>
      <c r="D31" s="23"/>
      <c r="E31" s="23"/>
      <c r="F31" s="23"/>
      <c r="G31" s="23"/>
      <c r="H31" s="23"/>
      <c r="I31" s="23"/>
      <c r="J31" s="23"/>
      <c r="K31" s="23"/>
      <c r="L31" s="23"/>
      <c r="M31" s="23"/>
      <c r="N31" s="23"/>
      <c r="O31" s="23"/>
      <c r="P31" s="23"/>
      <c r="Q31" s="23"/>
      <c r="R31" s="23"/>
      <c r="S31" s="23"/>
      <c r="T31" s="23"/>
      <c r="U31" s="23"/>
      <c r="V31" s="23"/>
      <c r="W31" s="23"/>
      <c r="X31" s="23"/>
      <c r="Y31" s="23"/>
      <c r="Z31" s="32"/>
      <c r="AA31" s="32"/>
      <c r="AB31" s="32"/>
      <c r="AC31" s="32"/>
      <c r="AD31" s="32"/>
      <c r="AE31" s="32"/>
      <c r="AF31" s="32"/>
    </row>
    <row r="32" spans="1:32">
      <c r="A32" s="23"/>
      <c r="B32" s="23"/>
      <c r="C32" s="23"/>
      <c r="D32" s="23"/>
      <c r="E32" s="23"/>
      <c r="F32" s="23"/>
      <c r="G32" s="23"/>
      <c r="H32" s="23"/>
      <c r="I32" s="23"/>
      <c r="J32" s="23"/>
      <c r="K32" s="23"/>
      <c r="L32" s="23"/>
      <c r="M32" s="23"/>
      <c r="N32" s="23"/>
      <c r="O32" s="23"/>
      <c r="P32" s="23"/>
      <c r="Q32" s="23"/>
      <c r="R32" s="23"/>
      <c r="S32" s="23"/>
      <c r="T32" s="23"/>
      <c r="U32" s="23"/>
      <c r="V32" s="23"/>
      <c r="W32" s="23"/>
      <c r="X32" s="23"/>
      <c r="Y32" s="23"/>
      <c r="Z32" s="32"/>
      <c r="AA32" s="32"/>
      <c r="AB32" s="32"/>
      <c r="AC32" s="32"/>
      <c r="AD32" s="32"/>
      <c r="AE32" s="32"/>
      <c r="AF32" s="32"/>
    </row>
    <row r="33" spans="1:32">
      <c r="A33" s="23"/>
      <c r="B33" s="23"/>
      <c r="C33" s="23"/>
      <c r="D33" s="23"/>
      <c r="E33" s="23"/>
      <c r="F33" s="23"/>
      <c r="G33" s="23"/>
      <c r="H33" s="23"/>
      <c r="I33" s="23"/>
      <c r="J33" s="23"/>
      <c r="K33" s="23"/>
      <c r="L33" s="23"/>
      <c r="M33" s="23"/>
      <c r="N33" s="23"/>
      <c r="O33" s="23"/>
      <c r="P33" s="23"/>
      <c r="Q33" s="23"/>
      <c r="R33" s="23"/>
      <c r="S33" s="23"/>
      <c r="T33" s="23"/>
      <c r="U33" s="23"/>
      <c r="V33" s="23"/>
      <c r="W33" s="23"/>
      <c r="X33" s="23"/>
      <c r="Y33" s="23"/>
      <c r="Z33" s="32"/>
      <c r="AA33" s="32"/>
      <c r="AB33" s="32"/>
      <c r="AC33" s="32"/>
      <c r="AD33" s="32"/>
      <c r="AE33" s="32"/>
      <c r="AF33" s="32"/>
    </row>
    <row r="34" spans="1:32">
      <c r="A34" s="23"/>
      <c r="B34" s="23"/>
      <c r="C34" s="23"/>
      <c r="D34" s="23"/>
      <c r="E34" s="23"/>
      <c r="F34" s="23"/>
      <c r="G34" s="23"/>
      <c r="H34" s="23"/>
      <c r="I34" s="23"/>
      <c r="J34" s="23"/>
      <c r="K34" s="23"/>
      <c r="L34" s="23"/>
      <c r="M34" s="23"/>
      <c r="N34" s="23"/>
      <c r="O34" s="23"/>
      <c r="P34" s="23"/>
      <c r="Q34" s="23"/>
      <c r="R34" s="23"/>
      <c r="S34" s="23"/>
      <c r="T34" s="23"/>
      <c r="U34" s="23"/>
      <c r="V34" s="23"/>
      <c r="W34" s="23"/>
      <c r="X34" s="23"/>
      <c r="Y34" s="23"/>
      <c r="Z34" s="32"/>
      <c r="AA34" s="32"/>
      <c r="AB34" s="32"/>
      <c r="AC34" s="32"/>
      <c r="AD34" s="32"/>
      <c r="AE34" s="32"/>
      <c r="AF34" s="32"/>
    </row>
    <row r="35" spans="1:32">
      <c r="A35" s="23"/>
      <c r="B35" s="23"/>
      <c r="C35" s="23"/>
      <c r="D35" s="23"/>
      <c r="E35" s="23"/>
      <c r="F35" s="23"/>
      <c r="G35" s="23"/>
      <c r="H35" s="23"/>
      <c r="I35" s="23"/>
      <c r="J35" s="23"/>
      <c r="K35" s="23"/>
      <c r="L35" s="23"/>
      <c r="M35" s="23"/>
      <c r="N35" s="23"/>
      <c r="O35" s="23"/>
      <c r="P35" s="23"/>
      <c r="Q35" s="23"/>
      <c r="R35" s="23"/>
      <c r="S35" s="23"/>
      <c r="T35" s="23"/>
      <c r="U35" s="23"/>
      <c r="V35" s="23"/>
      <c r="W35" s="23"/>
      <c r="X35" s="23"/>
      <c r="Y35" s="23"/>
      <c r="Z35" s="32"/>
      <c r="AA35" s="32"/>
      <c r="AB35" s="32"/>
      <c r="AC35" s="32"/>
      <c r="AD35" s="32"/>
      <c r="AE35" s="32"/>
      <c r="AF35" s="32"/>
    </row>
    <row r="36" spans="1:32">
      <c r="A36" s="23"/>
      <c r="B36" s="23"/>
      <c r="C36" s="23"/>
      <c r="D36" s="23"/>
      <c r="E36" s="23"/>
      <c r="F36" s="23"/>
      <c r="G36" s="23"/>
      <c r="H36" s="23"/>
      <c r="I36" s="23"/>
      <c r="J36" s="23"/>
      <c r="K36" s="23"/>
      <c r="L36" s="23"/>
      <c r="M36" s="23"/>
      <c r="N36" s="23"/>
      <c r="O36" s="23"/>
      <c r="P36" s="23"/>
      <c r="Q36" s="23"/>
      <c r="R36" s="23"/>
      <c r="S36" s="23"/>
      <c r="T36" s="23"/>
      <c r="U36" s="23"/>
      <c r="V36" s="23"/>
      <c r="W36" s="23"/>
      <c r="X36" s="23"/>
      <c r="Y36" s="23"/>
      <c r="Z36" s="32" t="s">
        <v>292</v>
      </c>
      <c r="AA36" s="32"/>
      <c r="AB36" s="32"/>
      <c r="AC36" s="32"/>
      <c r="AD36" s="32"/>
      <c r="AE36" s="32"/>
      <c r="AF36" s="32"/>
    </row>
    <row r="37" spans="1:32">
      <c r="A37" s="23"/>
      <c r="B37" s="23"/>
      <c r="C37" s="23"/>
      <c r="D37" s="23"/>
      <c r="E37" s="23"/>
      <c r="F37" s="23"/>
      <c r="G37" s="23"/>
      <c r="H37" s="23"/>
      <c r="I37" s="23"/>
      <c r="J37" s="23"/>
      <c r="K37" s="23"/>
      <c r="L37" s="23"/>
      <c r="M37" s="23"/>
      <c r="N37" s="23"/>
      <c r="O37" s="23"/>
      <c r="P37" s="23"/>
      <c r="Q37" s="23"/>
      <c r="R37" s="23"/>
      <c r="S37" s="23"/>
      <c r="T37" s="23"/>
      <c r="U37" s="23"/>
      <c r="V37" s="23"/>
      <c r="W37" s="23"/>
      <c r="X37" s="23"/>
      <c r="Y37" s="23"/>
      <c r="Z37" s="32"/>
      <c r="AA37" s="32"/>
      <c r="AB37" s="32"/>
      <c r="AC37" s="32"/>
      <c r="AD37" s="32"/>
      <c r="AE37" s="32"/>
      <c r="AF37" s="32"/>
    </row>
    <row r="38" spans="1:32">
      <c r="A38" s="23"/>
      <c r="B38" s="23"/>
      <c r="C38" s="23"/>
      <c r="D38" s="23"/>
      <c r="E38" s="23"/>
      <c r="F38" s="23"/>
      <c r="G38" s="23"/>
      <c r="H38" s="23"/>
      <c r="I38" s="23"/>
      <c r="J38" s="23"/>
      <c r="K38" s="23"/>
      <c r="L38" s="23"/>
      <c r="M38" s="23"/>
      <c r="N38" s="23"/>
      <c r="O38" s="23"/>
      <c r="P38" s="23"/>
      <c r="Q38" s="23"/>
      <c r="R38" s="23"/>
      <c r="S38" s="23"/>
      <c r="T38" s="23"/>
      <c r="U38" s="23"/>
      <c r="V38" s="23"/>
      <c r="W38" s="23"/>
      <c r="X38" s="23"/>
      <c r="Y38" s="23"/>
      <c r="Z38" s="32"/>
      <c r="AA38" s="32"/>
      <c r="AB38" s="32"/>
      <c r="AC38" s="32"/>
      <c r="AD38" s="32"/>
      <c r="AE38" s="32"/>
      <c r="AF38" s="32"/>
    </row>
    <row r="39" spans="1:32">
      <c r="A39" s="23"/>
      <c r="B39" s="23"/>
      <c r="C39" s="23"/>
      <c r="D39" s="23"/>
      <c r="E39" s="23"/>
      <c r="F39" s="23"/>
      <c r="G39" s="23"/>
      <c r="H39" s="23"/>
      <c r="I39" s="23"/>
      <c r="J39" s="23"/>
      <c r="K39" s="23"/>
      <c r="L39" s="23"/>
      <c r="M39" s="23"/>
      <c r="N39" s="23"/>
      <c r="O39" s="23"/>
      <c r="P39" s="23"/>
      <c r="Q39" s="23"/>
      <c r="R39" s="23"/>
      <c r="S39" s="23"/>
      <c r="T39" s="23"/>
      <c r="U39" s="23"/>
      <c r="V39" s="23"/>
      <c r="W39" s="23"/>
      <c r="X39" s="23"/>
      <c r="Y39" s="23"/>
      <c r="Z39" s="32"/>
      <c r="AA39" s="32"/>
      <c r="AB39" s="32"/>
      <c r="AC39" s="32"/>
      <c r="AD39" s="32"/>
      <c r="AE39" s="32"/>
      <c r="AF39" s="32"/>
    </row>
    <row r="40" spans="1:32">
      <c r="A40" s="23"/>
      <c r="B40" s="23"/>
      <c r="C40" s="23"/>
      <c r="D40" s="23"/>
      <c r="E40" s="23"/>
      <c r="F40" s="23"/>
      <c r="G40" s="23"/>
      <c r="H40" s="23"/>
      <c r="I40" s="23"/>
      <c r="J40" s="23"/>
      <c r="K40" s="23"/>
      <c r="L40" s="23"/>
      <c r="M40" s="23"/>
      <c r="N40" s="23"/>
      <c r="O40" s="23"/>
      <c r="P40" s="23"/>
      <c r="Q40" s="23"/>
      <c r="R40" s="23"/>
      <c r="S40" s="23"/>
      <c r="T40" s="23"/>
      <c r="U40" s="23"/>
      <c r="V40" s="23"/>
      <c r="W40" s="23"/>
      <c r="X40" s="23"/>
      <c r="Y40" s="23"/>
      <c r="Z40" s="32"/>
      <c r="AA40" s="32"/>
      <c r="AB40" s="32"/>
      <c r="AC40" s="32"/>
      <c r="AD40" s="32"/>
      <c r="AE40" s="32"/>
      <c r="AF40" s="32"/>
    </row>
    <row r="41" spans="1:32">
      <c r="A41" s="23"/>
      <c r="B41" s="23"/>
      <c r="C41" s="23"/>
      <c r="D41" s="23"/>
      <c r="E41" s="23"/>
      <c r="F41" s="23"/>
      <c r="G41" s="23"/>
      <c r="H41" s="23"/>
      <c r="I41" s="23"/>
      <c r="J41" s="23"/>
      <c r="K41" s="23"/>
      <c r="L41" s="23"/>
      <c r="M41" s="23"/>
      <c r="N41" s="23"/>
      <c r="O41" s="23"/>
      <c r="P41" s="23"/>
      <c r="Q41" s="23"/>
      <c r="R41" s="23"/>
      <c r="S41" s="23"/>
      <c r="T41" s="23"/>
      <c r="U41" s="23"/>
      <c r="V41" s="23"/>
      <c r="W41" s="23"/>
      <c r="X41" s="23"/>
      <c r="Y41" s="23"/>
      <c r="Z41" s="32"/>
      <c r="AA41" s="32"/>
      <c r="AB41" s="32"/>
      <c r="AC41" s="32"/>
      <c r="AD41" s="32"/>
      <c r="AE41" s="32"/>
      <c r="AF41" s="32"/>
    </row>
    <row r="42" spans="1:32">
      <c r="A42" s="23"/>
      <c r="B42" s="23"/>
      <c r="C42" s="23"/>
      <c r="D42" s="23"/>
      <c r="E42" s="23"/>
      <c r="F42" s="23"/>
      <c r="G42" s="23"/>
      <c r="H42" s="23"/>
      <c r="I42" s="23"/>
      <c r="J42" s="23"/>
      <c r="K42" s="23"/>
      <c r="L42" s="23"/>
      <c r="M42" s="23"/>
      <c r="N42" s="23"/>
      <c r="O42" s="23"/>
      <c r="P42" s="23"/>
      <c r="Q42" s="23"/>
      <c r="R42" s="23"/>
      <c r="S42" s="23"/>
      <c r="T42" s="23"/>
      <c r="U42" s="23"/>
      <c r="V42" s="23"/>
      <c r="W42" s="23"/>
      <c r="X42" s="23"/>
      <c r="Y42" s="23"/>
      <c r="Z42" s="32"/>
      <c r="AA42" s="32"/>
      <c r="AB42" s="32"/>
      <c r="AC42" s="32"/>
      <c r="AD42" s="32"/>
      <c r="AE42" s="32"/>
      <c r="AF42" s="32"/>
    </row>
    <row r="43" spans="1:32">
      <c r="A43" s="23"/>
      <c r="B43" s="23"/>
      <c r="C43" s="23"/>
      <c r="D43" s="23"/>
      <c r="E43" s="23"/>
      <c r="F43" s="23"/>
      <c r="G43" s="23"/>
      <c r="H43" s="23"/>
      <c r="I43" s="23"/>
      <c r="J43" s="23"/>
      <c r="K43" s="23"/>
      <c r="L43" s="23"/>
      <c r="M43" s="23"/>
      <c r="N43" s="23"/>
      <c r="O43" s="23"/>
      <c r="P43" s="23"/>
      <c r="Q43" s="23"/>
      <c r="R43" s="23"/>
      <c r="S43" s="23"/>
      <c r="T43" s="23"/>
      <c r="U43" s="23"/>
      <c r="V43" s="23"/>
      <c r="W43" s="23"/>
      <c r="X43" s="23"/>
      <c r="Y43" s="23"/>
      <c r="Z43" s="32"/>
      <c r="AA43" s="32"/>
      <c r="AB43" s="32"/>
      <c r="AC43" s="32"/>
      <c r="AD43" s="32"/>
      <c r="AE43" s="32"/>
      <c r="AF43" s="32"/>
    </row>
    <row r="44" spans="1:32">
      <c r="A44" s="23"/>
      <c r="B44" s="23"/>
      <c r="C44" s="23"/>
      <c r="D44" s="23"/>
      <c r="E44" s="23"/>
      <c r="F44" s="23"/>
      <c r="G44" s="23"/>
      <c r="H44" s="23"/>
      <c r="I44" s="23"/>
      <c r="J44" s="23"/>
      <c r="K44" s="23"/>
      <c r="L44" s="23"/>
      <c r="M44" s="23"/>
      <c r="N44" s="23"/>
      <c r="O44" s="23"/>
      <c r="P44" s="23"/>
      <c r="Q44" s="23"/>
      <c r="R44" s="23"/>
      <c r="S44" s="23"/>
      <c r="T44" s="23"/>
      <c r="U44" s="23"/>
      <c r="V44" s="23"/>
      <c r="W44" s="23"/>
      <c r="X44" s="23"/>
      <c r="Y44" s="23"/>
      <c r="Z44" s="32"/>
      <c r="AA44" s="32"/>
      <c r="AB44" s="32"/>
      <c r="AC44" s="32"/>
      <c r="AD44" s="32"/>
      <c r="AE44" s="32"/>
      <c r="AF44" s="32"/>
    </row>
    <row r="45" spans="1:32">
      <c r="A45" s="23"/>
      <c r="B45" s="23"/>
      <c r="C45" s="23"/>
      <c r="D45" s="23"/>
      <c r="E45" s="23"/>
      <c r="F45" s="23"/>
      <c r="G45" s="23"/>
      <c r="H45" s="23"/>
      <c r="I45" s="23"/>
      <c r="J45" s="23"/>
      <c r="K45" s="23"/>
      <c r="L45" s="23"/>
      <c r="M45" s="23"/>
      <c r="N45" s="23"/>
      <c r="O45" s="23"/>
      <c r="P45" s="23"/>
      <c r="Q45" s="23"/>
      <c r="R45" s="23"/>
      <c r="S45" s="23"/>
      <c r="T45" s="23"/>
      <c r="U45" s="23"/>
      <c r="V45" s="23"/>
      <c r="W45" s="23"/>
      <c r="X45" s="23"/>
      <c r="Y45" s="23"/>
      <c r="Z45" s="32"/>
      <c r="AA45" s="32"/>
      <c r="AB45" s="32"/>
      <c r="AC45" s="32"/>
      <c r="AD45" s="32"/>
      <c r="AE45" s="32"/>
      <c r="AF45" s="32"/>
    </row>
    <row r="46" spans="1:32">
      <c r="A46" s="23"/>
      <c r="B46" s="23"/>
      <c r="C46" s="23"/>
      <c r="D46" s="23"/>
      <c r="E46" s="23"/>
      <c r="F46" s="23"/>
      <c r="G46" s="23"/>
      <c r="H46" s="23"/>
      <c r="I46" s="23"/>
      <c r="J46" s="23"/>
      <c r="K46" s="23"/>
      <c r="L46" s="23"/>
      <c r="M46" s="23"/>
      <c r="N46" s="23"/>
      <c r="O46" s="23"/>
      <c r="P46" s="23"/>
      <c r="Q46" s="23"/>
      <c r="R46" s="23"/>
      <c r="S46" s="23"/>
      <c r="T46" s="23"/>
      <c r="U46" s="23"/>
      <c r="V46" s="23"/>
      <c r="W46" s="23"/>
      <c r="X46" s="23"/>
      <c r="Y46" s="23"/>
      <c r="Z46" s="32"/>
      <c r="AA46" s="32"/>
      <c r="AB46" s="32"/>
      <c r="AC46" s="32"/>
      <c r="AD46" s="32"/>
      <c r="AE46" s="32"/>
      <c r="AF46" s="32"/>
    </row>
    <row r="47" spans="1:32">
      <c r="A47" s="23"/>
      <c r="B47" s="23"/>
      <c r="C47" s="23"/>
      <c r="D47" s="23"/>
      <c r="E47" s="23"/>
      <c r="F47" s="23"/>
      <c r="G47" s="23"/>
      <c r="H47" s="23"/>
      <c r="I47" s="23"/>
      <c r="J47" s="23"/>
      <c r="K47" s="23"/>
      <c r="L47" s="23"/>
      <c r="M47" s="23"/>
      <c r="N47" s="23"/>
      <c r="O47" s="23"/>
      <c r="P47" s="23"/>
      <c r="Q47" s="23"/>
      <c r="R47" s="23"/>
      <c r="S47" s="23"/>
      <c r="T47" s="23"/>
      <c r="U47" s="23"/>
      <c r="V47" s="23"/>
      <c r="W47" s="23"/>
      <c r="X47" s="23"/>
      <c r="Y47" s="23"/>
      <c r="Z47" s="32"/>
      <c r="AA47" s="32"/>
      <c r="AB47" s="32"/>
      <c r="AC47" s="32"/>
      <c r="AD47" s="32"/>
      <c r="AE47" s="32"/>
      <c r="AF47" s="32"/>
    </row>
    <row r="48" spans="1:32">
      <c r="A48" s="23"/>
      <c r="B48" s="23"/>
      <c r="C48" s="23"/>
      <c r="D48" s="23"/>
      <c r="E48" s="23"/>
      <c r="F48" s="23"/>
      <c r="G48" s="23"/>
      <c r="H48" s="23"/>
      <c r="I48" s="23"/>
      <c r="J48" s="23"/>
      <c r="K48" s="23"/>
      <c r="L48" s="23"/>
      <c r="M48" s="23"/>
      <c r="N48" s="23"/>
      <c r="O48" s="23"/>
      <c r="P48" s="23"/>
      <c r="Q48" s="23"/>
      <c r="R48" s="23"/>
      <c r="S48" s="23"/>
      <c r="T48" s="23"/>
      <c r="U48" s="23"/>
      <c r="V48" s="23"/>
      <c r="W48" s="23"/>
      <c r="X48" s="23"/>
      <c r="Y48" s="23"/>
      <c r="Z48" s="32"/>
      <c r="AA48" s="32"/>
      <c r="AB48" s="32"/>
      <c r="AC48" s="32"/>
      <c r="AD48" s="32"/>
      <c r="AE48" s="32"/>
      <c r="AF48" s="32"/>
    </row>
    <row r="49" spans="1:32">
      <c r="A49" s="23"/>
      <c r="B49" s="23"/>
      <c r="C49" s="23"/>
      <c r="D49" s="23"/>
      <c r="E49" s="23"/>
      <c r="F49" s="23"/>
      <c r="G49" s="23"/>
      <c r="H49" s="23"/>
      <c r="I49" s="23"/>
      <c r="J49" s="23"/>
      <c r="K49" s="23"/>
      <c r="L49" s="23"/>
      <c r="M49" s="23"/>
      <c r="N49" s="23"/>
      <c r="O49" s="23"/>
      <c r="P49" s="23"/>
      <c r="Q49" s="23"/>
      <c r="R49" s="23"/>
      <c r="S49" s="23"/>
      <c r="T49" s="23"/>
      <c r="U49" s="23"/>
      <c r="V49" s="23"/>
      <c r="W49" s="23"/>
      <c r="X49" s="23"/>
      <c r="Y49" s="23"/>
      <c r="Z49" s="32"/>
      <c r="AA49" s="32"/>
      <c r="AB49" s="32"/>
      <c r="AC49" s="32"/>
      <c r="AD49" s="32"/>
      <c r="AE49" s="32"/>
      <c r="AF49" s="32"/>
    </row>
    <row r="50" spans="1:32">
      <c r="A50" s="23"/>
      <c r="B50" s="23"/>
      <c r="C50" s="23"/>
      <c r="D50" s="23"/>
      <c r="E50" s="23"/>
      <c r="F50" s="23"/>
      <c r="G50" s="23"/>
      <c r="H50" s="23"/>
      <c r="I50" s="23"/>
      <c r="J50" s="23"/>
      <c r="K50" s="23"/>
      <c r="L50" s="23"/>
      <c r="M50" s="23"/>
      <c r="N50" s="23"/>
      <c r="O50" s="23"/>
      <c r="P50" s="23"/>
      <c r="Q50" s="23"/>
      <c r="R50" s="23"/>
      <c r="S50" s="23"/>
      <c r="T50" s="23"/>
      <c r="U50" s="23"/>
      <c r="V50" s="23"/>
      <c r="W50" s="23"/>
      <c r="X50" s="23"/>
      <c r="Y50" s="23"/>
      <c r="Z50" s="32"/>
      <c r="AA50" s="32"/>
      <c r="AB50" s="32"/>
      <c r="AC50" s="32"/>
      <c r="AD50" s="32"/>
      <c r="AE50" s="32"/>
      <c r="AF50" s="32"/>
    </row>
    <row r="51" spans="1:32">
      <c r="A51" s="23"/>
      <c r="B51" s="23"/>
      <c r="C51" s="23"/>
      <c r="D51" s="23"/>
      <c r="E51" s="23"/>
      <c r="F51" s="23"/>
      <c r="G51" s="23"/>
      <c r="H51" s="23"/>
      <c r="I51" s="23"/>
      <c r="J51" s="23"/>
      <c r="K51" s="23"/>
      <c r="L51" s="23"/>
      <c r="M51" s="23"/>
      <c r="N51" s="23"/>
      <c r="O51" s="23"/>
      <c r="P51" s="23"/>
      <c r="Q51" s="23"/>
      <c r="R51" s="23"/>
      <c r="S51" s="23"/>
      <c r="T51" s="23"/>
      <c r="U51" s="23"/>
      <c r="V51" s="23"/>
      <c r="W51" s="23"/>
      <c r="X51" s="23"/>
      <c r="Y51" s="23"/>
      <c r="Z51" s="32"/>
      <c r="AA51" s="32"/>
      <c r="AB51" s="32"/>
      <c r="AC51" s="32"/>
      <c r="AD51" s="32"/>
      <c r="AE51" s="32"/>
      <c r="AF51" s="32"/>
    </row>
    <row r="52" spans="1:32">
      <c r="A52" s="23"/>
      <c r="B52" s="23"/>
      <c r="C52" s="23"/>
      <c r="D52" s="23"/>
      <c r="E52" s="23"/>
      <c r="F52" s="23"/>
      <c r="G52" s="23"/>
      <c r="H52" s="23"/>
      <c r="I52" s="23"/>
      <c r="J52" s="23"/>
      <c r="K52" s="23"/>
      <c r="L52" s="23"/>
      <c r="M52" s="23"/>
      <c r="N52" s="23"/>
      <c r="O52" s="23"/>
      <c r="P52" s="23"/>
      <c r="Q52" s="23"/>
      <c r="R52" s="23"/>
      <c r="S52" s="23"/>
      <c r="T52" s="23"/>
      <c r="U52" s="23"/>
      <c r="V52" s="23"/>
      <c r="W52" s="23"/>
      <c r="X52" s="23"/>
      <c r="Y52" s="23"/>
      <c r="Z52" s="32"/>
      <c r="AA52" s="32"/>
      <c r="AB52" s="32"/>
      <c r="AC52" s="32"/>
      <c r="AD52" s="32"/>
      <c r="AE52" s="32"/>
      <c r="AF52" s="32"/>
    </row>
    <row r="53" spans="1:32">
      <c r="A53" s="23"/>
      <c r="B53" s="23"/>
      <c r="C53" s="23"/>
      <c r="D53" s="23"/>
      <c r="E53" s="23"/>
      <c r="F53" s="23"/>
      <c r="G53" s="23"/>
      <c r="H53" s="23"/>
      <c r="I53" s="23"/>
      <c r="J53" s="23"/>
      <c r="K53" s="23"/>
      <c r="L53" s="23"/>
      <c r="M53" s="23"/>
      <c r="N53" s="23"/>
      <c r="O53" s="23"/>
      <c r="P53" s="23"/>
      <c r="Q53" s="23"/>
      <c r="R53" s="23"/>
      <c r="S53" s="23"/>
      <c r="T53" s="23"/>
      <c r="U53" s="23"/>
      <c r="V53" s="23"/>
      <c r="W53" s="23"/>
      <c r="X53" s="23"/>
      <c r="Y53" s="23"/>
      <c r="Z53" s="32"/>
      <c r="AA53" s="32"/>
      <c r="AB53" s="32"/>
      <c r="AC53" s="32"/>
      <c r="AD53" s="32"/>
      <c r="AE53" s="32"/>
      <c r="AF53" s="32"/>
    </row>
    <row r="54" spans="1:32">
      <c r="A54" s="23"/>
      <c r="B54" s="23"/>
      <c r="C54" s="23"/>
      <c r="D54" s="23"/>
      <c r="E54" s="23"/>
      <c r="F54" s="23"/>
      <c r="G54" s="23"/>
      <c r="H54" s="23"/>
      <c r="I54" s="23"/>
      <c r="J54" s="23"/>
      <c r="K54" s="23"/>
      <c r="L54" s="23"/>
      <c r="M54" s="23"/>
      <c r="N54" s="23"/>
      <c r="O54" s="23"/>
      <c r="P54" s="23"/>
      <c r="Q54" s="23"/>
      <c r="R54" s="23"/>
      <c r="S54" s="23"/>
      <c r="T54" s="23"/>
      <c r="U54" s="23"/>
      <c r="V54" s="23"/>
      <c r="W54" s="23"/>
      <c r="X54" s="23"/>
      <c r="Y54" s="23"/>
      <c r="Z54" s="32"/>
      <c r="AA54" s="32"/>
      <c r="AB54" s="32"/>
      <c r="AC54" s="32"/>
      <c r="AD54" s="32"/>
      <c r="AE54" s="32"/>
      <c r="AF54" s="32"/>
    </row>
    <row r="55" spans="1:32">
      <c r="A55" s="23"/>
      <c r="B55" s="23"/>
      <c r="C55" s="23"/>
      <c r="D55" s="23"/>
      <c r="E55" s="23"/>
      <c r="F55" s="23"/>
      <c r="G55" s="23"/>
      <c r="H55" s="23"/>
      <c r="I55" s="23"/>
      <c r="J55" s="23"/>
      <c r="K55" s="23"/>
      <c r="L55" s="23"/>
      <c r="M55" s="23"/>
      <c r="N55" s="23"/>
      <c r="O55" s="23"/>
      <c r="P55" s="23"/>
      <c r="Q55" s="23"/>
      <c r="R55" s="23"/>
      <c r="S55" s="23"/>
      <c r="T55" s="23"/>
      <c r="U55" s="23"/>
      <c r="V55" s="23"/>
      <c r="W55" s="23"/>
      <c r="X55" s="23"/>
      <c r="Y55" s="23"/>
      <c r="Z55" s="32"/>
      <c r="AA55" s="32"/>
      <c r="AB55" s="32"/>
      <c r="AC55" s="32"/>
      <c r="AD55" s="32"/>
      <c r="AE55" s="32"/>
      <c r="AF55" s="32"/>
    </row>
    <row r="56" spans="1:32">
      <c r="A56" s="23"/>
      <c r="B56" s="23"/>
      <c r="C56" s="23"/>
      <c r="D56" s="23"/>
      <c r="E56" s="23"/>
      <c r="F56" s="23"/>
      <c r="G56" s="23"/>
      <c r="H56" s="23"/>
      <c r="I56" s="23"/>
      <c r="J56" s="23"/>
      <c r="K56" s="23"/>
      <c r="L56" s="23"/>
      <c r="M56" s="23"/>
      <c r="N56" s="23"/>
      <c r="O56" s="23"/>
      <c r="P56" s="23"/>
      <c r="Q56" s="23"/>
      <c r="R56" s="23"/>
      <c r="S56" s="23"/>
      <c r="T56" s="23"/>
      <c r="U56" s="23"/>
      <c r="V56" s="23"/>
      <c r="W56" s="23"/>
      <c r="X56" s="23"/>
      <c r="Y56" s="23"/>
      <c r="Z56" s="32"/>
      <c r="AA56" s="32"/>
      <c r="AB56" s="32"/>
      <c r="AC56" s="32"/>
      <c r="AD56" s="32"/>
      <c r="AE56" s="32"/>
      <c r="AF56" s="32"/>
    </row>
    <row r="57" spans="1:32">
      <c r="A57" s="23"/>
      <c r="B57" s="23"/>
      <c r="C57" s="23"/>
      <c r="D57" s="23"/>
      <c r="E57" s="23"/>
      <c r="F57" s="23"/>
      <c r="G57" s="23"/>
      <c r="H57" s="23"/>
      <c r="I57" s="23"/>
      <c r="J57" s="23"/>
      <c r="K57" s="23"/>
      <c r="L57" s="23"/>
      <c r="M57" s="23"/>
      <c r="N57" s="23"/>
      <c r="O57" s="23"/>
      <c r="P57" s="23"/>
      <c r="Q57" s="23"/>
      <c r="R57" s="23"/>
      <c r="S57" s="23"/>
      <c r="T57" s="23"/>
      <c r="U57" s="23"/>
      <c r="V57" s="23"/>
      <c r="W57" s="23"/>
      <c r="X57" s="23"/>
      <c r="Y57" s="23"/>
      <c r="Z57" s="32"/>
      <c r="AA57" s="32"/>
      <c r="AB57" s="32"/>
      <c r="AC57" s="32"/>
      <c r="AD57" s="32"/>
      <c r="AE57" s="32"/>
      <c r="AF57" s="32"/>
    </row>
    <row r="58" spans="1:32">
      <c r="A58" s="23"/>
      <c r="B58" s="23"/>
      <c r="C58" s="23"/>
      <c r="D58" s="23"/>
      <c r="E58" s="23"/>
      <c r="F58" s="23"/>
      <c r="G58" s="23"/>
      <c r="H58" s="23"/>
      <c r="I58" s="23"/>
      <c r="J58" s="23"/>
      <c r="K58" s="23"/>
      <c r="L58" s="23"/>
      <c r="M58" s="23"/>
      <c r="N58" s="23"/>
      <c r="O58" s="23"/>
      <c r="P58" s="23"/>
      <c r="Q58" s="23"/>
      <c r="R58" s="23"/>
      <c r="S58" s="23"/>
      <c r="T58" s="23"/>
      <c r="U58" s="23"/>
      <c r="V58" s="23"/>
      <c r="W58" s="23"/>
      <c r="X58" s="23"/>
      <c r="Y58" s="23"/>
      <c r="Z58" s="32"/>
      <c r="AA58" s="32"/>
      <c r="AB58" s="32"/>
      <c r="AC58" s="32"/>
      <c r="AD58" s="32"/>
      <c r="AE58" s="32"/>
      <c r="AF58" s="32"/>
    </row>
    <row r="59" spans="1:32">
      <c r="A59" s="23"/>
      <c r="B59" s="23"/>
      <c r="C59" s="23"/>
      <c r="D59" s="23"/>
      <c r="E59" s="23"/>
      <c r="F59" s="23"/>
      <c r="G59" s="23"/>
      <c r="H59" s="23"/>
      <c r="I59" s="23"/>
      <c r="J59" s="23"/>
      <c r="K59" s="23"/>
      <c r="L59" s="23"/>
      <c r="M59" s="23"/>
      <c r="N59" s="23"/>
      <c r="O59" s="23"/>
      <c r="P59" s="23"/>
      <c r="Q59" s="23"/>
      <c r="R59" s="23"/>
      <c r="S59" s="23"/>
      <c r="T59" s="23"/>
      <c r="U59" s="23"/>
      <c r="V59" s="23"/>
      <c r="W59" s="23"/>
      <c r="X59" s="23"/>
      <c r="Y59" s="23"/>
      <c r="Z59" s="32"/>
      <c r="AA59" s="32"/>
      <c r="AB59" s="32"/>
      <c r="AC59" s="32"/>
      <c r="AD59" s="32"/>
      <c r="AE59" s="32"/>
      <c r="AF59" s="32"/>
    </row>
    <row r="60" spans="1:32">
      <c r="A60" s="23"/>
      <c r="B60" s="23"/>
      <c r="C60" s="23"/>
      <c r="D60" s="23"/>
      <c r="E60" s="23"/>
      <c r="F60" s="23"/>
      <c r="G60" s="23"/>
      <c r="H60" s="23"/>
      <c r="I60" s="23"/>
      <c r="J60" s="23"/>
      <c r="K60" s="23"/>
      <c r="L60" s="23"/>
      <c r="M60" s="23"/>
      <c r="N60" s="23"/>
      <c r="O60" s="23"/>
      <c r="P60" s="23"/>
      <c r="Q60" s="23"/>
      <c r="R60" s="23"/>
      <c r="S60" s="23"/>
      <c r="T60" s="23"/>
      <c r="U60" s="23"/>
      <c r="V60" s="23"/>
      <c r="W60" s="23"/>
      <c r="X60" s="23"/>
      <c r="Y60" s="23"/>
      <c r="Z60" s="32"/>
      <c r="AA60" s="32"/>
      <c r="AB60" s="32"/>
      <c r="AC60" s="32"/>
      <c r="AD60" s="32"/>
      <c r="AE60" s="32"/>
      <c r="AF60" s="32"/>
    </row>
    <row r="61" spans="1:32">
      <c r="A61" s="23"/>
      <c r="B61" s="23"/>
      <c r="C61" s="23"/>
      <c r="D61" s="23"/>
      <c r="E61" s="23"/>
      <c r="F61" s="23"/>
      <c r="G61" s="23"/>
      <c r="H61" s="23"/>
      <c r="I61" s="23"/>
      <c r="J61" s="23"/>
      <c r="K61" s="23"/>
      <c r="L61" s="23"/>
      <c r="M61" s="23"/>
      <c r="N61" s="23"/>
      <c r="O61" s="23"/>
      <c r="P61" s="23"/>
      <c r="Q61" s="23"/>
      <c r="R61" s="23"/>
      <c r="S61" s="23"/>
      <c r="T61" s="23"/>
      <c r="U61" s="23"/>
      <c r="V61" s="23"/>
      <c r="W61" s="23"/>
      <c r="X61" s="23"/>
      <c r="Y61" s="23"/>
      <c r="Z61" s="32"/>
      <c r="AA61" s="32"/>
      <c r="AB61" s="32"/>
      <c r="AC61" s="32"/>
      <c r="AD61" s="32"/>
      <c r="AE61" s="32"/>
      <c r="AF61" s="32"/>
    </row>
    <row r="62" spans="1:32">
      <c r="A62" s="23"/>
      <c r="B62" s="23"/>
      <c r="C62" s="23"/>
      <c r="D62" s="23"/>
      <c r="E62" s="23"/>
      <c r="F62" s="23"/>
      <c r="G62" s="23"/>
      <c r="H62" s="23"/>
      <c r="I62" s="23"/>
      <c r="J62" s="23"/>
      <c r="K62" s="23"/>
      <c r="L62" s="23"/>
      <c r="M62" s="23"/>
      <c r="N62" s="23"/>
      <c r="O62" s="23"/>
      <c r="P62" s="23"/>
      <c r="Q62" s="23"/>
      <c r="R62" s="23"/>
      <c r="S62" s="23"/>
      <c r="T62" s="23"/>
      <c r="U62" s="23"/>
      <c r="V62" s="23"/>
      <c r="W62" s="23"/>
      <c r="X62" s="23"/>
      <c r="Y62" s="23"/>
      <c r="Z62" s="32"/>
      <c r="AA62" s="32"/>
      <c r="AB62" s="32"/>
      <c r="AC62" s="32"/>
      <c r="AD62" s="32"/>
      <c r="AE62" s="32"/>
      <c r="AF62" s="32"/>
    </row>
    <row r="63" spans="1:32">
      <c r="A63" s="23"/>
      <c r="B63" s="23"/>
      <c r="C63" s="23"/>
      <c r="D63" s="23"/>
      <c r="E63" s="23"/>
      <c r="F63" s="23"/>
      <c r="G63" s="23"/>
      <c r="H63" s="23"/>
      <c r="I63" s="23"/>
      <c r="J63" s="23"/>
      <c r="K63" s="23"/>
      <c r="L63" s="23"/>
      <c r="M63" s="23"/>
      <c r="N63" s="23"/>
      <c r="O63" s="23"/>
      <c r="P63" s="23"/>
      <c r="Q63" s="23"/>
      <c r="R63" s="23"/>
      <c r="S63" s="23"/>
      <c r="T63" s="23"/>
      <c r="U63" s="23"/>
      <c r="V63" s="23"/>
      <c r="W63" s="23"/>
      <c r="X63" s="23"/>
      <c r="Y63" s="23"/>
      <c r="Z63" s="32"/>
      <c r="AA63" s="32"/>
      <c r="AB63" s="32"/>
      <c r="AC63" s="32"/>
      <c r="AD63" s="32"/>
      <c r="AE63" s="32"/>
      <c r="AF63" s="32"/>
    </row>
    <row r="64" spans="1:32">
      <c r="A64" s="23"/>
      <c r="B64" s="23"/>
      <c r="C64" s="23"/>
      <c r="D64" s="23"/>
      <c r="E64" s="23"/>
      <c r="F64" s="23"/>
      <c r="G64" s="23"/>
      <c r="H64" s="23"/>
      <c r="I64" s="23"/>
      <c r="J64" s="23"/>
      <c r="K64" s="23"/>
      <c r="L64" s="23"/>
      <c r="M64" s="23"/>
      <c r="N64" s="23"/>
      <c r="O64" s="23"/>
      <c r="P64" s="23"/>
      <c r="Q64" s="23"/>
      <c r="R64" s="23"/>
      <c r="S64" s="23"/>
      <c r="T64" s="23"/>
      <c r="U64" s="23"/>
      <c r="V64" s="23"/>
      <c r="W64" s="23"/>
      <c r="X64" s="23"/>
      <c r="Y64" s="23"/>
      <c r="Z64" s="32"/>
      <c r="AA64" s="32"/>
      <c r="AB64" s="32"/>
      <c r="AC64" s="32"/>
      <c r="AD64" s="32"/>
      <c r="AE64" s="32"/>
      <c r="AF64" s="32"/>
    </row>
    <row r="65" spans="1:32">
      <c r="A65" s="23"/>
      <c r="B65" s="23"/>
      <c r="C65" s="23"/>
      <c r="D65" s="23"/>
      <c r="E65" s="23"/>
      <c r="F65" s="23"/>
      <c r="G65" s="23"/>
      <c r="H65" s="23"/>
      <c r="I65" s="23"/>
      <c r="J65" s="23"/>
      <c r="K65" s="23"/>
      <c r="L65" s="23"/>
      <c r="M65" s="23"/>
      <c r="N65" s="23"/>
      <c r="O65" s="23"/>
      <c r="P65" s="23"/>
      <c r="Q65" s="23"/>
      <c r="R65" s="23"/>
      <c r="S65" s="23"/>
      <c r="T65" s="23"/>
      <c r="U65" s="23"/>
      <c r="V65" s="23"/>
      <c r="W65" s="23"/>
      <c r="X65" s="23"/>
      <c r="Y65" s="23"/>
      <c r="Z65" s="32"/>
      <c r="AA65" s="32"/>
      <c r="AB65" s="32"/>
      <c r="AC65" s="32"/>
      <c r="AD65" s="32"/>
      <c r="AE65" s="32"/>
      <c r="AF65" s="32"/>
    </row>
    <row r="66" spans="1:32">
      <c r="A66" s="23"/>
      <c r="B66" s="23"/>
      <c r="C66" s="23"/>
      <c r="D66" s="23"/>
      <c r="E66" s="23"/>
      <c r="F66" s="23"/>
      <c r="G66" s="23"/>
      <c r="H66" s="23"/>
      <c r="I66" s="23"/>
      <c r="J66" s="23"/>
      <c r="K66" s="23"/>
      <c r="L66" s="23"/>
      <c r="M66" s="23"/>
      <c r="N66" s="23"/>
      <c r="O66" s="23"/>
      <c r="P66" s="23"/>
      <c r="Q66" s="23"/>
      <c r="R66" s="23"/>
      <c r="S66" s="23"/>
      <c r="T66" s="23"/>
      <c r="U66" s="23"/>
      <c r="V66" s="23"/>
      <c r="W66" s="23"/>
      <c r="X66" s="23"/>
      <c r="Y66" s="23"/>
      <c r="Z66" s="32"/>
      <c r="AA66" s="32"/>
      <c r="AB66" s="32"/>
      <c r="AC66" s="32"/>
      <c r="AD66" s="32"/>
      <c r="AE66" s="32"/>
      <c r="AF66" s="32"/>
    </row>
    <row r="67" spans="1:32">
      <c r="A67" s="23"/>
      <c r="B67" s="23"/>
      <c r="C67" s="23"/>
      <c r="D67" s="23"/>
      <c r="E67" s="23"/>
      <c r="F67" s="23"/>
      <c r="G67" s="23"/>
      <c r="H67" s="23"/>
      <c r="I67" s="23"/>
      <c r="J67" s="23"/>
      <c r="K67" s="23"/>
      <c r="L67" s="23"/>
      <c r="M67" s="23"/>
      <c r="N67" s="23"/>
      <c r="O67" s="23"/>
      <c r="P67" s="23"/>
      <c r="Q67" s="23"/>
      <c r="R67" s="23"/>
      <c r="S67" s="23"/>
      <c r="T67" s="23"/>
      <c r="U67" s="23"/>
      <c r="V67" s="23"/>
      <c r="W67" s="23"/>
      <c r="X67" s="23"/>
      <c r="Y67" s="23"/>
      <c r="Z67" s="32"/>
      <c r="AA67" s="32"/>
      <c r="AB67" s="32"/>
      <c r="AC67" s="32"/>
      <c r="AD67" s="32"/>
      <c r="AE67" s="32"/>
      <c r="AF67" s="32"/>
    </row>
    <row r="68" spans="1:32">
      <c r="A68" s="23"/>
      <c r="B68" s="23"/>
      <c r="C68" s="23"/>
      <c r="D68" s="23"/>
      <c r="E68" s="23"/>
      <c r="F68" s="23"/>
      <c r="G68" s="23"/>
      <c r="H68" s="23"/>
      <c r="I68" s="23"/>
      <c r="J68" s="23"/>
      <c r="K68" s="23"/>
      <c r="L68" s="23"/>
      <c r="M68" s="23"/>
      <c r="N68" s="23"/>
      <c r="O68" s="23"/>
      <c r="P68" s="23"/>
      <c r="Q68" s="23"/>
      <c r="R68" s="23"/>
      <c r="S68" s="23"/>
      <c r="T68" s="23"/>
      <c r="U68" s="23"/>
      <c r="V68" s="23"/>
      <c r="W68" s="23"/>
      <c r="X68" s="23"/>
      <c r="Y68" s="23"/>
      <c r="Z68" s="32"/>
      <c r="AA68" s="32"/>
      <c r="AB68" s="32"/>
      <c r="AC68" s="32"/>
      <c r="AD68" s="32"/>
      <c r="AE68" s="32"/>
      <c r="AF68" s="32"/>
    </row>
    <row r="69" spans="1:32">
      <c r="A69" s="23"/>
      <c r="B69" s="23"/>
      <c r="C69" s="23"/>
      <c r="D69" s="23"/>
      <c r="E69" s="23"/>
      <c r="F69" s="23"/>
      <c r="G69" s="23"/>
      <c r="H69" s="23"/>
      <c r="I69" s="23"/>
      <c r="J69" s="23"/>
      <c r="K69" s="23"/>
      <c r="L69" s="23"/>
      <c r="M69" s="23"/>
      <c r="N69" s="23"/>
      <c r="O69" s="23"/>
      <c r="P69" s="23"/>
      <c r="Q69" s="23"/>
      <c r="R69" s="23"/>
      <c r="S69" s="23"/>
      <c r="T69" s="23"/>
      <c r="U69" s="23"/>
      <c r="V69" s="23"/>
      <c r="W69" s="23"/>
      <c r="X69" s="23"/>
      <c r="Y69" s="23"/>
      <c r="Z69" s="32"/>
      <c r="AA69" s="32"/>
      <c r="AB69" s="32"/>
      <c r="AC69" s="32"/>
      <c r="AD69" s="32"/>
      <c r="AE69" s="32"/>
      <c r="AF69" s="32"/>
    </row>
    <row r="70" spans="1:32">
      <c r="A70" s="23"/>
      <c r="B70" s="23"/>
      <c r="C70" s="23"/>
      <c r="D70" s="23"/>
      <c r="E70" s="23"/>
      <c r="F70" s="23"/>
      <c r="G70" s="23"/>
      <c r="H70" s="23"/>
      <c r="I70" s="23"/>
      <c r="J70" s="23"/>
      <c r="K70" s="23"/>
      <c r="L70" s="23"/>
      <c r="M70" s="23"/>
      <c r="N70" s="23"/>
      <c r="O70" s="23"/>
      <c r="P70" s="23"/>
      <c r="Q70" s="23"/>
      <c r="R70" s="23"/>
      <c r="S70" s="23"/>
      <c r="T70" s="23"/>
      <c r="U70" s="23"/>
      <c r="V70" s="23"/>
      <c r="W70" s="23"/>
      <c r="X70" s="23"/>
      <c r="Y70" s="23"/>
      <c r="Z70" s="32"/>
      <c r="AA70" s="32"/>
      <c r="AB70" s="32"/>
      <c r="AC70" s="32"/>
      <c r="AD70" s="32"/>
      <c r="AE70" s="32"/>
      <c r="AF70" s="32"/>
    </row>
    <row r="71" spans="1:32">
      <c r="A71" s="23"/>
      <c r="B71" s="23"/>
      <c r="C71" s="23"/>
      <c r="D71" s="23"/>
      <c r="E71" s="23"/>
      <c r="F71" s="23"/>
      <c r="G71" s="23"/>
      <c r="H71" s="23"/>
      <c r="I71" s="23"/>
      <c r="J71" s="23"/>
      <c r="K71" s="23"/>
      <c r="L71" s="23"/>
      <c r="M71" s="23"/>
      <c r="N71" s="23"/>
      <c r="O71" s="23"/>
      <c r="P71" s="23"/>
      <c r="Q71" s="23"/>
      <c r="R71" s="23"/>
      <c r="S71" s="23"/>
      <c r="T71" s="23"/>
      <c r="U71" s="23"/>
      <c r="V71" s="23"/>
      <c r="W71" s="23"/>
      <c r="X71" s="23"/>
      <c r="Y71" s="23"/>
      <c r="Z71" s="32"/>
      <c r="AA71" s="32"/>
      <c r="AB71" s="32"/>
      <c r="AC71" s="32"/>
      <c r="AD71" s="32"/>
      <c r="AE71" s="32"/>
      <c r="AF71" s="32"/>
    </row>
    <row r="72" spans="1:32">
      <c r="A72" s="23"/>
      <c r="B72" s="23"/>
      <c r="C72" s="23"/>
      <c r="D72" s="23"/>
      <c r="E72" s="23"/>
      <c r="F72" s="23"/>
      <c r="G72" s="23"/>
      <c r="H72" s="23"/>
      <c r="I72" s="23"/>
      <c r="J72" s="23"/>
      <c r="K72" s="23"/>
      <c r="L72" s="23"/>
      <c r="M72" s="23"/>
      <c r="N72" s="23"/>
      <c r="O72" s="23"/>
      <c r="P72" s="23"/>
      <c r="Q72" s="23"/>
      <c r="R72" s="23"/>
      <c r="S72" s="23"/>
      <c r="T72" s="23"/>
      <c r="U72" s="23"/>
      <c r="V72" s="23"/>
      <c r="W72" s="23"/>
      <c r="X72" s="23"/>
      <c r="Y72" s="23"/>
      <c r="Z72" s="32"/>
      <c r="AA72" s="32"/>
      <c r="AB72" s="32"/>
      <c r="AC72" s="32"/>
      <c r="AD72" s="32"/>
      <c r="AE72" s="32"/>
      <c r="AF72" s="32"/>
    </row>
    <row r="73" spans="1:32">
      <c r="A73" s="23"/>
      <c r="B73" s="23"/>
      <c r="C73" s="23"/>
      <c r="D73" s="23"/>
      <c r="E73" s="23"/>
      <c r="F73" s="23"/>
      <c r="G73" s="23"/>
      <c r="H73" s="23"/>
      <c r="I73" s="23"/>
      <c r="J73" s="23"/>
      <c r="K73" s="23"/>
      <c r="L73" s="23"/>
      <c r="M73" s="23"/>
      <c r="N73" s="23"/>
      <c r="O73" s="23"/>
      <c r="P73" s="23"/>
      <c r="Q73" s="23"/>
      <c r="R73" s="23"/>
      <c r="S73" s="23"/>
      <c r="T73" s="23"/>
      <c r="U73" s="23"/>
      <c r="V73" s="23"/>
      <c r="W73" s="23"/>
      <c r="X73" s="23"/>
      <c r="Y73" s="23"/>
      <c r="Z73" s="32"/>
      <c r="AA73" s="32"/>
      <c r="AB73" s="32"/>
      <c r="AC73" s="32"/>
      <c r="AD73" s="32"/>
      <c r="AE73" s="32"/>
      <c r="AF73" s="32"/>
    </row>
    <row r="74" spans="1:32">
      <c r="A74" s="23"/>
      <c r="B74" s="23"/>
      <c r="C74" s="23"/>
      <c r="D74" s="23"/>
      <c r="E74" s="23"/>
      <c r="F74" s="23"/>
      <c r="G74" s="23"/>
      <c r="H74" s="23"/>
      <c r="I74" s="23"/>
      <c r="J74" s="23"/>
      <c r="K74" s="23"/>
      <c r="L74" s="23"/>
      <c r="M74" s="23"/>
      <c r="N74" s="23"/>
      <c r="O74" s="23"/>
      <c r="P74" s="23"/>
      <c r="Q74" s="23"/>
      <c r="R74" s="23"/>
      <c r="S74" s="23"/>
      <c r="T74" s="23"/>
      <c r="U74" s="23"/>
      <c r="V74" s="23"/>
      <c r="W74" s="23"/>
      <c r="X74" s="23"/>
      <c r="Y74" s="23"/>
      <c r="Z74" s="32"/>
      <c r="AA74" s="32"/>
      <c r="AB74" s="32"/>
      <c r="AC74" s="32"/>
      <c r="AD74" s="32"/>
      <c r="AE74" s="32"/>
      <c r="AF74" s="32"/>
    </row>
    <row r="75" spans="1:32">
      <c r="A75" s="23"/>
      <c r="B75" s="23"/>
      <c r="C75" s="23"/>
      <c r="D75" s="23"/>
      <c r="E75" s="23"/>
      <c r="F75" s="23"/>
      <c r="G75" s="23"/>
      <c r="H75" s="23"/>
      <c r="I75" s="23"/>
      <c r="J75" s="23"/>
      <c r="K75" s="23"/>
      <c r="L75" s="23"/>
      <c r="M75" s="23"/>
      <c r="N75" s="23"/>
      <c r="O75" s="23"/>
      <c r="P75" s="23"/>
      <c r="Q75" s="23"/>
      <c r="R75" s="23"/>
      <c r="S75" s="23"/>
      <c r="T75" s="23"/>
      <c r="U75" s="23"/>
      <c r="V75" s="23"/>
      <c r="W75" s="23"/>
      <c r="X75" s="23"/>
      <c r="Y75" s="23"/>
      <c r="Z75" s="32"/>
      <c r="AA75" s="32"/>
      <c r="AB75" s="32"/>
      <c r="AC75" s="32"/>
      <c r="AD75" s="32"/>
      <c r="AE75" s="32"/>
      <c r="AF75" s="32"/>
    </row>
    <row r="76" spans="1:32">
      <c r="A76" s="23"/>
      <c r="B76" s="23"/>
      <c r="C76" s="23"/>
      <c r="D76" s="23"/>
      <c r="E76" s="23"/>
      <c r="F76" s="23"/>
      <c r="G76" s="23"/>
      <c r="H76" s="23"/>
      <c r="I76" s="23"/>
      <c r="J76" s="23"/>
      <c r="K76" s="23"/>
      <c r="L76" s="23"/>
      <c r="M76" s="23"/>
      <c r="N76" s="23"/>
      <c r="O76" s="23"/>
      <c r="P76" s="23"/>
      <c r="Q76" s="23"/>
      <c r="R76" s="23"/>
      <c r="S76" s="23"/>
      <c r="T76" s="23"/>
      <c r="U76" s="23"/>
      <c r="V76" s="23"/>
      <c r="W76" s="23"/>
      <c r="X76" s="23"/>
      <c r="Y76" s="23"/>
      <c r="Z76" s="32"/>
      <c r="AA76" s="32"/>
      <c r="AB76" s="32"/>
      <c r="AC76" s="32"/>
      <c r="AD76" s="32"/>
      <c r="AE76" s="32"/>
      <c r="AF76" s="32"/>
    </row>
    <row r="77" spans="1:32">
      <c r="A77" s="23"/>
      <c r="B77" s="23"/>
      <c r="C77" s="23"/>
      <c r="D77" s="23"/>
      <c r="E77" s="23"/>
      <c r="F77" s="23"/>
      <c r="G77" s="23"/>
      <c r="H77" s="23"/>
      <c r="I77" s="23"/>
      <c r="J77" s="23"/>
      <c r="K77" s="23"/>
      <c r="L77" s="23"/>
      <c r="M77" s="23"/>
      <c r="N77" s="23"/>
      <c r="O77" s="23"/>
      <c r="P77" s="23"/>
      <c r="Q77" s="23"/>
      <c r="R77" s="23"/>
      <c r="S77" s="23"/>
      <c r="T77" s="23"/>
      <c r="U77" s="23"/>
      <c r="V77" s="23"/>
      <c r="W77" s="23"/>
      <c r="X77" s="23"/>
      <c r="Y77" s="23"/>
      <c r="Z77" s="32"/>
      <c r="AA77" s="32"/>
      <c r="AB77" s="32"/>
      <c r="AC77" s="32"/>
      <c r="AD77" s="32"/>
      <c r="AE77" s="32"/>
      <c r="AF77" s="32"/>
    </row>
    <row r="78" spans="1:32">
      <c r="A78" s="23"/>
      <c r="B78" s="23"/>
      <c r="C78" s="23"/>
      <c r="D78" s="23"/>
      <c r="E78" s="23"/>
      <c r="F78" s="23"/>
      <c r="G78" s="23"/>
      <c r="H78" s="23"/>
      <c r="I78" s="23"/>
      <c r="J78" s="23"/>
      <c r="K78" s="23"/>
      <c r="L78" s="23"/>
      <c r="M78" s="23"/>
      <c r="N78" s="23"/>
      <c r="O78" s="23"/>
      <c r="P78" s="23"/>
      <c r="Q78" s="23"/>
      <c r="R78" s="23"/>
      <c r="S78" s="23"/>
      <c r="T78" s="23"/>
      <c r="U78" s="23"/>
      <c r="V78" s="23"/>
      <c r="W78" s="23"/>
      <c r="X78" s="23"/>
      <c r="Y78" s="23"/>
      <c r="Z78" s="32"/>
      <c r="AA78" s="32"/>
      <c r="AB78" s="32"/>
      <c r="AC78" s="32"/>
      <c r="AD78" s="32"/>
      <c r="AE78" s="32"/>
      <c r="AF78" s="32"/>
    </row>
    <row r="79" spans="1:32">
      <c r="A79" s="23"/>
      <c r="B79" s="23"/>
      <c r="C79" s="23"/>
      <c r="D79" s="23"/>
      <c r="E79" s="23"/>
      <c r="F79" s="23"/>
      <c r="G79" s="23"/>
      <c r="H79" s="23"/>
      <c r="I79" s="23"/>
      <c r="J79" s="23"/>
      <c r="K79" s="23"/>
      <c r="L79" s="23"/>
      <c r="M79" s="23"/>
      <c r="N79" s="23"/>
      <c r="O79" s="23"/>
      <c r="P79" s="23"/>
      <c r="Q79" s="23"/>
      <c r="R79" s="23"/>
      <c r="S79" s="23"/>
      <c r="T79" s="23"/>
      <c r="U79" s="23"/>
      <c r="V79" s="23"/>
      <c r="W79" s="23"/>
      <c r="X79" s="23"/>
      <c r="Y79" s="23"/>
      <c r="AA79" s="32"/>
      <c r="AB79" s="32"/>
      <c r="AC79" s="32"/>
      <c r="AD79" s="32"/>
      <c r="AE79" s="32"/>
      <c r="AF79" s="32"/>
    </row>
    <row r="80" spans="1:32">
      <c r="A80" s="23"/>
      <c r="B80" s="23"/>
      <c r="C80" s="23"/>
      <c r="D80" s="23"/>
      <c r="E80" s="23"/>
      <c r="F80" s="23"/>
      <c r="G80" s="23"/>
      <c r="H80" s="23"/>
      <c r="I80" s="23"/>
      <c r="J80" s="23"/>
      <c r="K80" s="23"/>
      <c r="L80" s="23"/>
      <c r="M80" s="23"/>
      <c r="N80" s="23"/>
      <c r="O80" s="23"/>
      <c r="P80" s="23"/>
      <c r="Q80" s="23"/>
      <c r="R80" s="23"/>
      <c r="S80" s="23"/>
      <c r="T80" s="23"/>
      <c r="U80" s="23"/>
      <c r="V80" s="23"/>
      <c r="W80" s="23"/>
      <c r="X80" s="23"/>
      <c r="Y80" s="23"/>
      <c r="Z80" s="32"/>
      <c r="AA80" s="32"/>
      <c r="AB80" s="32"/>
      <c r="AC80" s="32"/>
      <c r="AD80" s="32"/>
      <c r="AE80" s="32"/>
      <c r="AF80" s="32"/>
    </row>
    <row r="81" spans="1:32">
      <c r="A81" s="23"/>
      <c r="B81" s="23"/>
      <c r="C81" s="23"/>
      <c r="D81" s="23"/>
      <c r="E81" s="23"/>
      <c r="F81" s="23"/>
      <c r="G81" s="23"/>
      <c r="H81" s="23"/>
      <c r="I81" s="23"/>
      <c r="J81" s="23"/>
      <c r="K81" s="23"/>
      <c r="L81" s="23"/>
      <c r="M81" s="23"/>
      <c r="N81" s="23"/>
      <c r="O81" s="23"/>
      <c r="P81" s="23"/>
      <c r="Q81" s="23"/>
      <c r="R81" s="23"/>
      <c r="S81" s="23"/>
      <c r="T81" s="23"/>
      <c r="U81" s="23"/>
      <c r="V81" s="23"/>
      <c r="W81" s="23"/>
      <c r="X81" s="23"/>
      <c r="Y81" s="23"/>
      <c r="Z81" s="32"/>
      <c r="AA81" s="32"/>
      <c r="AB81" s="32"/>
      <c r="AC81" s="32"/>
      <c r="AD81" s="32"/>
      <c r="AE81" s="32"/>
      <c r="AF81" s="32"/>
    </row>
    <row r="82" spans="1:32">
      <c r="A82" s="23"/>
      <c r="B82" s="23"/>
      <c r="C82" s="23"/>
      <c r="D82" s="23"/>
      <c r="E82" s="23"/>
      <c r="F82" s="23"/>
      <c r="G82" s="23"/>
      <c r="H82" s="23"/>
      <c r="I82" s="23"/>
      <c r="J82" s="23"/>
      <c r="K82" s="23"/>
      <c r="L82" s="23"/>
      <c r="M82" s="23"/>
      <c r="N82" s="23"/>
      <c r="O82" s="23"/>
      <c r="P82" s="23"/>
      <c r="Q82" s="23"/>
      <c r="R82" s="23"/>
      <c r="S82" s="23"/>
      <c r="T82" s="23"/>
      <c r="U82" s="23"/>
      <c r="V82" s="23"/>
      <c r="W82" s="23"/>
      <c r="X82" s="23"/>
      <c r="Y82" s="23"/>
      <c r="Z82" s="32"/>
      <c r="AA82" s="32"/>
      <c r="AB82" s="32"/>
      <c r="AC82" s="32"/>
      <c r="AD82" s="32"/>
      <c r="AE82" s="32"/>
      <c r="AF82" s="32"/>
    </row>
    <row r="83" spans="1:32">
      <c r="A83" s="23"/>
      <c r="B83" s="23"/>
      <c r="C83" s="23"/>
      <c r="D83" s="23"/>
      <c r="E83" s="23"/>
      <c r="F83" s="23"/>
      <c r="G83" s="23"/>
      <c r="H83" s="23"/>
      <c r="I83" s="23"/>
      <c r="J83" s="23"/>
      <c r="K83" s="23"/>
      <c r="L83" s="23"/>
      <c r="M83" s="23"/>
      <c r="N83" s="23"/>
      <c r="O83" s="23"/>
      <c r="P83" s="23"/>
      <c r="Q83" s="23"/>
      <c r="R83" s="23"/>
      <c r="S83" s="23"/>
      <c r="T83" s="23"/>
      <c r="U83" s="23"/>
      <c r="V83" s="23"/>
      <c r="W83" s="23"/>
      <c r="X83" s="23"/>
      <c r="Y83" s="23"/>
      <c r="Z83" s="32"/>
      <c r="AA83" s="32"/>
      <c r="AB83" s="32"/>
      <c r="AC83" s="32"/>
      <c r="AD83" s="32"/>
      <c r="AE83" s="32"/>
      <c r="AF83" s="32"/>
    </row>
    <row r="84" spans="1:32">
      <c r="A84" s="23"/>
      <c r="B84" s="23"/>
      <c r="C84" s="23"/>
      <c r="D84" s="23"/>
      <c r="E84" s="23"/>
      <c r="F84" s="23"/>
      <c r="G84" s="23"/>
      <c r="H84" s="23"/>
      <c r="I84" s="23"/>
      <c r="J84" s="23"/>
      <c r="K84" s="23"/>
      <c r="L84" s="23"/>
      <c r="M84" s="23"/>
      <c r="N84" s="23"/>
      <c r="O84" s="23"/>
      <c r="P84" s="23"/>
      <c r="Q84" s="23"/>
      <c r="R84" s="23"/>
      <c r="S84" s="23"/>
      <c r="T84" s="23"/>
      <c r="U84" s="23"/>
      <c r="V84" s="23"/>
      <c r="W84" s="23"/>
      <c r="X84" s="23"/>
      <c r="Y84" s="23"/>
      <c r="Z84" s="32"/>
      <c r="AA84" s="32"/>
      <c r="AB84" s="32"/>
      <c r="AC84" s="32"/>
      <c r="AD84" s="32"/>
      <c r="AE84" s="32"/>
      <c r="AF84" s="32"/>
    </row>
    <row r="85" spans="1:32">
      <c r="A85" s="23"/>
      <c r="B85" s="23"/>
      <c r="C85" s="23"/>
      <c r="D85" s="23"/>
      <c r="E85" s="23"/>
      <c r="F85" s="23"/>
      <c r="G85" s="23"/>
      <c r="H85" s="23"/>
      <c r="I85" s="23"/>
      <c r="J85" s="23"/>
      <c r="K85" s="23"/>
      <c r="L85" s="23"/>
      <c r="M85" s="23"/>
      <c r="N85" s="23"/>
      <c r="O85" s="23"/>
      <c r="P85" s="23"/>
      <c r="Q85" s="23"/>
      <c r="R85" s="23"/>
      <c r="S85" s="23"/>
      <c r="T85" s="23"/>
      <c r="U85" s="23"/>
      <c r="V85" s="23"/>
      <c r="W85" s="23"/>
      <c r="X85" s="23"/>
      <c r="Y85" s="23"/>
      <c r="Z85" s="32"/>
      <c r="AA85" s="32"/>
      <c r="AB85" s="32"/>
      <c r="AC85" s="32"/>
      <c r="AD85" s="32"/>
      <c r="AE85" s="32"/>
      <c r="AF85" s="32"/>
    </row>
    <row r="86" spans="1:32">
      <c r="A86" s="23"/>
      <c r="B86" s="23"/>
      <c r="C86" s="23"/>
      <c r="D86" s="23"/>
      <c r="E86" s="23"/>
      <c r="F86" s="23"/>
      <c r="G86" s="23"/>
      <c r="H86" s="23"/>
      <c r="I86" s="23"/>
      <c r="J86" s="23"/>
      <c r="K86" s="23"/>
      <c r="L86" s="23"/>
      <c r="M86" s="23"/>
      <c r="N86" s="23"/>
      <c r="O86" s="23"/>
      <c r="P86" s="23"/>
      <c r="Q86" s="23"/>
      <c r="R86" s="23"/>
      <c r="S86" s="23"/>
      <c r="T86" s="23"/>
      <c r="U86" s="23"/>
      <c r="V86" s="23"/>
      <c r="W86" s="23"/>
      <c r="X86" s="23"/>
      <c r="Y86" s="23"/>
      <c r="Z86" s="32"/>
      <c r="AA86" s="32"/>
      <c r="AB86" s="32"/>
      <c r="AC86" s="32"/>
      <c r="AD86" s="32"/>
      <c r="AE86" s="32"/>
      <c r="AF86" s="32"/>
    </row>
    <row r="87" spans="1:32">
      <c r="A87" s="23"/>
      <c r="B87" s="23"/>
      <c r="C87" s="23"/>
      <c r="D87" s="23"/>
      <c r="E87" s="23"/>
      <c r="F87" s="23"/>
      <c r="G87" s="23"/>
      <c r="H87" s="23"/>
      <c r="I87" s="23"/>
      <c r="J87" s="23"/>
      <c r="K87" s="23"/>
      <c r="L87" s="23"/>
      <c r="M87" s="23"/>
      <c r="N87" s="23"/>
      <c r="O87" s="23"/>
      <c r="P87" s="23"/>
      <c r="Q87" s="23"/>
      <c r="R87" s="23"/>
      <c r="S87" s="23"/>
      <c r="T87" s="23"/>
      <c r="U87" s="23"/>
      <c r="V87" s="23"/>
      <c r="W87" s="23"/>
      <c r="X87" s="23"/>
      <c r="Y87" s="23"/>
      <c r="Z87" s="32"/>
      <c r="AA87" s="32"/>
      <c r="AB87" s="32"/>
      <c r="AC87" s="32"/>
      <c r="AD87" s="32"/>
      <c r="AE87" s="32"/>
      <c r="AF87" s="32"/>
    </row>
    <row r="88" spans="1:32">
      <c r="A88" s="23"/>
      <c r="B88" s="23"/>
      <c r="C88" s="23"/>
      <c r="D88" s="23"/>
      <c r="E88" s="23"/>
      <c r="F88" s="23"/>
      <c r="G88" s="23"/>
      <c r="H88" s="23"/>
      <c r="I88" s="23"/>
      <c r="J88" s="23"/>
      <c r="K88" s="23"/>
      <c r="L88" s="23"/>
      <c r="M88" s="23"/>
      <c r="N88" s="23"/>
      <c r="O88" s="23"/>
      <c r="P88" s="23"/>
      <c r="Q88" s="23"/>
      <c r="R88" s="23"/>
      <c r="S88" s="23"/>
      <c r="T88" s="23"/>
      <c r="U88" s="23"/>
      <c r="V88" s="23"/>
      <c r="W88" s="23"/>
      <c r="X88" s="23"/>
      <c r="Y88" s="23"/>
      <c r="Z88" s="32"/>
      <c r="AA88" s="32"/>
      <c r="AB88" s="32"/>
      <c r="AC88" s="32"/>
      <c r="AD88" s="32"/>
      <c r="AE88" s="32"/>
      <c r="AF88" s="32"/>
    </row>
    <row r="89" spans="1:32">
      <c r="A89" s="23"/>
      <c r="B89" s="23"/>
      <c r="C89" s="23"/>
      <c r="D89" s="23"/>
      <c r="E89" s="23"/>
      <c r="F89" s="23"/>
      <c r="G89" s="23"/>
      <c r="H89" s="23"/>
      <c r="I89" s="23"/>
      <c r="J89" s="23"/>
      <c r="K89" s="23"/>
      <c r="L89" s="23"/>
      <c r="M89" s="23"/>
      <c r="N89" s="23"/>
      <c r="O89" s="23"/>
      <c r="P89" s="23"/>
      <c r="Q89" s="23"/>
      <c r="R89" s="23"/>
      <c r="S89" s="23"/>
      <c r="T89" s="23"/>
      <c r="U89" s="23"/>
      <c r="V89" s="23"/>
      <c r="W89" s="23"/>
      <c r="X89" s="23"/>
      <c r="Y89" s="23"/>
      <c r="Z89" s="32"/>
      <c r="AA89" s="32"/>
      <c r="AB89" s="32"/>
      <c r="AC89" s="32"/>
      <c r="AD89" s="32"/>
      <c r="AE89" s="32"/>
      <c r="AF89" s="32"/>
    </row>
    <row r="90" spans="1:32">
      <c r="A90" s="23"/>
      <c r="B90" s="23"/>
      <c r="C90" s="23"/>
      <c r="D90" s="23"/>
      <c r="E90" s="23"/>
      <c r="F90" s="23"/>
      <c r="G90" s="23"/>
      <c r="H90" s="23"/>
      <c r="I90" s="23"/>
      <c r="J90" s="23"/>
      <c r="K90" s="23"/>
      <c r="L90" s="23"/>
      <c r="M90" s="23"/>
      <c r="N90" s="23"/>
      <c r="O90" s="23"/>
      <c r="P90" s="23"/>
      <c r="Q90" s="23"/>
      <c r="R90" s="23"/>
      <c r="S90" s="23"/>
      <c r="T90" s="23"/>
      <c r="U90" s="23"/>
      <c r="V90" s="23"/>
      <c r="W90" s="23"/>
      <c r="X90" s="23"/>
      <c r="Y90" s="23"/>
      <c r="Z90" s="32"/>
      <c r="AA90" s="32"/>
      <c r="AB90" s="32"/>
      <c r="AC90" s="32"/>
      <c r="AD90" s="32"/>
      <c r="AE90" s="32"/>
      <c r="AF90" s="32"/>
    </row>
    <row r="91" spans="1:32">
      <c r="A91" s="23"/>
      <c r="B91" s="23"/>
      <c r="C91" s="23"/>
      <c r="D91" s="23"/>
      <c r="E91" s="23"/>
      <c r="F91" s="23"/>
      <c r="G91" s="23"/>
      <c r="H91" s="23"/>
      <c r="I91" s="23"/>
      <c r="J91" s="23"/>
      <c r="K91" s="23"/>
      <c r="L91" s="23"/>
      <c r="M91" s="23"/>
      <c r="N91" s="23"/>
      <c r="O91" s="23"/>
      <c r="P91" s="23"/>
      <c r="Q91" s="23"/>
      <c r="R91" s="23"/>
      <c r="S91" s="23"/>
      <c r="T91" s="23"/>
      <c r="U91" s="23"/>
      <c r="V91" s="23"/>
      <c r="W91" s="23"/>
      <c r="X91" s="23"/>
      <c r="Y91" s="23"/>
      <c r="Z91" s="32"/>
      <c r="AA91" s="32"/>
      <c r="AB91" s="32"/>
      <c r="AC91" s="32"/>
      <c r="AD91" s="32"/>
      <c r="AE91" s="32"/>
      <c r="AF91" s="32"/>
    </row>
    <row r="92" spans="1:32">
      <c r="A92" s="23"/>
      <c r="B92" s="23"/>
      <c r="C92" s="23"/>
      <c r="D92" s="23"/>
      <c r="E92" s="23"/>
      <c r="F92" s="23"/>
      <c r="G92" s="23"/>
      <c r="H92" s="23"/>
      <c r="I92" s="23"/>
      <c r="J92" s="23"/>
      <c r="K92" s="23"/>
      <c r="L92" s="23"/>
      <c r="M92" s="23"/>
      <c r="N92" s="23"/>
      <c r="O92" s="23"/>
      <c r="P92" s="23"/>
      <c r="Q92" s="23"/>
      <c r="R92" s="23"/>
      <c r="S92" s="23"/>
      <c r="T92" s="23"/>
      <c r="U92" s="23"/>
      <c r="V92" s="23"/>
      <c r="W92" s="23"/>
      <c r="X92" s="23"/>
      <c r="Y92" s="23"/>
      <c r="Z92" s="32"/>
      <c r="AB92" s="32"/>
      <c r="AC92" s="32"/>
      <c r="AD92" s="32"/>
      <c r="AE92" s="32"/>
      <c r="AF92" s="32"/>
    </row>
    <row r="93" spans="1:32">
      <c r="A93" s="23"/>
      <c r="B93" s="23"/>
      <c r="C93" s="23"/>
      <c r="D93" s="23"/>
      <c r="E93" s="23"/>
      <c r="F93" s="23"/>
      <c r="G93" s="23"/>
      <c r="H93" s="23"/>
      <c r="I93" s="23"/>
      <c r="J93" s="23"/>
      <c r="K93" s="23"/>
      <c r="L93" s="23"/>
      <c r="M93" s="23"/>
      <c r="N93" s="23"/>
      <c r="O93" s="23"/>
      <c r="P93" s="23"/>
      <c r="Q93" s="23"/>
      <c r="R93" s="23"/>
      <c r="S93" s="23"/>
      <c r="T93" s="23"/>
      <c r="U93" s="23"/>
      <c r="V93" s="23"/>
      <c r="W93" s="23"/>
      <c r="X93" s="23"/>
      <c r="Y93" s="23"/>
      <c r="Z93" s="32"/>
      <c r="AA93" s="32"/>
      <c r="AB93" s="32"/>
      <c r="AC93" s="32"/>
      <c r="AD93" s="32"/>
      <c r="AE93" s="32"/>
      <c r="AF93" s="32"/>
    </row>
    <row r="94" spans="1:32" ht="22.5" customHeight="1">
      <c r="A94" s="23"/>
      <c r="B94" s="23"/>
      <c r="C94" s="23"/>
      <c r="D94" s="23"/>
      <c r="E94" s="23"/>
      <c r="F94" s="23"/>
      <c r="G94" s="23"/>
      <c r="H94" s="23"/>
      <c r="I94" s="23"/>
      <c r="J94" s="23"/>
      <c r="K94" s="23"/>
      <c r="L94" s="23"/>
      <c r="M94" s="23"/>
      <c r="N94" s="23"/>
      <c r="O94" s="23"/>
      <c r="P94" s="23"/>
      <c r="Q94" s="23"/>
      <c r="R94" s="23"/>
      <c r="S94" s="23"/>
      <c r="T94" s="23"/>
      <c r="U94" s="23"/>
      <c r="V94" s="23"/>
      <c r="W94" s="23"/>
      <c r="X94" s="23"/>
      <c r="Y94" s="23"/>
      <c r="Z94" s="32"/>
      <c r="AA94" s="32"/>
      <c r="AB94" s="32"/>
      <c r="AC94" s="32"/>
      <c r="AD94" s="32"/>
      <c r="AE94" s="32"/>
      <c r="AF94" s="32"/>
    </row>
    <row r="95" spans="1:32">
      <c r="A95" s="23"/>
      <c r="B95" s="23"/>
      <c r="C95" s="23"/>
      <c r="D95" s="23"/>
      <c r="E95" s="23"/>
      <c r="F95" s="23"/>
      <c r="G95" s="23"/>
      <c r="H95" s="23"/>
      <c r="I95" s="23"/>
      <c r="J95" s="23"/>
      <c r="K95" s="23"/>
      <c r="L95" s="23"/>
      <c r="M95" s="23"/>
      <c r="N95" s="23"/>
      <c r="O95" s="23"/>
      <c r="P95" s="23"/>
      <c r="Q95" s="23"/>
      <c r="R95" s="23"/>
      <c r="S95" s="23"/>
      <c r="T95" s="23"/>
      <c r="U95" s="23"/>
      <c r="V95" s="23"/>
      <c r="W95" s="23"/>
      <c r="X95" s="23"/>
      <c r="Y95" s="23"/>
      <c r="Z95" s="32"/>
      <c r="AA95" s="32"/>
      <c r="AB95" s="32"/>
      <c r="AC95" s="32"/>
      <c r="AD95" s="32"/>
      <c r="AE95" s="32"/>
      <c r="AF95" s="32"/>
    </row>
    <row r="96" spans="1:32">
      <c r="A96" s="23"/>
      <c r="B96" s="23"/>
      <c r="C96" s="23"/>
      <c r="D96" s="23"/>
      <c r="E96" s="23"/>
      <c r="F96" s="23"/>
      <c r="G96" s="23"/>
      <c r="H96" s="23"/>
      <c r="I96" s="23"/>
      <c r="J96" s="23"/>
      <c r="K96" s="23"/>
      <c r="L96" s="23"/>
      <c r="M96" s="23"/>
      <c r="N96" s="23"/>
      <c r="O96" s="23"/>
      <c r="P96" s="23"/>
      <c r="Q96" s="23"/>
      <c r="R96" s="23"/>
      <c r="S96" s="23"/>
      <c r="T96" s="23"/>
      <c r="U96" s="23"/>
      <c r="V96" s="23"/>
      <c r="W96" s="23"/>
      <c r="X96" s="23"/>
      <c r="Y96" s="23"/>
      <c r="Z96" s="32"/>
      <c r="AA96" s="32"/>
      <c r="AB96" s="32"/>
      <c r="AC96" s="32"/>
      <c r="AD96" s="32"/>
      <c r="AE96" s="32"/>
      <c r="AF96" s="32"/>
    </row>
    <row r="97" spans="1:32">
      <c r="A97" s="23"/>
      <c r="B97" s="23"/>
      <c r="C97" s="23"/>
      <c r="D97" s="23"/>
      <c r="E97" s="23"/>
      <c r="F97" s="23"/>
      <c r="G97" s="23"/>
      <c r="H97" s="23"/>
      <c r="I97" s="23"/>
      <c r="J97" s="23"/>
      <c r="K97" s="23"/>
      <c r="L97" s="23"/>
      <c r="M97" s="23"/>
      <c r="N97" s="23"/>
      <c r="O97" s="23"/>
      <c r="P97" s="23"/>
      <c r="Q97" s="23"/>
      <c r="R97" s="23"/>
      <c r="S97" s="23"/>
      <c r="T97" s="23"/>
      <c r="U97" s="23"/>
      <c r="V97" s="23"/>
      <c r="W97" s="23"/>
      <c r="X97" s="23"/>
      <c r="Y97" s="23"/>
      <c r="Z97" s="32"/>
      <c r="AA97" s="32"/>
      <c r="AB97" s="32"/>
      <c r="AC97" s="32"/>
      <c r="AD97" s="32"/>
      <c r="AE97" s="32"/>
      <c r="AF97" s="32"/>
    </row>
    <row r="98" spans="1:32">
      <c r="A98" s="23"/>
      <c r="B98" s="23"/>
      <c r="C98" s="23"/>
      <c r="D98" s="23"/>
      <c r="E98" s="23"/>
      <c r="F98" s="23"/>
      <c r="G98" s="23"/>
      <c r="H98" s="23"/>
      <c r="I98" s="23"/>
      <c r="J98" s="23"/>
      <c r="K98" s="23"/>
      <c r="L98" s="23"/>
      <c r="M98" s="23"/>
      <c r="N98" s="23"/>
      <c r="O98" s="23"/>
      <c r="P98" s="23"/>
      <c r="Q98" s="23"/>
      <c r="R98" s="23"/>
      <c r="S98" s="23"/>
      <c r="T98" s="23"/>
      <c r="U98" s="23"/>
      <c r="V98" s="23"/>
      <c r="W98" s="23"/>
      <c r="X98" s="23"/>
      <c r="Y98" s="23"/>
      <c r="Z98" s="32"/>
      <c r="AA98" s="32"/>
      <c r="AB98" s="32"/>
      <c r="AC98" s="32"/>
      <c r="AD98" s="32"/>
      <c r="AE98" s="32"/>
      <c r="AF98" s="32"/>
    </row>
    <row r="99" spans="1:32">
      <c r="A99" s="23"/>
      <c r="B99" s="23"/>
      <c r="C99" s="23"/>
      <c r="D99" s="23"/>
      <c r="E99" s="23"/>
      <c r="F99" s="23"/>
      <c r="G99" s="23"/>
      <c r="H99" s="23"/>
      <c r="I99" s="23"/>
      <c r="J99" s="23"/>
      <c r="K99" s="23"/>
      <c r="L99" s="23"/>
      <c r="M99" s="23"/>
      <c r="N99" s="23"/>
      <c r="O99" s="23"/>
      <c r="P99" s="23"/>
      <c r="Q99" s="23"/>
      <c r="R99" s="23"/>
      <c r="S99" s="23"/>
      <c r="T99" s="23"/>
      <c r="U99" s="23"/>
      <c r="V99" s="23"/>
      <c r="W99" s="23"/>
      <c r="X99" s="23"/>
      <c r="Y99" s="23"/>
      <c r="Z99" s="32"/>
      <c r="AA99" s="32"/>
      <c r="AB99" s="32"/>
      <c r="AC99" s="32"/>
      <c r="AD99" s="32"/>
      <c r="AE99" s="32"/>
      <c r="AF99" s="32"/>
    </row>
    <row r="100" spans="1:32">
      <c r="A100" s="23"/>
      <c r="B100" s="23"/>
      <c r="C100" s="23"/>
      <c r="D100" s="23"/>
      <c r="E100" s="23"/>
      <c r="F100" s="23"/>
      <c r="G100" s="23"/>
      <c r="H100" s="23"/>
      <c r="I100" s="23"/>
      <c r="J100" s="23"/>
      <c r="K100" s="23"/>
      <c r="L100" s="23"/>
      <c r="M100" s="23"/>
      <c r="N100" s="23"/>
      <c r="O100" s="23"/>
      <c r="P100" s="23"/>
      <c r="Q100" s="23"/>
      <c r="R100" s="23"/>
      <c r="S100" s="23"/>
      <c r="T100" s="23"/>
      <c r="U100" s="23"/>
      <c r="V100" s="23"/>
      <c r="W100" s="23"/>
      <c r="X100" s="23"/>
      <c r="Y100" s="23"/>
      <c r="Z100" s="32"/>
      <c r="AA100" s="32"/>
      <c r="AB100" s="32"/>
      <c r="AC100" s="32"/>
      <c r="AD100" s="32"/>
      <c r="AE100" s="32"/>
      <c r="AF100" s="32"/>
    </row>
    <row r="101" spans="1:32">
      <c r="A101" s="23"/>
      <c r="B101" s="23"/>
      <c r="C101" s="23"/>
      <c r="D101" s="23"/>
      <c r="E101" s="23"/>
      <c r="F101" s="23"/>
      <c r="G101" s="23"/>
      <c r="H101" s="23"/>
      <c r="I101" s="23"/>
      <c r="J101" s="23"/>
      <c r="K101" s="23"/>
      <c r="L101" s="23"/>
      <c r="M101" s="23"/>
      <c r="N101" s="23"/>
      <c r="O101" s="23"/>
      <c r="P101" s="23"/>
      <c r="Q101" s="23"/>
      <c r="R101" s="23"/>
      <c r="S101" s="23"/>
      <c r="T101" s="23"/>
      <c r="U101" s="23"/>
      <c r="V101" s="23"/>
      <c r="W101" s="23"/>
      <c r="X101" s="23"/>
      <c r="Y101" s="23"/>
      <c r="Z101" s="32"/>
      <c r="AA101" s="32"/>
      <c r="AB101" s="32"/>
      <c r="AC101" s="32"/>
      <c r="AD101" s="32"/>
      <c r="AE101" s="32"/>
      <c r="AF101" s="32"/>
    </row>
    <row r="102" spans="1:32">
      <c r="A102" s="23"/>
      <c r="B102" s="23"/>
      <c r="C102" s="23"/>
      <c r="D102" s="23"/>
      <c r="E102" s="23"/>
      <c r="F102" s="23"/>
      <c r="G102" s="23"/>
      <c r="H102" s="23"/>
      <c r="I102" s="23"/>
      <c r="J102" s="23"/>
      <c r="K102" s="23"/>
      <c r="L102" s="23"/>
      <c r="M102" s="23"/>
      <c r="N102" s="23"/>
      <c r="O102" s="23"/>
      <c r="P102" s="23"/>
      <c r="Q102" s="23"/>
      <c r="R102" s="23"/>
      <c r="S102" s="23"/>
      <c r="T102" s="23"/>
      <c r="U102" s="23"/>
      <c r="V102" s="23"/>
      <c r="W102" s="23"/>
      <c r="X102" s="23"/>
      <c r="Y102" s="23"/>
      <c r="Z102" s="32"/>
      <c r="AA102" s="32"/>
      <c r="AB102" s="32"/>
      <c r="AC102" s="32"/>
      <c r="AD102" s="32"/>
      <c r="AE102" s="32"/>
      <c r="AF102" s="32"/>
    </row>
    <row r="103" spans="1:32">
      <c r="A103" s="23"/>
      <c r="B103" s="23"/>
      <c r="C103" s="23"/>
      <c r="D103" s="23"/>
      <c r="E103" s="23"/>
      <c r="F103" s="23"/>
      <c r="G103" s="23"/>
      <c r="H103" s="23"/>
      <c r="I103" s="23"/>
      <c r="J103" s="23"/>
      <c r="K103" s="23"/>
      <c r="L103" s="23"/>
      <c r="M103" s="23"/>
      <c r="N103" s="23"/>
      <c r="O103" s="23"/>
      <c r="P103" s="23"/>
      <c r="Q103" s="23"/>
      <c r="R103" s="23"/>
      <c r="S103" s="23"/>
      <c r="T103" s="23"/>
      <c r="U103" s="23"/>
      <c r="V103" s="23"/>
      <c r="W103" s="23"/>
      <c r="X103" s="23"/>
      <c r="Y103" s="23"/>
      <c r="Z103" s="32"/>
      <c r="AA103" s="32"/>
      <c r="AB103" s="32"/>
      <c r="AC103" s="32"/>
      <c r="AD103" s="32"/>
      <c r="AE103" s="32"/>
      <c r="AF103" s="32"/>
    </row>
    <row r="104" spans="1:32">
      <c r="A104" s="23"/>
      <c r="B104" s="23"/>
      <c r="C104" s="23"/>
      <c r="D104" s="23"/>
      <c r="E104" s="23"/>
      <c r="F104" s="23"/>
      <c r="G104" s="23"/>
      <c r="H104" s="23"/>
      <c r="I104" s="23"/>
      <c r="J104" s="23"/>
      <c r="K104" s="23"/>
      <c r="L104" s="23"/>
      <c r="M104" s="23"/>
      <c r="N104" s="23"/>
      <c r="O104" s="23"/>
      <c r="P104" s="23"/>
      <c r="Q104" s="23"/>
      <c r="R104" s="23"/>
      <c r="S104" s="23"/>
      <c r="T104" s="23"/>
      <c r="U104" s="23"/>
      <c r="V104" s="23"/>
      <c r="W104" s="23"/>
      <c r="X104" s="23"/>
      <c r="Y104" s="23"/>
      <c r="Z104" s="32"/>
      <c r="AA104" s="32"/>
      <c r="AB104" s="32"/>
      <c r="AC104" s="32"/>
      <c r="AD104" s="32"/>
      <c r="AE104" s="32"/>
      <c r="AF104" s="32"/>
    </row>
    <row r="105" spans="1:32">
      <c r="A105" s="23"/>
      <c r="B105" s="23"/>
      <c r="C105" s="23"/>
      <c r="D105" s="23"/>
      <c r="E105" s="23"/>
      <c r="F105" s="23"/>
      <c r="G105" s="23"/>
      <c r="H105" s="23"/>
      <c r="I105" s="23"/>
      <c r="J105" s="23"/>
      <c r="K105" s="23"/>
      <c r="L105" s="23"/>
      <c r="M105" s="23"/>
      <c r="N105" s="23"/>
      <c r="O105" s="23"/>
      <c r="P105" s="23"/>
      <c r="Q105" s="23"/>
      <c r="R105" s="23"/>
      <c r="S105" s="23"/>
      <c r="T105" s="23"/>
      <c r="U105" s="23"/>
      <c r="V105" s="23"/>
      <c r="W105" s="23"/>
      <c r="X105" s="23"/>
      <c r="Y105" s="23"/>
      <c r="Z105" s="32"/>
      <c r="AA105" s="32"/>
      <c r="AB105" s="32"/>
      <c r="AC105" s="32"/>
      <c r="AD105" s="32"/>
      <c r="AE105" s="32"/>
      <c r="AF105" s="32"/>
    </row>
    <row r="106" spans="1:32">
      <c r="A106" s="23"/>
      <c r="B106" s="23"/>
      <c r="C106" s="23"/>
      <c r="D106" s="23"/>
      <c r="E106" s="23"/>
      <c r="F106" s="23"/>
      <c r="G106" s="23"/>
      <c r="H106" s="23"/>
      <c r="I106" s="23"/>
      <c r="J106" s="23"/>
      <c r="K106" s="23"/>
      <c r="L106" s="23"/>
      <c r="M106" s="23"/>
      <c r="N106" s="23"/>
      <c r="O106" s="23"/>
      <c r="P106" s="23"/>
      <c r="Q106" s="23"/>
      <c r="R106" s="23"/>
      <c r="S106" s="23"/>
      <c r="T106" s="23"/>
      <c r="U106" s="23"/>
      <c r="V106" s="23"/>
      <c r="W106" s="23"/>
      <c r="X106" s="23"/>
      <c r="Y106" s="23"/>
      <c r="Z106" s="32"/>
      <c r="AA106" s="32"/>
      <c r="AB106" s="32"/>
      <c r="AC106" s="32"/>
      <c r="AD106" s="32"/>
      <c r="AE106" s="32"/>
      <c r="AF106" s="32"/>
    </row>
    <row r="107" spans="1:32">
      <c r="A107" s="23"/>
      <c r="B107" s="23"/>
      <c r="C107" s="23"/>
      <c r="D107" s="23"/>
      <c r="E107" s="23"/>
      <c r="F107" s="23"/>
      <c r="G107" s="23"/>
      <c r="H107" s="23"/>
      <c r="I107" s="23"/>
      <c r="J107" s="23"/>
      <c r="K107" s="23"/>
      <c r="L107" s="23"/>
      <c r="M107" s="23"/>
      <c r="N107" s="23"/>
      <c r="O107" s="23"/>
      <c r="P107" s="23"/>
      <c r="Q107" s="23"/>
      <c r="R107" s="23"/>
      <c r="S107" s="23"/>
      <c r="T107" s="23"/>
      <c r="U107" s="23"/>
      <c r="V107" s="23"/>
      <c r="W107" s="23"/>
      <c r="X107" s="23"/>
      <c r="Y107" s="23"/>
      <c r="Z107" s="32"/>
      <c r="AA107" s="32"/>
      <c r="AB107" s="32"/>
      <c r="AC107" s="32"/>
      <c r="AD107" s="32"/>
      <c r="AE107" s="32"/>
      <c r="AF107" s="32"/>
    </row>
    <row r="108" spans="1:32" ht="20.25" customHeight="1">
      <c r="A108" s="23"/>
      <c r="B108" s="23"/>
      <c r="C108" s="23"/>
      <c r="D108" s="23"/>
      <c r="E108" s="23"/>
      <c r="F108" s="23"/>
      <c r="G108" s="23"/>
      <c r="H108" s="23"/>
      <c r="I108" s="23"/>
      <c r="J108" s="23"/>
      <c r="K108" s="23"/>
      <c r="L108" s="23"/>
      <c r="M108" s="23"/>
      <c r="N108" s="23"/>
      <c r="O108" s="23"/>
      <c r="P108" s="23"/>
      <c r="Q108" s="23"/>
      <c r="R108" s="23"/>
      <c r="S108" s="23"/>
      <c r="T108" s="23"/>
      <c r="U108" s="23"/>
      <c r="V108" s="23"/>
      <c r="W108" s="23"/>
      <c r="X108" s="23"/>
      <c r="Y108" s="23"/>
      <c r="Z108" s="32"/>
      <c r="AA108" s="32"/>
      <c r="AB108" s="32"/>
      <c r="AC108" s="32"/>
      <c r="AD108" s="32"/>
      <c r="AE108" s="32"/>
      <c r="AF108" s="32"/>
    </row>
    <row r="109" spans="1:32">
      <c r="A109" s="23"/>
      <c r="B109" s="23"/>
      <c r="C109" s="23"/>
      <c r="D109" s="23"/>
      <c r="E109" s="23"/>
      <c r="F109" s="23"/>
      <c r="G109" s="23"/>
      <c r="H109" s="23"/>
      <c r="I109" s="23"/>
      <c r="J109" s="23"/>
      <c r="K109" s="23"/>
      <c r="L109" s="23"/>
      <c r="M109" s="23"/>
      <c r="N109" s="23"/>
      <c r="O109" s="23"/>
      <c r="P109" s="23"/>
      <c r="Q109" s="23"/>
      <c r="R109" s="23"/>
      <c r="S109" s="23"/>
      <c r="T109" s="23"/>
      <c r="U109" s="23"/>
      <c r="V109" s="23"/>
      <c r="W109" s="23"/>
      <c r="X109" s="23"/>
      <c r="Y109" s="23"/>
      <c r="Z109" s="32"/>
      <c r="AA109" s="32"/>
      <c r="AB109" s="32"/>
      <c r="AC109" s="32"/>
      <c r="AD109" s="32"/>
      <c r="AE109" s="32"/>
      <c r="AF109" s="32"/>
    </row>
    <row r="110" spans="1:32">
      <c r="A110" s="23"/>
      <c r="B110" s="23"/>
      <c r="C110" s="23"/>
      <c r="D110" s="23"/>
      <c r="E110" s="23"/>
      <c r="F110" s="23"/>
      <c r="G110" s="23"/>
      <c r="H110" s="23"/>
      <c r="I110" s="23"/>
      <c r="J110" s="23"/>
      <c r="K110" s="23"/>
      <c r="L110" s="23"/>
      <c r="M110" s="23"/>
      <c r="N110" s="23"/>
      <c r="O110" s="23"/>
      <c r="P110" s="23"/>
      <c r="Q110" s="23"/>
      <c r="R110" s="23"/>
      <c r="S110" s="23"/>
      <c r="T110" s="23"/>
      <c r="U110" s="23"/>
      <c r="V110" s="23"/>
      <c r="W110" s="23"/>
      <c r="X110" s="23"/>
      <c r="Y110" s="23"/>
      <c r="Z110" s="32"/>
      <c r="AA110" s="32"/>
      <c r="AB110" s="32"/>
      <c r="AC110" s="32"/>
      <c r="AD110" s="32"/>
      <c r="AE110" s="32"/>
      <c r="AF110" s="32"/>
    </row>
    <row r="111" spans="1:32">
      <c r="A111" s="23"/>
      <c r="B111" s="23"/>
      <c r="C111" s="23"/>
      <c r="D111" s="23"/>
      <c r="E111" s="23"/>
      <c r="F111" s="23"/>
      <c r="G111" s="23"/>
      <c r="H111" s="23"/>
      <c r="I111" s="23"/>
      <c r="J111" s="23"/>
      <c r="K111" s="23"/>
      <c r="L111" s="23"/>
      <c r="M111" s="23"/>
      <c r="N111" s="23"/>
      <c r="O111" s="23"/>
      <c r="P111" s="23"/>
      <c r="Q111" s="23"/>
      <c r="R111" s="23"/>
      <c r="S111" s="23"/>
      <c r="T111" s="23"/>
      <c r="U111" s="23"/>
      <c r="V111" s="23"/>
      <c r="W111" s="23"/>
      <c r="X111" s="23"/>
      <c r="Y111" s="23"/>
      <c r="Z111" s="32"/>
      <c r="AA111" s="32"/>
      <c r="AB111" s="32"/>
      <c r="AC111" s="32"/>
      <c r="AD111" s="32"/>
      <c r="AE111" s="32"/>
      <c r="AF111" s="32"/>
    </row>
    <row r="112" spans="1:32">
      <c r="A112" s="23"/>
      <c r="B112" s="23"/>
      <c r="C112" s="23"/>
      <c r="D112" s="23"/>
      <c r="E112" s="23"/>
      <c r="F112" s="23"/>
      <c r="G112" s="23"/>
      <c r="H112" s="23"/>
      <c r="I112" s="23"/>
      <c r="J112" s="23"/>
      <c r="K112" s="23"/>
      <c r="L112" s="23"/>
      <c r="M112" s="23"/>
      <c r="N112" s="23"/>
      <c r="O112" s="23"/>
      <c r="P112" s="23"/>
      <c r="Q112" s="23"/>
      <c r="R112" s="23"/>
      <c r="S112" s="23"/>
      <c r="T112" s="23"/>
      <c r="U112" s="23"/>
      <c r="V112" s="23"/>
      <c r="W112" s="23"/>
      <c r="X112" s="23"/>
      <c r="Y112" s="23"/>
      <c r="Z112" s="32"/>
      <c r="AA112" s="32"/>
      <c r="AB112" s="32"/>
      <c r="AC112" s="32"/>
      <c r="AD112" s="32"/>
      <c r="AE112" s="32"/>
      <c r="AF112" s="32"/>
    </row>
    <row r="113" spans="1:32">
      <c r="A113" s="23"/>
      <c r="B113" s="23"/>
      <c r="C113" s="23"/>
      <c r="D113" s="23"/>
      <c r="E113" s="23"/>
      <c r="F113" s="23"/>
      <c r="G113" s="23"/>
      <c r="H113" s="23"/>
      <c r="I113" s="23"/>
      <c r="J113" s="23"/>
      <c r="K113" s="23"/>
      <c r="L113" s="23"/>
      <c r="M113" s="23"/>
      <c r="N113" s="23"/>
      <c r="O113" s="23"/>
      <c r="P113" s="23"/>
      <c r="Q113" s="23"/>
      <c r="R113" s="23"/>
      <c r="S113" s="23"/>
      <c r="T113" s="23"/>
      <c r="U113" s="23"/>
      <c r="V113" s="23"/>
      <c r="W113" s="23"/>
      <c r="X113" s="23"/>
      <c r="Y113" s="23"/>
      <c r="Z113" s="32"/>
      <c r="AA113" s="32"/>
      <c r="AB113" s="32"/>
      <c r="AC113" s="32"/>
      <c r="AD113" s="32"/>
      <c r="AE113" s="32"/>
      <c r="AF113" s="32"/>
    </row>
    <row r="114" spans="1:32">
      <c r="A114" s="23"/>
      <c r="B114" s="23"/>
      <c r="C114" s="23"/>
      <c r="D114" s="23"/>
      <c r="E114" s="23"/>
      <c r="F114" s="23"/>
      <c r="G114" s="23"/>
      <c r="H114" s="23"/>
      <c r="I114" s="23"/>
      <c r="J114" s="23"/>
      <c r="K114" s="23"/>
      <c r="L114" s="23"/>
      <c r="M114" s="23"/>
      <c r="N114" s="23"/>
      <c r="O114" s="23"/>
      <c r="P114" s="23"/>
      <c r="Q114" s="23"/>
      <c r="R114" s="23"/>
      <c r="S114" s="23"/>
      <c r="T114" s="23"/>
      <c r="U114" s="23"/>
      <c r="V114" s="23"/>
      <c r="W114" s="23"/>
      <c r="X114" s="23"/>
      <c r="Y114" s="23"/>
      <c r="Z114" s="32"/>
      <c r="AA114" s="32"/>
      <c r="AB114" s="32"/>
      <c r="AC114" s="32"/>
      <c r="AD114" s="32"/>
      <c r="AE114" s="32"/>
      <c r="AF114" s="32"/>
    </row>
    <row r="115" spans="1:32">
      <c r="A115" s="23"/>
      <c r="B115" s="23"/>
      <c r="C115" s="23"/>
      <c r="D115" s="23"/>
      <c r="E115" s="23"/>
      <c r="F115" s="23"/>
      <c r="G115" s="23"/>
      <c r="H115" s="23"/>
      <c r="I115" s="23"/>
      <c r="J115" s="23"/>
      <c r="K115" s="23"/>
      <c r="L115" s="23"/>
      <c r="M115" s="23"/>
      <c r="N115" s="23"/>
      <c r="O115" s="23"/>
      <c r="P115" s="23"/>
      <c r="Q115" s="23"/>
      <c r="R115" s="23"/>
      <c r="S115" s="23"/>
      <c r="T115" s="23"/>
      <c r="U115" s="23"/>
      <c r="V115" s="23"/>
      <c r="W115" s="23"/>
      <c r="X115" s="23"/>
      <c r="Y115" s="23"/>
      <c r="Z115" s="32"/>
      <c r="AA115" s="32"/>
      <c r="AB115" s="32"/>
      <c r="AC115" s="32"/>
      <c r="AD115" s="32"/>
      <c r="AE115" s="32"/>
      <c r="AF115" s="32"/>
    </row>
    <row r="116" spans="1:32">
      <c r="A116" s="23"/>
      <c r="B116" s="23"/>
      <c r="C116" s="23"/>
      <c r="D116" s="23"/>
      <c r="E116" s="23"/>
      <c r="F116" s="23"/>
      <c r="G116" s="23"/>
      <c r="H116" s="23"/>
      <c r="I116" s="23"/>
      <c r="J116" s="23"/>
      <c r="K116" s="23"/>
      <c r="L116" s="23"/>
      <c r="M116" s="23"/>
      <c r="N116" s="23"/>
      <c r="O116" s="23"/>
      <c r="P116" s="23"/>
      <c r="Q116" s="23"/>
      <c r="R116" s="23"/>
      <c r="S116" s="23"/>
      <c r="T116" s="23"/>
      <c r="U116" s="23"/>
      <c r="V116" s="23"/>
      <c r="W116" s="23"/>
      <c r="X116" s="23"/>
      <c r="Y116" s="23"/>
      <c r="Z116" s="32"/>
      <c r="AA116" s="32"/>
      <c r="AB116" s="32"/>
      <c r="AC116" s="32"/>
      <c r="AD116" s="32"/>
      <c r="AE116" s="32"/>
      <c r="AF116" s="32"/>
    </row>
    <row r="117" spans="1:32">
      <c r="A117" s="23"/>
      <c r="B117" s="23"/>
      <c r="C117" s="23"/>
      <c r="D117" s="23"/>
      <c r="E117" s="23"/>
      <c r="F117" s="23"/>
      <c r="G117" s="23"/>
      <c r="H117" s="23"/>
      <c r="I117" s="23"/>
      <c r="J117" s="23"/>
      <c r="K117" s="23"/>
      <c r="L117" s="23"/>
      <c r="M117" s="23"/>
      <c r="N117" s="23"/>
      <c r="O117" s="23"/>
      <c r="P117" s="23"/>
      <c r="Q117" s="23"/>
      <c r="R117" s="23"/>
      <c r="S117" s="23"/>
      <c r="T117" s="23"/>
      <c r="U117" s="23"/>
      <c r="V117" s="23"/>
      <c r="W117" s="23"/>
      <c r="X117" s="23"/>
      <c r="Y117" s="23"/>
      <c r="Z117" s="32"/>
      <c r="AA117" s="32"/>
      <c r="AB117" s="32"/>
      <c r="AC117" s="32"/>
      <c r="AD117" s="32"/>
      <c r="AE117" s="32"/>
      <c r="AF117" s="32"/>
    </row>
    <row r="118" spans="1:32">
      <c r="A118" s="23"/>
      <c r="B118" s="23"/>
      <c r="C118" s="23"/>
      <c r="D118" s="23"/>
      <c r="E118" s="23"/>
      <c r="F118" s="23"/>
      <c r="G118" s="23"/>
      <c r="H118" s="23"/>
      <c r="I118" s="23"/>
      <c r="J118" s="23"/>
      <c r="K118" s="23"/>
      <c r="L118" s="23"/>
      <c r="M118" s="23"/>
      <c r="N118" s="23"/>
      <c r="O118" s="23"/>
      <c r="P118" s="23"/>
      <c r="Q118" s="23"/>
      <c r="R118" s="23"/>
      <c r="S118" s="23"/>
      <c r="T118" s="23"/>
      <c r="U118" s="23"/>
      <c r="V118" s="23"/>
      <c r="W118" s="23"/>
      <c r="X118" s="23"/>
      <c r="Y118" s="23"/>
      <c r="Z118" s="32"/>
      <c r="AA118" s="32"/>
      <c r="AB118" s="32"/>
      <c r="AC118" s="32"/>
      <c r="AD118" s="32"/>
      <c r="AE118" s="32"/>
      <c r="AF118" s="32"/>
    </row>
    <row r="119" spans="1:32">
      <c r="A119" s="23"/>
      <c r="B119" s="23"/>
      <c r="C119" s="23"/>
      <c r="D119" s="23"/>
      <c r="E119" s="23"/>
      <c r="F119" s="23"/>
      <c r="G119" s="23"/>
      <c r="H119" s="23"/>
      <c r="I119" s="23"/>
      <c r="J119" s="23"/>
      <c r="K119" s="23"/>
      <c r="L119" s="23"/>
      <c r="M119" s="23"/>
      <c r="N119" s="23"/>
      <c r="O119" s="23"/>
      <c r="P119" s="23"/>
      <c r="Q119" s="23"/>
      <c r="R119" s="23"/>
      <c r="S119" s="23"/>
      <c r="T119" s="23"/>
      <c r="U119" s="23"/>
      <c r="V119" s="23"/>
      <c r="W119" s="23"/>
      <c r="X119" s="23"/>
      <c r="Y119" s="23"/>
      <c r="Z119" s="32"/>
      <c r="AA119" s="32"/>
      <c r="AB119" s="32"/>
      <c r="AC119" s="32"/>
      <c r="AD119" s="32"/>
      <c r="AE119" s="32"/>
      <c r="AF119" s="32"/>
    </row>
    <row r="120" spans="1:32">
      <c r="A120" s="23"/>
      <c r="B120" s="23"/>
      <c r="C120" s="23"/>
      <c r="D120" s="23"/>
      <c r="E120" s="23"/>
      <c r="F120" s="23"/>
      <c r="G120" s="23"/>
      <c r="H120" s="23"/>
      <c r="I120" s="23"/>
      <c r="J120" s="23"/>
      <c r="K120" s="23"/>
      <c r="L120" s="23"/>
      <c r="M120" s="23"/>
      <c r="N120" s="23"/>
      <c r="O120" s="23"/>
      <c r="P120" s="23"/>
      <c r="Q120" s="23"/>
      <c r="R120" s="23"/>
      <c r="S120" s="23"/>
      <c r="T120" s="23"/>
      <c r="U120" s="23"/>
      <c r="V120" s="23"/>
      <c r="W120" s="23"/>
      <c r="X120" s="23"/>
      <c r="Y120" s="23"/>
      <c r="Z120" s="32"/>
      <c r="AA120" s="32"/>
      <c r="AB120" s="32"/>
      <c r="AC120" s="32"/>
      <c r="AD120" s="32"/>
      <c r="AE120" s="32"/>
      <c r="AF120" s="32"/>
    </row>
    <row r="121" spans="1:32">
      <c r="A121" s="23"/>
      <c r="B121" s="23"/>
      <c r="C121" s="23"/>
      <c r="D121" s="23"/>
      <c r="E121" s="23"/>
      <c r="F121" s="23"/>
      <c r="G121" s="23"/>
      <c r="H121" s="23"/>
      <c r="I121" s="23"/>
      <c r="J121" s="23"/>
      <c r="K121" s="23"/>
      <c r="L121" s="23"/>
      <c r="M121" s="23"/>
      <c r="N121" s="23"/>
      <c r="O121" s="23"/>
      <c r="P121" s="23"/>
      <c r="Q121" s="23"/>
      <c r="R121" s="23"/>
      <c r="S121" s="23"/>
      <c r="T121" s="23"/>
      <c r="U121" s="23"/>
      <c r="V121" s="23"/>
      <c r="W121" s="23"/>
      <c r="X121" s="23"/>
      <c r="Y121" s="23"/>
      <c r="Z121" s="32"/>
      <c r="AA121" s="32"/>
      <c r="AB121" s="32"/>
      <c r="AC121" s="32"/>
      <c r="AD121" s="32"/>
      <c r="AE121" s="32"/>
      <c r="AF121" s="32"/>
    </row>
    <row r="122" spans="1:32">
      <c r="A122" s="23"/>
      <c r="B122" s="23"/>
      <c r="C122" s="23"/>
      <c r="D122" s="23"/>
      <c r="E122" s="23"/>
      <c r="F122" s="23"/>
      <c r="G122" s="23"/>
      <c r="H122" s="23"/>
      <c r="I122" s="23"/>
      <c r="J122" s="23"/>
      <c r="K122" s="23"/>
      <c r="L122" s="23"/>
      <c r="M122" s="23"/>
      <c r="N122" s="23"/>
      <c r="O122" s="23"/>
      <c r="P122" s="23"/>
      <c r="Q122" s="23"/>
      <c r="R122" s="23"/>
      <c r="S122" s="23"/>
      <c r="T122" s="23"/>
      <c r="U122" s="23"/>
      <c r="V122" s="23"/>
      <c r="W122" s="23"/>
      <c r="X122" s="23"/>
      <c r="Y122" s="23"/>
      <c r="Z122" s="32"/>
      <c r="AA122" s="32"/>
      <c r="AB122" s="32"/>
      <c r="AC122" s="32"/>
      <c r="AD122" s="32"/>
      <c r="AE122" s="32"/>
      <c r="AF122" s="32"/>
    </row>
    <row r="123" spans="1:32">
      <c r="A123" s="23"/>
      <c r="B123" s="23"/>
      <c r="C123" s="23"/>
      <c r="D123" s="23"/>
      <c r="E123" s="23"/>
      <c r="F123" s="23"/>
      <c r="G123" s="23"/>
      <c r="H123" s="23"/>
      <c r="I123" s="23"/>
      <c r="J123" s="23"/>
      <c r="K123" s="23"/>
      <c r="L123" s="23"/>
      <c r="M123" s="23"/>
      <c r="N123" s="23"/>
      <c r="O123" s="23"/>
      <c r="P123" s="23"/>
      <c r="Q123" s="23"/>
      <c r="R123" s="23"/>
      <c r="S123" s="23"/>
      <c r="T123" s="23"/>
      <c r="U123" s="23"/>
      <c r="V123" s="23"/>
      <c r="W123" s="23"/>
      <c r="X123" s="23"/>
      <c r="Y123" s="23"/>
      <c r="Z123" s="32"/>
      <c r="AA123" s="32"/>
      <c r="AB123" s="32"/>
      <c r="AC123" s="32"/>
      <c r="AD123" s="32"/>
      <c r="AE123" s="32"/>
      <c r="AF123" s="32"/>
    </row>
    <row r="124" spans="1:32">
      <c r="A124" s="23"/>
      <c r="B124" s="23"/>
      <c r="C124" s="23"/>
      <c r="D124" s="23"/>
      <c r="E124" s="23"/>
      <c r="F124" s="23"/>
      <c r="G124" s="23"/>
      <c r="H124" s="23"/>
      <c r="I124" s="23"/>
      <c r="J124" s="23"/>
      <c r="K124" s="23"/>
      <c r="L124" s="23"/>
      <c r="M124" s="23"/>
      <c r="N124" s="23"/>
      <c r="O124" s="23"/>
      <c r="P124" s="23"/>
      <c r="Q124" s="23"/>
      <c r="R124" s="23"/>
      <c r="S124" s="23"/>
      <c r="T124" s="23"/>
      <c r="U124" s="23"/>
      <c r="V124" s="23"/>
      <c r="W124" s="23"/>
      <c r="X124" s="23"/>
      <c r="Y124" s="23"/>
      <c r="Z124" s="32"/>
      <c r="AA124" s="32"/>
      <c r="AB124" s="32"/>
      <c r="AC124" s="32"/>
      <c r="AD124" s="32"/>
      <c r="AE124" s="32"/>
      <c r="AF124" s="32"/>
    </row>
    <row r="125" spans="1:32">
      <c r="A125" s="23"/>
      <c r="B125" s="23"/>
      <c r="C125" s="23"/>
      <c r="D125" s="23"/>
      <c r="E125" s="23"/>
      <c r="F125" s="23"/>
      <c r="G125" s="23"/>
      <c r="H125" s="23"/>
      <c r="I125" s="23"/>
      <c r="J125" s="23"/>
      <c r="K125" s="23"/>
      <c r="L125" s="23"/>
      <c r="M125" s="23"/>
      <c r="N125" s="23"/>
      <c r="O125" s="23"/>
      <c r="P125" s="23"/>
      <c r="Q125" s="23"/>
      <c r="R125" s="23"/>
      <c r="S125" s="23"/>
      <c r="T125" s="23"/>
      <c r="U125" s="23"/>
      <c r="V125" s="23"/>
      <c r="W125" s="23"/>
      <c r="X125" s="23"/>
      <c r="Y125" s="23"/>
      <c r="Z125" s="32"/>
      <c r="AA125" s="32"/>
      <c r="AB125" s="32"/>
      <c r="AC125" s="32"/>
      <c r="AD125" s="32"/>
      <c r="AE125" s="32"/>
      <c r="AF125" s="32"/>
    </row>
    <row r="126" spans="1:32">
      <c r="A126" s="23"/>
      <c r="B126" s="23"/>
      <c r="C126" s="23"/>
      <c r="D126" s="23"/>
      <c r="E126" s="23"/>
      <c r="F126" s="23"/>
      <c r="G126" s="23"/>
      <c r="H126" s="23"/>
      <c r="I126" s="23"/>
      <c r="J126" s="23"/>
      <c r="K126" s="23"/>
      <c r="L126" s="23"/>
      <c r="M126" s="23"/>
      <c r="N126" s="23"/>
      <c r="O126" s="23"/>
      <c r="P126" s="23"/>
      <c r="Q126" s="23"/>
      <c r="R126" s="23"/>
      <c r="S126" s="23"/>
      <c r="T126" s="23"/>
      <c r="U126" s="23"/>
      <c r="V126" s="23"/>
      <c r="W126" s="23"/>
      <c r="X126" s="23"/>
      <c r="Y126" s="23"/>
      <c r="Z126" s="32"/>
      <c r="AA126" s="32"/>
      <c r="AB126" s="32"/>
      <c r="AC126" s="32"/>
      <c r="AD126" s="32"/>
      <c r="AE126" s="32"/>
      <c r="AF126" s="32"/>
    </row>
    <row r="127" spans="1:32">
      <c r="A127" s="23"/>
      <c r="B127" s="23"/>
      <c r="C127" s="23"/>
      <c r="D127" s="23"/>
      <c r="E127" s="23"/>
      <c r="F127" s="23"/>
      <c r="G127" s="23"/>
      <c r="H127" s="23"/>
      <c r="I127" s="23"/>
      <c r="J127" s="23"/>
      <c r="K127" s="23"/>
      <c r="L127" s="23"/>
      <c r="M127" s="23"/>
      <c r="N127" s="23"/>
      <c r="O127" s="23"/>
      <c r="P127" s="23"/>
      <c r="Q127" s="23"/>
      <c r="R127" s="23"/>
      <c r="S127" s="23"/>
      <c r="T127" s="23"/>
      <c r="U127" s="23"/>
      <c r="V127" s="23"/>
      <c r="W127" s="23"/>
      <c r="X127" s="23"/>
      <c r="Y127" s="23"/>
      <c r="Z127" s="32"/>
      <c r="AA127" s="32"/>
      <c r="AB127" s="32"/>
      <c r="AC127" s="32"/>
      <c r="AD127" s="32"/>
      <c r="AE127" s="32"/>
      <c r="AF127" s="32"/>
    </row>
    <row r="128" spans="1:32">
      <c r="A128" s="23"/>
      <c r="B128" s="23"/>
      <c r="C128" s="23"/>
      <c r="D128" s="23"/>
      <c r="E128" s="23"/>
      <c r="F128" s="23"/>
      <c r="G128" s="23"/>
      <c r="H128" s="23"/>
      <c r="I128" s="23"/>
      <c r="J128" s="23"/>
      <c r="K128" s="23"/>
      <c r="L128" s="23"/>
      <c r="M128" s="23"/>
      <c r="N128" s="23"/>
      <c r="O128" s="23"/>
      <c r="P128" s="23"/>
      <c r="Q128" s="23"/>
      <c r="R128" s="23"/>
      <c r="S128" s="23"/>
      <c r="T128" s="23"/>
      <c r="U128" s="23"/>
      <c r="V128" s="23"/>
      <c r="W128" s="23"/>
      <c r="X128" s="23"/>
      <c r="Y128" s="23"/>
      <c r="Z128" s="32"/>
      <c r="AA128" s="32"/>
      <c r="AB128" s="32"/>
      <c r="AC128" s="32"/>
      <c r="AD128" s="32"/>
      <c r="AE128" s="32"/>
      <c r="AF128" s="32"/>
    </row>
    <row r="129" spans="1:32">
      <c r="A129" s="23"/>
      <c r="B129" s="23"/>
      <c r="C129" s="23"/>
      <c r="D129" s="23"/>
      <c r="E129" s="23"/>
      <c r="F129" s="23"/>
      <c r="G129" s="23"/>
      <c r="H129" s="23"/>
      <c r="I129" s="23"/>
      <c r="J129" s="23"/>
      <c r="K129" s="23"/>
      <c r="L129" s="23"/>
      <c r="M129" s="23"/>
      <c r="N129" s="23"/>
      <c r="O129" s="23"/>
      <c r="P129" s="23"/>
      <c r="Q129" s="23"/>
      <c r="R129" s="23"/>
      <c r="S129" s="23"/>
      <c r="T129" s="23"/>
      <c r="U129" s="23"/>
      <c r="V129" s="23"/>
      <c r="W129" s="23"/>
      <c r="X129" s="23"/>
      <c r="Y129" s="23"/>
      <c r="Z129" s="32"/>
      <c r="AA129" s="32"/>
      <c r="AB129" s="32"/>
      <c r="AC129" s="32"/>
      <c r="AD129" s="32"/>
      <c r="AE129" s="32"/>
      <c r="AF129" s="32"/>
    </row>
    <row r="130" spans="1:32">
      <c r="A130" s="23"/>
      <c r="B130" s="23"/>
      <c r="C130" s="23"/>
      <c r="D130" s="23"/>
      <c r="E130" s="23"/>
      <c r="F130" s="23"/>
      <c r="G130" s="23"/>
      <c r="H130" s="23"/>
      <c r="I130" s="23"/>
      <c r="J130" s="23"/>
      <c r="K130" s="23"/>
      <c r="L130" s="23"/>
      <c r="M130" s="23"/>
      <c r="N130" s="23"/>
      <c r="O130" s="23"/>
      <c r="P130" s="23"/>
      <c r="Q130" s="23"/>
      <c r="R130" s="23"/>
      <c r="S130" s="23"/>
      <c r="T130" s="23"/>
      <c r="U130" s="23"/>
      <c r="V130" s="23"/>
      <c r="W130" s="23"/>
      <c r="X130" s="23"/>
      <c r="Y130" s="23"/>
      <c r="Z130" s="32"/>
      <c r="AA130" s="32"/>
      <c r="AB130" s="32"/>
      <c r="AC130" s="32"/>
      <c r="AD130" s="32"/>
      <c r="AE130" s="32"/>
      <c r="AF130" s="32"/>
    </row>
    <row r="131" spans="1:32">
      <c r="A131" s="23"/>
      <c r="B131" s="23"/>
      <c r="C131" s="23"/>
      <c r="D131" s="23"/>
      <c r="E131" s="23"/>
      <c r="F131" s="23"/>
      <c r="G131" s="23"/>
      <c r="H131" s="23"/>
      <c r="I131" s="23"/>
      <c r="J131" s="23"/>
      <c r="K131" s="23"/>
      <c r="L131" s="23"/>
      <c r="M131" s="23"/>
      <c r="N131" s="23"/>
      <c r="O131" s="23"/>
      <c r="P131" s="23"/>
      <c r="Q131" s="23"/>
      <c r="R131" s="23"/>
      <c r="S131" s="23"/>
      <c r="T131" s="23"/>
      <c r="U131" s="23"/>
      <c r="V131" s="23"/>
      <c r="W131" s="23"/>
      <c r="X131" s="23"/>
      <c r="Y131" s="23"/>
      <c r="Z131" s="32"/>
      <c r="AA131" s="32"/>
      <c r="AB131" s="32"/>
      <c r="AC131" s="32"/>
      <c r="AD131" s="32"/>
      <c r="AE131" s="32"/>
      <c r="AF131" s="32"/>
    </row>
    <row r="132" spans="1:32">
      <c r="A132" s="23"/>
      <c r="B132" s="23"/>
      <c r="C132" s="23"/>
      <c r="D132" s="23"/>
      <c r="E132" s="23"/>
      <c r="F132" s="23"/>
      <c r="G132" s="23"/>
      <c r="H132" s="23"/>
      <c r="I132" s="23"/>
      <c r="J132" s="23"/>
      <c r="K132" s="23"/>
      <c r="L132" s="23"/>
      <c r="M132" s="23"/>
      <c r="N132" s="23"/>
      <c r="O132" s="23"/>
      <c r="P132" s="23"/>
      <c r="Q132" s="23"/>
      <c r="R132" s="23"/>
      <c r="S132" s="23"/>
      <c r="T132" s="23"/>
      <c r="U132" s="23"/>
      <c r="V132" s="23"/>
      <c r="W132" s="23"/>
      <c r="X132" s="23"/>
      <c r="Y132" s="23"/>
      <c r="Z132" s="32"/>
      <c r="AA132" s="32"/>
      <c r="AB132" s="32"/>
      <c r="AC132" s="32"/>
      <c r="AD132" s="32"/>
      <c r="AE132" s="32"/>
      <c r="AF132" s="32"/>
    </row>
    <row r="133" spans="1:32">
      <c r="A133" s="23"/>
      <c r="B133" s="23"/>
      <c r="C133" s="23"/>
      <c r="D133" s="23"/>
      <c r="E133" s="23"/>
      <c r="F133" s="23"/>
      <c r="G133" s="23"/>
      <c r="H133" s="23"/>
      <c r="I133" s="23"/>
      <c r="J133" s="23"/>
      <c r="K133" s="23"/>
      <c r="L133" s="23"/>
      <c r="M133" s="23"/>
      <c r="N133" s="23"/>
      <c r="O133" s="23"/>
      <c r="P133" s="23"/>
      <c r="Q133" s="23"/>
      <c r="R133" s="23"/>
      <c r="S133" s="23"/>
      <c r="T133" s="23"/>
      <c r="U133" s="23"/>
      <c r="V133" s="23"/>
      <c r="W133" s="23"/>
      <c r="X133" s="23"/>
      <c r="Y133" s="23"/>
      <c r="Z133" s="32"/>
      <c r="AA133" s="32"/>
      <c r="AB133" s="32"/>
      <c r="AC133" s="32"/>
      <c r="AD133" s="32"/>
      <c r="AE133" s="32"/>
      <c r="AF133" s="32"/>
    </row>
    <row r="134" spans="1:32">
      <c r="A134" s="23"/>
      <c r="B134" s="23"/>
      <c r="C134" s="23"/>
      <c r="D134" s="23"/>
      <c r="E134" s="23"/>
      <c r="F134" s="23"/>
      <c r="G134" s="23"/>
      <c r="H134" s="23"/>
      <c r="I134" s="23"/>
      <c r="J134" s="23"/>
      <c r="K134" s="23"/>
      <c r="L134" s="23"/>
      <c r="M134" s="23"/>
      <c r="N134" s="23"/>
      <c r="O134" s="23"/>
      <c r="P134" s="23"/>
      <c r="Q134" s="23"/>
      <c r="R134" s="23"/>
      <c r="S134" s="23"/>
      <c r="T134" s="23"/>
      <c r="U134" s="23"/>
      <c r="V134" s="23"/>
      <c r="W134" s="23"/>
      <c r="X134" s="23"/>
      <c r="Y134" s="23"/>
      <c r="Z134" s="32"/>
      <c r="AA134" s="32"/>
      <c r="AB134" s="32"/>
      <c r="AC134" s="32"/>
      <c r="AD134" s="32"/>
      <c r="AE134" s="32"/>
      <c r="AF134" s="32"/>
    </row>
    <row r="135" spans="1:32">
      <c r="A135" s="23"/>
      <c r="B135" s="23"/>
      <c r="C135" s="23"/>
      <c r="D135" s="23"/>
      <c r="E135" s="23"/>
      <c r="F135" s="23"/>
      <c r="G135" s="23"/>
      <c r="H135" s="23"/>
      <c r="I135" s="23"/>
      <c r="J135" s="23"/>
      <c r="K135" s="23"/>
      <c r="L135" s="23"/>
      <c r="M135" s="23"/>
      <c r="N135" s="23"/>
      <c r="O135" s="23"/>
      <c r="P135" s="23"/>
      <c r="Q135" s="23"/>
      <c r="R135" s="23"/>
      <c r="S135" s="23"/>
      <c r="T135" s="23"/>
      <c r="U135" s="23"/>
      <c r="V135" s="23"/>
      <c r="W135" s="23"/>
      <c r="X135" s="23"/>
      <c r="Y135" s="23"/>
      <c r="Z135" s="32"/>
      <c r="AA135" s="32"/>
      <c r="AB135" s="32"/>
      <c r="AC135" s="32"/>
      <c r="AD135" s="32"/>
      <c r="AE135" s="32"/>
      <c r="AF135" s="32"/>
    </row>
    <row r="136" spans="1:32">
      <c r="A136" s="23"/>
      <c r="B136" s="23"/>
      <c r="C136" s="23"/>
      <c r="D136" s="23"/>
      <c r="E136" s="23"/>
      <c r="F136" s="23"/>
      <c r="G136" s="23"/>
      <c r="H136" s="23"/>
      <c r="I136" s="23"/>
      <c r="J136" s="23"/>
      <c r="K136" s="23"/>
      <c r="L136" s="23"/>
      <c r="M136" s="23"/>
      <c r="N136" s="23"/>
      <c r="O136" s="23"/>
      <c r="P136" s="23"/>
      <c r="Q136" s="23"/>
      <c r="R136" s="23"/>
      <c r="S136" s="23"/>
      <c r="T136" s="23"/>
      <c r="U136" s="23"/>
      <c r="V136" s="23"/>
      <c r="W136" s="23"/>
      <c r="X136" s="23"/>
      <c r="Y136" s="23"/>
      <c r="Z136" s="32"/>
      <c r="AA136" s="32"/>
      <c r="AB136" s="32"/>
      <c r="AC136" s="32"/>
      <c r="AD136" s="32"/>
      <c r="AE136" s="32"/>
      <c r="AF136" s="32"/>
    </row>
    <row r="137" spans="1:32">
      <c r="A137" s="23"/>
      <c r="B137" s="23"/>
      <c r="C137" s="23"/>
      <c r="D137" s="23"/>
      <c r="E137" s="23"/>
      <c r="F137" s="23"/>
      <c r="G137" s="23"/>
      <c r="H137" s="23"/>
      <c r="I137" s="23"/>
      <c r="J137" s="23"/>
      <c r="K137" s="23"/>
      <c r="L137" s="23"/>
      <c r="M137" s="23"/>
      <c r="N137" s="23"/>
      <c r="O137" s="23"/>
      <c r="P137" s="23"/>
      <c r="Q137" s="23"/>
      <c r="R137" s="23"/>
      <c r="S137" s="23"/>
      <c r="T137" s="23"/>
      <c r="U137" s="23"/>
      <c r="V137" s="23"/>
      <c r="W137" s="23"/>
      <c r="X137" s="23"/>
      <c r="Y137" s="23"/>
      <c r="Z137" s="32"/>
      <c r="AA137" s="32"/>
      <c r="AB137" s="32"/>
      <c r="AC137" s="32"/>
      <c r="AD137" s="32"/>
      <c r="AE137" s="32"/>
      <c r="AF137" s="32"/>
    </row>
    <row r="138" spans="1:32">
      <c r="A138" s="23"/>
      <c r="B138" s="23"/>
      <c r="C138" s="23"/>
      <c r="D138" s="23"/>
      <c r="E138" s="23"/>
      <c r="F138" s="23"/>
      <c r="G138" s="23"/>
      <c r="H138" s="23"/>
      <c r="I138" s="23"/>
      <c r="J138" s="23"/>
      <c r="K138" s="23"/>
      <c r="L138" s="23"/>
      <c r="M138" s="23"/>
      <c r="N138" s="23"/>
      <c r="O138" s="23"/>
      <c r="P138" s="23"/>
      <c r="Q138" s="23"/>
      <c r="R138" s="23"/>
      <c r="S138" s="23"/>
      <c r="T138" s="23"/>
      <c r="U138" s="23"/>
      <c r="V138" s="23"/>
      <c r="W138" s="23"/>
      <c r="X138" s="23"/>
      <c r="Y138" s="23"/>
      <c r="Z138" s="32"/>
      <c r="AA138" s="32"/>
      <c r="AB138" s="32"/>
      <c r="AC138" s="32"/>
      <c r="AD138" s="32"/>
      <c r="AE138" s="32"/>
      <c r="AF138" s="32"/>
    </row>
    <row r="139" spans="1:32">
      <c r="A139" s="23"/>
      <c r="B139" s="23"/>
      <c r="C139" s="23"/>
      <c r="D139" s="23"/>
      <c r="E139" s="23"/>
      <c r="F139" s="23"/>
      <c r="G139" s="23"/>
      <c r="H139" s="23"/>
      <c r="I139" s="23"/>
      <c r="J139" s="23"/>
      <c r="K139" s="23"/>
      <c r="L139" s="23"/>
      <c r="M139" s="23"/>
      <c r="N139" s="23"/>
      <c r="O139" s="23"/>
      <c r="P139" s="23"/>
      <c r="Q139" s="23"/>
      <c r="R139" s="23"/>
      <c r="S139" s="23"/>
      <c r="T139" s="23"/>
      <c r="U139" s="23"/>
      <c r="V139" s="23"/>
      <c r="W139" s="23"/>
      <c r="X139" s="23"/>
      <c r="Y139" s="23"/>
      <c r="Z139" s="32"/>
      <c r="AA139" s="32"/>
      <c r="AB139" s="32"/>
      <c r="AC139" s="32"/>
      <c r="AD139" s="32"/>
      <c r="AE139" s="32"/>
      <c r="AF139" s="32"/>
    </row>
    <row r="140" spans="1:32">
      <c r="A140" s="23"/>
      <c r="B140" s="23"/>
      <c r="C140" s="23"/>
      <c r="D140" s="23"/>
      <c r="E140" s="23"/>
      <c r="F140" s="23"/>
      <c r="G140" s="23"/>
      <c r="H140" s="23"/>
      <c r="I140" s="23"/>
      <c r="J140" s="23"/>
      <c r="K140" s="23"/>
      <c r="L140" s="23"/>
      <c r="M140" s="23"/>
      <c r="N140" s="23"/>
      <c r="O140" s="23"/>
      <c r="P140" s="23"/>
      <c r="Q140" s="23"/>
      <c r="R140" s="23"/>
      <c r="S140" s="23"/>
      <c r="T140" s="23"/>
      <c r="U140" s="23"/>
      <c r="V140" s="23"/>
      <c r="W140" s="23"/>
      <c r="X140" s="23"/>
      <c r="Y140" s="23"/>
      <c r="Z140" s="32"/>
      <c r="AA140" s="32"/>
      <c r="AB140" s="32"/>
      <c r="AC140" s="32"/>
      <c r="AD140" s="32"/>
      <c r="AE140" s="32"/>
      <c r="AF140" s="32"/>
    </row>
    <row r="141" spans="1:32">
      <c r="A141" s="23"/>
      <c r="B141" s="23"/>
      <c r="C141" s="23"/>
      <c r="D141" s="23"/>
      <c r="E141" s="23"/>
      <c r="F141" s="23"/>
      <c r="G141" s="23"/>
      <c r="H141" s="23"/>
      <c r="I141" s="23"/>
      <c r="J141" s="23"/>
      <c r="K141" s="23"/>
      <c r="L141" s="23"/>
      <c r="M141" s="23"/>
      <c r="N141" s="23"/>
      <c r="O141" s="23"/>
      <c r="P141" s="23"/>
      <c r="Q141" s="23"/>
      <c r="R141" s="23"/>
      <c r="S141" s="23"/>
      <c r="T141" s="23"/>
      <c r="U141" s="23"/>
      <c r="V141" s="23"/>
      <c r="W141" s="23"/>
      <c r="X141" s="23"/>
      <c r="Y141" s="23"/>
      <c r="Z141" s="32"/>
      <c r="AA141" s="32"/>
      <c r="AB141" s="32"/>
      <c r="AC141" s="32"/>
      <c r="AD141" s="32"/>
      <c r="AE141" s="32"/>
      <c r="AF141" s="32"/>
    </row>
    <row r="142" spans="1:32">
      <c r="A142" s="23"/>
      <c r="B142" s="23"/>
      <c r="C142" s="23"/>
      <c r="D142" s="23"/>
      <c r="E142" s="23"/>
      <c r="F142" s="23"/>
      <c r="G142" s="23"/>
      <c r="H142" s="23"/>
      <c r="I142" s="23"/>
      <c r="J142" s="23"/>
      <c r="K142" s="23"/>
      <c r="L142" s="23"/>
      <c r="M142" s="23"/>
      <c r="N142" s="23"/>
      <c r="O142" s="23"/>
      <c r="P142" s="23"/>
      <c r="Q142" s="23"/>
      <c r="R142" s="23"/>
      <c r="S142" s="23"/>
      <c r="T142" s="23"/>
      <c r="U142" s="23"/>
      <c r="V142" s="23"/>
      <c r="W142" s="23"/>
      <c r="X142" s="23"/>
      <c r="Y142" s="23"/>
      <c r="Z142" s="32"/>
      <c r="AA142" s="32"/>
      <c r="AB142" s="32"/>
      <c r="AC142" s="32"/>
      <c r="AD142" s="32"/>
      <c r="AE142" s="32"/>
      <c r="AF142" s="32"/>
    </row>
    <row r="143" spans="1:32">
      <c r="A143" s="23"/>
      <c r="B143" s="23"/>
      <c r="C143" s="23"/>
      <c r="D143" s="23"/>
      <c r="E143" s="23"/>
      <c r="F143" s="23"/>
      <c r="G143" s="23"/>
      <c r="H143" s="23"/>
      <c r="I143" s="23"/>
      <c r="J143" s="23"/>
      <c r="K143" s="23"/>
      <c r="L143" s="23"/>
      <c r="M143" s="23"/>
      <c r="N143" s="23"/>
      <c r="O143" s="23"/>
      <c r="P143" s="23"/>
      <c r="Q143" s="23"/>
      <c r="R143" s="23"/>
      <c r="S143" s="23"/>
      <c r="T143" s="23"/>
      <c r="U143" s="23"/>
      <c r="V143" s="23"/>
      <c r="W143" s="23"/>
      <c r="X143" s="23"/>
      <c r="Y143" s="23"/>
      <c r="Z143" s="32"/>
      <c r="AA143" s="32"/>
      <c r="AB143" s="32"/>
      <c r="AC143" s="32"/>
      <c r="AD143" s="32"/>
      <c r="AE143" s="32"/>
      <c r="AF143" s="32"/>
    </row>
    <row r="144" spans="1:32">
      <c r="A144" s="23"/>
      <c r="B144" s="23"/>
      <c r="C144" s="23"/>
      <c r="D144" s="23"/>
      <c r="E144" s="23"/>
      <c r="F144" s="23"/>
      <c r="G144" s="23"/>
      <c r="H144" s="23"/>
      <c r="I144" s="23"/>
      <c r="J144" s="23"/>
      <c r="K144" s="23"/>
      <c r="L144" s="23"/>
      <c r="M144" s="23"/>
      <c r="N144" s="23"/>
      <c r="O144" s="23"/>
      <c r="P144" s="23"/>
      <c r="Q144" s="23"/>
      <c r="R144" s="23"/>
      <c r="S144" s="23"/>
      <c r="T144" s="23"/>
      <c r="U144" s="23"/>
      <c r="V144" s="23"/>
      <c r="W144" s="23"/>
      <c r="X144" s="23"/>
      <c r="Y144" s="23"/>
      <c r="Z144" s="32"/>
      <c r="AA144" s="32"/>
      <c r="AB144" s="32"/>
      <c r="AC144" s="32"/>
      <c r="AD144" s="32"/>
      <c r="AE144" s="32"/>
      <c r="AF144" s="32"/>
    </row>
    <row r="145" spans="1:32">
      <c r="A145" s="23"/>
      <c r="B145" s="23"/>
      <c r="C145" s="23"/>
      <c r="D145" s="23"/>
      <c r="E145" s="23"/>
      <c r="F145" s="23"/>
      <c r="G145" s="23"/>
      <c r="H145" s="23"/>
      <c r="I145" s="23"/>
      <c r="J145" s="23"/>
      <c r="K145" s="23"/>
      <c r="L145" s="23"/>
      <c r="M145" s="23"/>
      <c r="N145" s="23"/>
      <c r="O145" s="23"/>
      <c r="P145" s="23"/>
      <c r="Q145" s="23"/>
      <c r="R145" s="23"/>
      <c r="S145" s="23"/>
      <c r="T145" s="23"/>
      <c r="U145" s="23"/>
      <c r="V145" s="23"/>
      <c r="W145" s="23"/>
      <c r="X145" s="23"/>
      <c r="Y145" s="23"/>
      <c r="Z145" s="32"/>
      <c r="AA145" s="32"/>
      <c r="AB145" s="32"/>
      <c r="AC145" s="32"/>
      <c r="AD145" s="32"/>
      <c r="AE145" s="32"/>
      <c r="AF145" s="32"/>
    </row>
    <row r="146" spans="1:32">
      <c r="A146" s="23"/>
      <c r="B146" s="23"/>
      <c r="C146" s="23"/>
      <c r="D146" s="23"/>
      <c r="E146" s="23"/>
      <c r="F146" s="23"/>
      <c r="G146" s="23"/>
      <c r="H146" s="23"/>
      <c r="I146" s="23"/>
      <c r="J146" s="23"/>
      <c r="K146" s="23"/>
      <c r="L146" s="23"/>
      <c r="M146" s="23"/>
      <c r="N146" s="23"/>
      <c r="O146" s="23"/>
      <c r="P146" s="23"/>
      <c r="Q146" s="23"/>
      <c r="R146" s="23"/>
      <c r="S146" s="23"/>
      <c r="T146" s="23"/>
      <c r="U146" s="23"/>
      <c r="V146" s="23"/>
      <c r="W146" s="23"/>
      <c r="X146" s="23"/>
      <c r="Y146" s="23"/>
      <c r="Z146" s="32"/>
      <c r="AA146" s="32"/>
      <c r="AB146" s="32"/>
      <c r="AC146" s="32"/>
      <c r="AD146" s="32"/>
      <c r="AE146" s="32"/>
      <c r="AF146" s="32"/>
    </row>
    <row r="147" spans="1:32">
      <c r="A147" s="23"/>
      <c r="B147" s="23"/>
      <c r="C147" s="23"/>
      <c r="D147" s="23"/>
      <c r="E147" s="23"/>
      <c r="F147" s="23"/>
      <c r="G147" s="23"/>
      <c r="H147" s="23"/>
      <c r="I147" s="23"/>
      <c r="J147" s="23"/>
      <c r="K147" s="23"/>
      <c r="L147" s="23"/>
      <c r="M147" s="23"/>
      <c r="N147" s="23"/>
      <c r="O147" s="23"/>
      <c r="P147" s="23"/>
      <c r="Q147" s="23"/>
      <c r="R147" s="23"/>
      <c r="S147" s="23" t="s">
        <v>294</v>
      </c>
      <c r="T147" s="23"/>
      <c r="U147" s="23"/>
      <c r="V147" s="23"/>
      <c r="W147" s="23"/>
      <c r="X147" s="23"/>
      <c r="Y147" s="23"/>
      <c r="Z147" s="32"/>
      <c r="AA147" s="32"/>
      <c r="AB147" s="32"/>
      <c r="AC147" s="32"/>
      <c r="AD147" s="32"/>
      <c r="AE147" s="32"/>
      <c r="AF147" s="32"/>
    </row>
    <row r="148" spans="1:32">
      <c r="A148" s="23"/>
      <c r="B148" s="23"/>
      <c r="C148" s="23"/>
      <c r="D148" s="23"/>
      <c r="E148" s="23"/>
      <c r="F148" s="23"/>
      <c r="G148" s="23"/>
      <c r="H148" s="23"/>
      <c r="I148" s="23"/>
      <c r="J148" s="23"/>
      <c r="K148" s="23"/>
      <c r="L148" s="23"/>
      <c r="M148" s="23"/>
      <c r="N148" s="23"/>
      <c r="O148" s="23"/>
      <c r="P148" s="23"/>
      <c r="Q148" s="23"/>
      <c r="R148" s="23"/>
      <c r="S148" s="23"/>
      <c r="T148" s="23"/>
      <c r="U148" s="23"/>
      <c r="V148" s="23"/>
      <c r="W148" s="23"/>
      <c r="X148" s="23"/>
      <c r="Y148" s="23"/>
      <c r="Z148" s="32"/>
      <c r="AA148" s="32"/>
      <c r="AB148" s="32"/>
      <c r="AC148" s="32"/>
      <c r="AD148" s="32"/>
      <c r="AE148" s="32"/>
      <c r="AF148" s="32"/>
    </row>
    <row r="149" spans="1:32">
      <c r="A149" s="23"/>
      <c r="B149" s="23"/>
      <c r="C149" s="23"/>
      <c r="D149" s="23"/>
      <c r="E149" s="23"/>
      <c r="F149" s="23"/>
      <c r="G149" s="23"/>
      <c r="H149" s="23"/>
      <c r="I149" s="23"/>
      <c r="J149" s="23"/>
      <c r="K149" s="23"/>
      <c r="L149" s="23"/>
      <c r="M149" s="23"/>
      <c r="N149" s="23"/>
      <c r="O149" s="23"/>
      <c r="P149" s="23"/>
      <c r="Q149" s="23"/>
      <c r="R149" s="23"/>
      <c r="S149" s="23"/>
      <c r="T149" s="23"/>
      <c r="U149" s="23"/>
      <c r="V149" s="23"/>
      <c r="W149" s="23"/>
      <c r="X149" s="23"/>
      <c r="Y149" s="23"/>
      <c r="Z149" s="32"/>
      <c r="AA149" s="32"/>
      <c r="AB149" s="32"/>
      <c r="AC149" s="32"/>
      <c r="AD149" s="32"/>
      <c r="AE149" s="32"/>
      <c r="AF149" s="32"/>
    </row>
    <row r="150" spans="1:32">
      <c r="A150" s="23"/>
      <c r="B150" s="23"/>
      <c r="C150" s="23"/>
      <c r="D150" s="23"/>
      <c r="E150" s="23"/>
      <c r="F150" s="23"/>
      <c r="G150" s="23"/>
      <c r="H150" s="23"/>
      <c r="I150" s="23"/>
      <c r="J150" s="23"/>
      <c r="K150" s="23"/>
      <c r="L150" s="23"/>
      <c r="M150" s="23"/>
      <c r="N150" s="23"/>
      <c r="O150" s="23"/>
      <c r="P150" s="23"/>
      <c r="Q150" s="23"/>
      <c r="R150" s="23"/>
      <c r="S150" s="23"/>
      <c r="T150" s="23"/>
      <c r="U150" s="23"/>
      <c r="V150" s="23"/>
      <c r="W150" s="23"/>
      <c r="X150" s="23"/>
      <c r="Y150" s="23"/>
      <c r="Z150" s="32"/>
      <c r="AA150" s="32"/>
      <c r="AB150" s="32"/>
      <c r="AC150" s="32"/>
      <c r="AD150" s="32"/>
      <c r="AE150" s="32"/>
      <c r="AF150" s="32"/>
    </row>
    <row r="151" spans="1:32">
      <c r="A151" s="23"/>
      <c r="B151" s="23"/>
      <c r="C151" s="23"/>
      <c r="D151" s="23"/>
      <c r="E151" s="23"/>
      <c r="F151" s="23"/>
      <c r="G151" s="23"/>
      <c r="H151" s="23"/>
      <c r="I151" s="23"/>
      <c r="J151" s="23"/>
      <c r="K151" s="23"/>
      <c r="L151" s="23"/>
      <c r="M151" s="23"/>
      <c r="N151" s="23"/>
      <c r="O151" s="23"/>
      <c r="P151" s="23"/>
      <c r="Q151" s="23"/>
      <c r="R151" s="23"/>
      <c r="S151" s="23"/>
      <c r="T151" s="23"/>
      <c r="U151" s="23"/>
      <c r="V151" s="23"/>
      <c r="W151" s="23"/>
      <c r="X151" s="23"/>
      <c r="Y151" s="23"/>
      <c r="Z151" s="32"/>
      <c r="AA151" s="32"/>
      <c r="AB151" s="32"/>
      <c r="AC151" s="32"/>
      <c r="AD151" s="32"/>
      <c r="AE151" s="32"/>
      <c r="AF151" s="32"/>
    </row>
    <row r="152" spans="1:32">
      <c r="A152" s="23"/>
      <c r="B152" s="23"/>
      <c r="C152" s="23"/>
      <c r="D152" s="23"/>
      <c r="E152" s="23"/>
      <c r="F152" s="23"/>
      <c r="G152" s="23"/>
      <c r="H152" s="23"/>
      <c r="I152" s="23"/>
      <c r="J152" s="23"/>
      <c r="K152" s="23"/>
      <c r="L152" s="23"/>
      <c r="M152" s="23"/>
      <c r="N152" s="23"/>
      <c r="O152" s="23"/>
      <c r="P152" s="23"/>
      <c r="Q152" s="23"/>
      <c r="R152" s="23"/>
      <c r="S152" s="23"/>
      <c r="T152" s="23"/>
      <c r="U152" s="23"/>
      <c r="V152" s="23"/>
      <c r="W152" s="23"/>
      <c r="X152" s="23"/>
      <c r="Y152" s="23"/>
      <c r="Z152" s="32"/>
      <c r="AA152" s="32"/>
      <c r="AB152" s="32"/>
      <c r="AC152" s="32"/>
      <c r="AD152" s="32"/>
      <c r="AE152" s="32"/>
      <c r="AF152" s="32"/>
    </row>
    <row r="153" spans="1:32">
      <c r="A153" s="23"/>
      <c r="B153" s="23"/>
      <c r="C153" s="23"/>
      <c r="D153" s="23"/>
      <c r="E153" s="23"/>
      <c r="F153" s="23"/>
      <c r="G153" s="23"/>
      <c r="H153" s="23"/>
      <c r="I153" s="23"/>
      <c r="J153" s="23"/>
      <c r="K153" s="23"/>
      <c r="L153" s="23"/>
      <c r="M153" s="23"/>
      <c r="N153" s="23"/>
      <c r="O153" s="23"/>
      <c r="P153" s="23"/>
      <c r="Q153" s="23"/>
      <c r="R153" s="23"/>
      <c r="S153" s="23"/>
      <c r="T153" s="23"/>
      <c r="U153" s="23"/>
      <c r="V153" s="23"/>
      <c r="W153" s="23"/>
      <c r="X153" s="23"/>
      <c r="Y153" s="23"/>
      <c r="Z153" s="32"/>
      <c r="AA153" s="32"/>
      <c r="AB153" s="32"/>
      <c r="AC153" s="32"/>
      <c r="AD153" s="32"/>
      <c r="AE153" s="32"/>
      <c r="AF153" s="32"/>
    </row>
    <row r="154" spans="1:32">
      <c r="A154" s="23"/>
      <c r="B154" s="23"/>
      <c r="C154" s="23"/>
      <c r="D154" s="23"/>
      <c r="E154" s="23"/>
      <c r="F154" s="23"/>
      <c r="G154" s="23"/>
      <c r="H154" s="23"/>
      <c r="I154" s="23"/>
      <c r="J154" s="23"/>
      <c r="K154" s="23"/>
      <c r="L154" s="23"/>
      <c r="M154" s="23"/>
      <c r="N154" s="23"/>
      <c r="O154" s="23"/>
      <c r="P154" s="23"/>
      <c r="Q154" s="23"/>
      <c r="R154" s="23"/>
      <c r="S154" s="23"/>
      <c r="T154" s="23"/>
      <c r="U154" s="23"/>
      <c r="V154" s="23"/>
      <c r="W154" s="23"/>
      <c r="X154" s="23"/>
      <c r="Y154" s="23"/>
      <c r="Z154" s="32"/>
      <c r="AA154" s="32"/>
      <c r="AB154" s="32"/>
      <c r="AC154" s="32"/>
      <c r="AD154" s="32"/>
      <c r="AE154" s="32"/>
      <c r="AF154" s="32"/>
    </row>
    <row r="155" spans="1:32">
      <c r="A155" s="23"/>
      <c r="B155" s="23"/>
      <c r="C155" s="23"/>
      <c r="D155" s="23"/>
      <c r="E155" s="23"/>
      <c r="F155" s="23"/>
      <c r="G155" s="23"/>
      <c r="H155" s="23"/>
      <c r="I155" s="23"/>
      <c r="J155" s="23"/>
      <c r="K155" s="23"/>
      <c r="L155" s="23"/>
      <c r="M155" s="23"/>
      <c r="N155" s="23"/>
      <c r="O155" s="23"/>
      <c r="P155" s="23"/>
      <c r="Q155" s="23"/>
      <c r="R155" s="23"/>
      <c r="S155" s="23"/>
      <c r="T155" s="23"/>
      <c r="U155" s="23"/>
      <c r="V155" s="23"/>
      <c r="W155" s="23"/>
      <c r="X155" s="23"/>
      <c r="Y155" s="23"/>
      <c r="Z155" s="32"/>
      <c r="AA155" s="32"/>
      <c r="AB155" s="32"/>
      <c r="AC155" s="32"/>
      <c r="AD155" s="32"/>
      <c r="AE155" s="32"/>
      <c r="AF155" s="32"/>
    </row>
    <row r="156" spans="1:32">
      <c r="A156" s="23"/>
      <c r="B156" s="23"/>
      <c r="C156" s="23"/>
      <c r="D156" s="23"/>
      <c r="E156" s="23"/>
      <c r="F156" s="23"/>
      <c r="G156" s="23"/>
      <c r="H156" s="23"/>
      <c r="I156" s="23"/>
      <c r="J156" s="23"/>
      <c r="K156" s="23"/>
      <c r="L156" s="23"/>
      <c r="M156" s="23"/>
      <c r="N156" s="23"/>
      <c r="O156" s="23"/>
      <c r="P156" s="23"/>
      <c r="Q156" s="23"/>
      <c r="R156" s="23"/>
      <c r="S156" s="23"/>
      <c r="T156" s="23"/>
      <c r="U156" s="23"/>
      <c r="V156" s="23"/>
      <c r="W156" s="23"/>
      <c r="X156" s="23"/>
      <c r="Y156" s="23"/>
      <c r="Z156" s="32"/>
      <c r="AA156" s="32"/>
      <c r="AB156" s="32"/>
      <c r="AC156" s="32"/>
      <c r="AD156" s="32"/>
      <c r="AE156" s="32"/>
      <c r="AF156" s="32"/>
    </row>
    <row r="157" spans="1:32">
      <c r="A157" s="23"/>
      <c r="B157" s="23"/>
      <c r="C157" s="23"/>
      <c r="D157" s="23"/>
      <c r="E157" s="23"/>
      <c r="F157" s="23"/>
      <c r="G157" s="23"/>
      <c r="H157" s="23"/>
      <c r="I157" s="23"/>
      <c r="J157" s="23"/>
      <c r="K157" s="23"/>
      <c r="L157" s="23"/>
      <c r="M157" s="23"/>
      <c r="N157" s="23"/>
      <c r="O157" s="23"/>
      <c r="P157" s="23"/>
      <c r="Q157" s="23"/>
      <c r="R157" s="23"/>
      <c r="S157" s="23"/>
      <c r="T157" s="23"/>
      <c r="U157" s="23"/>
      <c r="V157" s="23"/>
      <c r="W157" s="23"/>
      <c r="X157" s="23"/>
      <c r="Y157" s="23"/>
      <c r="Z157" s="32"/>
      <c r="AA157" s="32"/>
      <c r="AB157" s="32"/>
      <c r="AC157" s="32"/>
      <c r="AD157" s="32"/>
      <c r="AE157" s="32"/>
      <c r="AF157" s="32"/>
    </row>
    <row r="158" spans="1:32">
      <c r="A158" s="23"/>
      <c r="B158" s="23"/>
      <c r="C158" s="23"/>
      <c r="D158" s="23"/>
      <c r="E158" s="23"/>
      <c r="F158" s="23"/>
      <c r="G158" s="23"/>
      <c r="H158" s="23"/>
      <c r="I158" s="23"/>
      <c r="J158" s="23"/>
      <c r="K158" s="23"/>
      <c r="L158" s="23"/>
      <c r="M158" s="23"/>
      <c r="N158" s="23"/>
      <c r="O158" s="23"/>
      <c r="P158" s="23"/>
      <c r="Q158" s="23"/>
      <c r="R158" s="23"/>
      <c r="S158" s="23"/>
      <c r="T158" s="23"/>
      <c r="U158" s="23"/>
      <c r="V158" s="23"/>
      <c r="W158" s="23"/>
      <c r="X158" s="23"/>
      <c r="Y158" s="23"/>
      <c r="Z158" s="32"/>
      <c r="AA158" s="32"/>
      <c r="AB158" s="32"/>
      <c r="AC158" s="32"/>
      <c r="AD158" s="32"/>
      <c r="AE158" s="32"/>
      <c r="AF158" s="32"/>
    </row>
    <row r="159" spans="1:32">
      <c r="A159" s="23"/>
      <c r="B159" s="23"/>
      <c r="C159" s="23"/>
      <c r="D159" s="23"/>
      <c r="E159" s="23"/>
      <c r="F159" s="23"/>
      <c r="G159" s="23"/>
      <c r="H159" s="23"/>
      <c r="I159" s="23"/>
      <c r="J159" s="23"/>
      <c r="K159" s="23"/>
      <c r="L159" s="23"/>
      <c r="M159" s="23"/>
      <c r="N159" s="23"/>
      <c r="O159" s="23"/>
      <c r="P159" s="23"/>
      <c r="Q159" s="23"/>
      <c r="R159" s="23"/>
      <c r="S159" s="23"/>
      <c r="T159" s="23"/>
      <c r="U159" s="23"/>
      <c r="V159" s="23"/>
      <c r="W159" s="23"/>
      <c r="X159" s="23"/>
      <c r="Y159" s="23"/>
      <c r="Z159" s="32"/>
      <c r="AA159" s="32"/>
      <c r="AB159" s="32"/>
      <c r="AC159" s="32"/>
      <c r="AD159" s="32"/>
      <c r="AE159" s="32"/>
      <c r="AF159" s="32"/>
    </row>
    <row r="160" spans="1:32">
      <c r="A160" s="23"/>
      <c r="B160" s="23"/>
      <c r="C160" s="23"/>
      <c r="D160" s="23"/>
      <c r="E160" s="23"/>
      <c r="F160" s="23"/>
      <c r="G160" s="23"/>
      <c r="H160" s="23"/>
      <c r="I160" s="23"/>
      <c r="J160" s="23"/>
      <c r="K160" s="23"/>
      <c r="L160" s="23"/>
      <c r="M160" s="23"/>
      <c r="N160" s="23"/>
      <c r="O160" s="23"/>
      <c r="P160" s="23"/>
      <c r="Q160" s="23"/>
      <c r="R160" s="23"/>
      <c r="S160" s="23"/>
      <c r="T160" s="23"/>
      <c r="U160" s="23"/>
      <c r="V160" s="23"/>
      <c r="W160" s="23"/>
      <c r="X160" s="23"/>
      <c r="Y160" s="23"/>
      <c r="Z160" s="32"/>
      <c r="AA160" s="32"/>
      <c r="AB160" s="32"/>
      <c r="AC160" s="32"/>
      <c r="AD160" s="32"/>
      <c r="AE160" s="32"/>
      <c r="AF160" s="32"/>
    </row>
    <row r="161" spans="1:32">
      <c r="A161" s="23"/>
      <c r="B161" s="23"/>
      <c r="C161" s="23"/>
      <c r="D161" s="23"/>
      <c r="E161" s="23"/>
      <c r="F161" s="23"/>
      <c r="G161" s="23"/>
      <c r="H161" s="23"/>
      <c r="I161" s="23"/>
      <c r="J161" s="23"/>
      <c r="K161" s="23"/>
      <c r="L161" s="23"/>
      <c r="M161" s="23"/>
      <c r="N161" s="23"/>
      <c r="O161" s="23"/>
      <c r="P161" s="23"/>
      <c r="Q161" s="23"/>
      <c r="R161" s="23"/>
      <c r="S161" s="23"/>
      <c r="T161" s="23"/>
      <c r="U161" s="23"/>
      <c r="V161" s="23"/>
      <c r="W161" s="23"/>
      <c r="X161" s="23"/>
      <c r="Y161" s="23"/>
      <c r="Z161" s="32"/>
      <c r="AA161" s="32"/>
      <c r="AB161" s="32"/>
      <c r="AC161" s="32"/>
      <c r="AD161" s="32"/>
      <c r="AE161" s="32"/>
      <c r="AF161" s="32"/>
    </row>
    <row r="162" spans="1:32">
      <c r="A162" s="23"/>
      <c r="B162" s="23"/>
      <c r="C162" s="23"/>
      <c r="D162" s="23"/>
      <c r="E162" s="23"/>
      <c r="F162" s="23"/>
      <c r="G162" s="23"/>
      <c r="H162" s="23"/>
      <c r="I162" s="23"/>
      <c r="J162" s="23"/>
      <c r="K162" s="23"/>
      <c r="L162" s="23"/>
      <c r="M162" s="23"/>
      <c r="N162" s="23"/>
      <c r="O162" s="23"/>
      <c r="P162" s="23"/>
      <c r="Q162" s="23"/>
      <c r="R162" s="23"/>
      <c r="S162" s="23"/>
      <c r="T162" s="23"/>
      <c r="U162" s="23"/>
      <c r="V162" s="23"/>
      <c r="W162" s="23"/>
      <c r="X162" s="23"/>
      <c r="Y162" s="23"/>
      <c r="Z162" s="32"/>
      <c r="AA162" s="32"/>
      <c r="AB162" s="32"/>
      <c r="AC162" s="32"/>
      <c r="AD162" s="32"/>
      <c r="AE162" s="32"/>
      <c r="AF162" s="32"/>
    </row>
    <row r="163" spans="1:32">
      <c r="A163" s="23"/>
      <c r="B163" s="23"/>
      <c r="C163" s="23"/>
      <c r="D163" s="23"/>
      <c r="E163" s="23"/>
      <c r="F163" s="23"/>
      <c r="G163" s="23"/>
      <c r="H163" s="23"/>
      <c r="I163" s="23"/>
      <c r="J163" s="23"/>
      <c r="K163" s="23"/>
      <c r="L163" s="23"/>
      <c r="M163" s="23"/>
      <c r="N163" s="23"/>
      <c r="O163" s="23"/>
      <c r="P163" s="23"/>
      <c r="Q163" s="23"/>
      <c r="R163" s="23"/>
      <c r="S163" s="23"/>
      <c r="T163" s="23"/>
      <c r="U163" s="23"/>
      <c r="V163" s="23"/>
      <c r="W163" s="23"/>
      <c r="X163" s="23"/>
      <c r="Y163" s="23"/>
      <c r="Z163" s="32"/>
      <c r="AA163" s="32"/>
      <c r="AB163" s="32"/>
      <c r="AC163" s="32"/>
      <c r="AD163" s="32"/>
      <c r="AE163" s="32"/>
      <c r="AF163" s="32"/>
    </row>
    <row r="164" spans="1:32">
      <c r="A164" s="23"/>
      <c r="B164" s="23"/>
      <c r="C164" s="23"/>
      <c r="D164" s="23"/>
      <c r="E164" s="23"/>
      <c r="F164" s="23"/>
      <c r="G164" s="23"/>
      <c r="H164" s="23"/>
      <c r="I164" s="23"/>
      <c r="J164" s="23"/>
      <c r="K164" s="23"/>
      <c r="L164" s="23"/>
      <c r="M164" s="23"/>
      <c r="N164" s="23"/>
      <c r="O164" s="23"/>
      <c r="P164" s="23"/>
      <c r="Q164" s="23"/>
      <c r="R164" s="23"/>
      <c r="S164" s="23"/>
      <c r="T164" s="23"/>
      <c r="U164" s="23"/>
      <c r="V164" s="23"/>
      <c r="W164" s="23"/>
      <c r="X164" s="23"/>
      <c r="Y164" s="23"/>
      <c r="Z164" s="32"/>
      <c r="AA164" s="32"/>
      <c r="AB164" s="32"/>
      <c r="AC164" s="32"/>
      <c r="AD164" s="32"/>
      <c r="AE164" s="32"/>
      <c r="AF164" s="32"/>
    </row>
    <row r="165" spans="1:32">
      <c r="A165" s="23"/>
      <c r="B165" s="23"/>
      <c r="C165" s="23"/>
      <c r="D165" s="23"/>
      <c r="E165" s="23"/>
      <c r="F165" s="23"/>
      <c r="G165" s="23"/>
      <c r="H165" s="23"/>
      <c r="I165" s="23"/>
      <c r="J165" s="23"/>
      <c r="K165" s="23"/>
      <c r="L165" s="23"/>
      <c r="M165" s="23"/>
      <c r="N165" s="23"/>
      <c r="O165" s="23"/>
      <c r="P165" s="23"/>
      <c r="Q165" s="23"/>
      <c r="R165" s="23"/>
      <c r="S165" s="23"/>
      <c r="T165" s="23"/>
      <c r="U165" s="23"/>
      <c r="V165" s="23"/>
      <c r="W165" s="23"/>
      <c r="X165" s="23"/>
      <c r="Y165" s="23"/>
      <c r="Z165" s="32"/>
      <c r="AA165" s="32"/>
      <c r="AB165" s="32"/>
      <c r="AC165" s="32"/>
      <c r="AD165" s="32"/>
      <c r="AE165" s="32"/>
      <c r="AF165" s="32"/>
    </row>
    <row r="166" spans="1:32">
      <c r="A166" s="23"/>
      <c r="B166" s="23"/>
      <c r="C166" s="23"/>
      <c r="D166" s="23"/>
      <c r="E166" s="23"/>
      <c r="F166" s="23"/>
      <c r="G166" s="23"/>
      <c r="H166" s="23"/>
      <c r="I166" s="23"/>
      <c r="J166" s="23"/>
      <c r="K166" s="23"/>
      <c r="L166" s="23"/>
      <c r="M166" s="23"/>
      <c r="N166" s="23"/>
      <c r="O166" s="23"/>
      <c r="P166" s="23"/>
      <c r="Q166" s="23"/>
      <c r="R166" s="23"/>
      <c r="S166" s="23"/>
      <c r="T166" s="23"/>
      <c r="U166" s="23"/>
      <c r="V166" s="23"/>
      <c r="W166" s="23"/>
      <c r="X166" s="23"/>
      <c r="Y166" s="23"/>
      <c r="Z166" s="32"/>
      <c r="AA166" s="32"/>
      <c r="AB166" s="32"/>
      <c r="AC166" s="32"/>
      <c r="AD166" s="32"/>
      <c r="AE166" s="32"/>
      <c r="AF166" s="32"/>
    </row>
    <row r="167" spans="1:32">
      <c r="A167" s="23"/>
      <c r="B167" s="23"/>
      <c r="C167" s="23"/>
      <c r="D167" s="23"/>
      <c r="E167" s="23"/>
      <c r="F167" s="23"/>
      <c r="G167" s="23"/>
      <c r="H167" s="23"/>
      <c r="I167" s="23"/>
      <c r="J167" s="23"/>
      <c r="K167" s="23"/>
      <c r="L167" s="23"/>
      <c r="M167" s="23"/>
      <c r="N167" s="23"/>
      <c r="O167" s="23"/>
      <c r="P167" s="23"/>
      <c r="Q167" s="23"/>
      <c r="R167" s="23"/>
      <c r="S167" s="23"/>
      <c r="T167" s="23"/>
      <c r="U167" s="23"/>
      <c r="V167" s="23"/>
      <c r="W167" s="23"/>
      <c r="X167" s="23"/>
      <c r="Y167" s="23"/>
      <c r="Z167" s="32"/>
      <c r="AA167" s="32"/>
      <c r="AB167" s="32"/>
      <c r="AC167" s="32"/>
      <c r="AD167" s="32"/>
      <c r="AE167" s="32"/>
      <c r="AF167" s="32"/>
    </row>
    <row r="168" spans="1:32">
      <c r="A168" s="23"/>
      <c r="B168" s="23"/>
      <c r="C168" s="23"/>
      <c r="D168" s="23"/>
      <c r="E168" s="23"/>
      <c r="F168" s="23"/>
      <c r="G168" s="23"/>
      <c r="H168" s="23"/>
      <c r="I168" s="23"/>
      <c r="J168" s="23"/>
      <c r="K168" s="23"/>
      <c r="L168" s="23"/>
      <c r="M168" s="23"/>
      <c r="N168" s="23"/>
      <c r="O168" s="23"/>
      <c r="P168" s="23"/>
      <c r="Q168" s="23"/>
      <c r="R168" s="23"/>
      <c r="S168" s="23"/>
      <c r="T168" s="23"/>
      <c r="U168" s="23"/>
      <c r="V168" s="23"/>
      <c r="W168" s="23"/>
      <c r="X168" s="23"/>
      <c r="Y168" s="23"/>
      <c r="Z168" s="32"/>
      <c r="AA168" s="32"/>
      <c r="AB168" s="32"/>
      <c r="AC168" s="32"/>
      <c r="AD168" s="32"/>
      <c r="AE168" s="32"/>
      <c r="AF168" s="32"/>
    </row>
    <row r="169" spans="1:32">
      <c r="A169" s="23"/>
      <c r="B169" s="23"/>
      <c r="C169" s="23"/>
      <c r="D169" s="23"/>
      <c r="E169" s="23"/>
      <c r="F169" s="23"/>
      <c r="G169" s="23"/>
      <c r="H169" s="23"/>
      <c r="I169" s="23"/>
      <c r="J169" s="23"/>
      <c r="K169" s="23"/>
      <c r="L169" s="23"/>
      <c r="M169" s="23"/>
      <c r="N169" s="23"/>
      <c r="O169" s="23"/>
      <c r="P169" s="23"/>
      <c r="Q169" s="23"/>
      <c r="R169" s="23"/>
      <c r="S169" s="23"/>
      <c r="T169" s="23"/>
      <c r="U169" s="23"/>
      <c r="V169" s="23"/>
      <c r="W169" s="23"/>
      <c r="X169" s="23"/>
      <c r="Y169" s="23"/>
      <c r="Z169" s="32"/>
      <c r="AA169" s="32"/>
      <c r="AB169" s="32"/>
      <c r="AC169" s="32"/>
      <c r="AD169" s="32"/>
      <c r="AE169" s="32"/>
      <c r="AF169" s="32"/>
    </row>
    <row r="170" spans="1:32">
      <c r="A170" s="23"/>
      <c r="B170" s="23"/>
      <c r="C170" s="23"/>
      <c r="D170" s="23"/>
      <c r="E170" s="23"/>
      <c r="F170" s="23"/>
      <c r="G170" s="23"/>
      <c r="H170" s="23"/>
      <c r="I170" s="23"/>
      <c r="J170" s="23"/>
      <c r="K170" s="23"/>
      <c r="L170" s="23"/>
      <c r="M170" s="23"/>
      <c r="N170" s="23"/>
      <c r="O170" s="23"/>
      <c r="P170" s="23"/>
      <c r="Q170" s="23"/>
      <c r="R170" s="23"/>
      <c r="S170" s="23"/>
      <c r="T170" s="23"/>
      <c r="U170" s="23"/>
      <c r="V170" s="23"/>
      <c r="W170" s="23"/>
      <c r="X170" s="23"/>
      <c r="Y170" s="23"/>
      <c r="Z170" s="32"/>
      <c r="AA170" s="32"/>
      <c r="AB170" s="32"/>
      <c r="AC170" s="32"/>
      <c r="AD170" s="32"/>
      <c r="AE170" s="32"/>
      <c r="AF170" s="32"/>
    </row>
    <row r="171" spans="1:32">
      <c r="A171" s="23"/>
      <c r="B171" s="23"/>
      <c r="C171" s="23"/>
      <c r="D171" s="23"/>
      <c r="E171" s="23"/>
      <c r="F171" s="23"/>
      <c r="G171" s="23"/>
      <c r="H171" s="23"/>
      <c r="I171" s="23"/>
      <c r="J171" s="23"/>
      <c r="K171" s="23"/>
      <c r="L171" s="23"/>
      <c r="M171" s="23"/>
      <c r="N171" s="23"/>
      <c r="O171" s="23"/>
      <c r="P171" s="23"/>
      <c r="Q171" s="23"/>
      <c r="R171" s="23"/>
      <c r="S171" s="23"/>
      <c r="T171" s="23"/>
      <c r="U171" s="23"/>
      <c r="V171" s="23"/>
      <c r="W171" s="23"/>
      <c r="X171" s="23"/>
      <c r="Y171" s="23"/>
      <c r="Z171" s="32"/>
      <c r="AA171" s="32"/>
      <c r="AB171" s="32"/>
      <c r="AC171" s="32"/>
      <c r="AD171" s="32"/>
      <c r="AE171" s="32"/>
      <c r="AF171" s="32"/>
    </row>
    <row r="172" spans="1:32">
      <c r="A172" s="23"/>
      <c r="B172" s="23"/>
      <c r="C172" s="23"/>
      <c r="D172" s="23"/>
      <c r="E172" s="23"/>
      <c r="F172" s="23"/>
      <c r="G172" s="23"/>
      <c r="H172" s="23"/>
      <c r="I172" s="23"/>
      <c r="J172" s="23"/>
      <c r="K172" s="23"/>
      <c r="L172" s="23"/>
      <c r="M172" s="23"/>
      <c r="N172" s="23"/>
      <c r="O172" s="23"/>
      <c r="P172" s="23"/>
      <c r="Q172" s="23"/>
      <c r="R172" s="23"/>
      <c r="S172" s="23"/>
      <c r="T172" s="23"/>
      <c r="U172" s="23"/>
      <c r="V172" s="23"/>
      <c r="W172" s="23"/>
      <c r="X172" s="23"/>
      <c r="Y172" s="23"/>
      <c r="Z172" s="32"/>
      <c r="AA172" s="32"/>
      <c r="AB172" s="32"/>
      <c r="AC172" s="32"/>
      <c r="AD172" s="32"/>
      <c r="AE172" s="32"/>
      <c r="AF172" s="32"/>
    </row>
    <row r="173" spans="1:32">
      <c r="A173" s="23"/>
      <c r="B173" s="23"/>
      <c r="C173" s="23"/>
      <c r="D173" s="23"/>
      <c r="E173" s="23"/>
      <c r="F173" s="23"/>
      <c r="G173" s="23"/>
      <c r="H173" s="23"/>
      <c r="I173" s="23"/>
      <c r="J173" s="23"/>
      <c r="K173" s="23"/>
      <c r="L173" s="23"/>
      <c r="M173" s="23"/>
      <c r="N173" s="23"/>
      <c r="O173" s="23"/>
      <c r="P173" s="23"/>
      <c r="Q173" s="23"/>
      <c r="R173" s="23"/>
      <c r="S173" s="23"/>
      <c r="T173" s="23"/>
      <c r="U173" s="23"/>
      <c r="V173" s="23"/>
      <c r="W173" s="23"/>
      <c r="X173" s="23"/>
      <c r="Y173" s="23"/>
      <c r="Z173" s="32"/>
      <c r="AA173" s="32"/>
      <c r="AB173" s="32"/>
      <c r="AC173" s="32"/>
      <c r="AD173" s="32"/>
      <c r="AE173" s="32"/>
      <c r="AF173" s="32"/>
    </row>
    <row r="174" spans="1:32">
      <c r="A174" s="23"/>
      <c r="B174" s="23"/>
      <c r="C174" s="23"/>
      <c r="D174" s="23"/>
      <c r="E174" s="23"/>
      <c r="F174" s="23"/>
      <c r="G174" s="23"/>
      <c r="H174" s="23"/>
      <c r="I174" s="23"/>
      <c r="J174" s="23"/>
      <c r="K174" s="23"/>
      <c r="L174" s="23"/>
      <c r="M174" s="23"/>
      <c r="N174" s="23"/>
      <c r="O174" s="23"/>
      <c r="P174" s="23"/>
      <c r="Q174" s="23"/>
      <c r="R174" s="23"/>
      <c r="S174" s="23"/>
      <c r="T174" s="23"/>
      <c r="U174" s="23"/>
      <c r="V174" s="23"/>
      <c r="W174" s="23"/>
      <c r="X174" s="23"/>
      <c r="Y174" s="23"/>
      <c r="Z174" s="32"/>
      <c r="AA174" s="32"/>
      <c r="AB174" s="32"/>
      <c r="AC174" s="32"/>
      <c r="AD174" s="32"/>
      <c r="AE174" s="32"/>
      <c r="AF174" s="32"/>
    </row>
    <row r="175" spans="1:32">
      <c r="A175" s="23"/>
      <c r="B175" s="23"/>
      <c r="C175" s="23"/>
      <c r="D175" s="23"/>
      <c r="E175" s="23"/>
      <c r="F175" s="23"/>
      <c r="G175" s="23"/>
      <c r="H175" s="23"/>
      <c r="I175" s="23"/>
      <c r="J175" s="23"/>
      <c r="K175" s="23"/>
      <c r="L175" s="23"/>
      <c r="M175" s="23"/>
      <c r="N175" s="23"/>
      <c r="O175" s="23"/>
      <c r="P175" s="23"/>
      <c r="Q175" s="23"/>
      <c r="R175" s="23"/>
      <c r="S175" s="23"/>
      <c r="T175" s="23"/>
      <c r="U175" s="23"/>
      <c r="V175" s="23"/>
      <c r="W175" s="23"/>
      <c r="X175" s="23"/>
      <c r="Y175" s="23"/>
      <c r="Z175" s="32"/>
      <c r="AA175" s="32"/>
      <c r="AB175" s="32"/>
      <c r="AC175" s="32"/>
      <c r="AD175" s="32"/>
      <c r="AE175" s="32"/>
      <c r="AF175" s="32"/>
    </row>
    <row r="176" spans="1:32">
      <c r="A176" s="23"/>
      <c r="B176" s="23"/>
      <c r="C176" s="23"/>
      <c r="D176" s="23"/>
      <c r="E176" s="23"/>
      <c r="F176" s="23"/>
      <c r="G176" s="23"/>
      <c r="H176" s="23"/>
      <c r="I176" s="23"/>
      <c r="J176" s="23"/>
      <c r="K176" s="23"/>
      <c r="L176" s="23"/>
      <c r="M176" s="23"/>
      <c r="N176" s="23"/>
      <c r="O176" s="23"/>
      <c r="P176" s="23"/>
      <c r="Q176" s="23"/>
      <c r="R176" s="23"/>
      <c r="S176" s="23"/>
      <c r="T176" s="23"/>
      <c r="U176" s="23"/>
      <c r="V176" s="23"/>
      <c r="W176" s="23"/>
      <c r="X176" s="23"/>
      <c r="Y176" s="23"/>
      <c r="Z176" s="32"/>
      <c r="AA176" s="32"/>
      <c r="AB176" s="32"/>
      <c r="AC176" s="32"/>
      <c r="AD176" s="32"/>
      <c r="AE176" s="32"/>
      <c r="AF176" s="32"/>
    </row>
    <row r="177" spans="1:32">
      <c r="A177" s="23"/>
      <c r="B177" s="23"/>
      <c r="C177" s="23"/>
      <c r="D177" s="23"/>
      <c r="E177" s="23"/>
      <c r="F177" s="23"/>
      <c r="G177" s="23"/>
      <c r="H177" s="23"/>
      <c r="I177" s="23"/>
      <c r="J177" s="23"/>
      <c r="K177" s="23"/>
      <c r="L177" s="23"/>
      <c r="M177" s="23"/>
      <c r="N177" s="23"/>
      <c r="O177" s="23"/>
      <c r="P177" s="23"/>
      <c r="Q177" s="23"/>
      <c r="R177" s="23"/>
      <c r="S177" s="23"/>
      <c r="T177" s="23"/>
      <c r="U177" s="23"/>
      <c r="V177" s="23"/>
      <c r="W177" s="23"/>
      <c r="X177" s="23"/>
      <c r="Y177" s="23"/>
      <c r="Z177" s="32"/>
      <c r="AA177" s="32"/>
      <c r="AB177" s="32"/>
      <c r="AC177" s="32"/>
      <c r="AD177" s="32"/>
      <c r="AE177" s="32"/>
      <c r="AF177" s="32"/>
    </row>
    <row r="178" spans="1:32">
      <c r="A178" s="23"/>
      <c r="B178" s="23"/>
      <c r="C178" s="23"/>
      <c r="D178" s="23"/>
      <c r="E178" s="23"/>
      <c r="F178" s="23"/>
      <c r="G178" s="23"/>
      <c r="H178" s="23"/>
      <c r="I178" s="23"/>
      <c r="J178" s="23"/>
      <c r="K178" s="23"/>
      <c r="L178" s="23"/>
      <c r="M178" s="23"/>
      <c r="N178" s="23"/>
      <c r="O178" s="23"/>
      <c r="P178" s="23"/>
      <c r="Q178" s="23"/>
      <c r="R178" s="23"/>
      <c r="S178" s="23"/>
      <c r="T178" s="23"/>
      <c r="U178" s="23"/>
      <c r="V178" s="23"/>
      <c r="W178" s="23"/>
      <c r="X178" s="23"/>
      <c r="Y178" s="23"/>
      <c r="Z178" s="32"/>
      <c r="AA178" s="32"/>
      <c r="AB178" s="32"/>
      <c r="AC178" s="32"/>
      <c r="AD178" s="32"/>
      <c r="AE178" s="32"/>
      <c r="AF178" s="32"/>
    </row>
    <row r="179" spans="1:32">
      <c r="A179" s="23"/>
      <c r="B179" s="23"/>
      <c r="C179" s="23"/>
      <c r="D179" s="23"/>
      <c r="E179" s="23"/>
      <c r="F179" s="23"/>
      <c r="G179" s="23"/>
      <c r="H179" s="23"/>
      <c r="I179" s="23"/>
      <c r="J179" s="23"/>
      <c r="K179" s="23"/>
      <c r="L179" s="23"/>
      <c r="M179" s="23"/>
      <c r="N179" s="23"/>
      <c r="O179" s="23"/>
      <c r="P179" s="23"/>
      <c r="Q179" s="23"/>
      <c r="R179" s="23"/>
      <c r="S179" s="23"/>
      <c r="T179" s="23"/>
      <c r="U179" s="23"/>
      <c r="V179" s="23"/>
      <c r="W179" s="23"/>
      <c r="X179" s="23"/>
      <c r="Y179" s="23"/>
      <c r="Z179" s="32"/>
      <c r="AA179" s="32"/>
      <c r="AB179" s="32"/>
      <c r="AC179" s="32"/>
      <c r="AD179" s="32"/>
      <c r="AE179" s="32"/>
      <c r="AF179" s="32"/>
    </row>
    <row r="180" spans="1:32">
      <c r="A180" s="23"/>
      <c r="B180" s="23"/>
      <c r="C180" s="23"/>
      <c r="D180" s="23"/>
      <c r="E180" s="23"/>
      <c r="F180" s="23"/>
      <c r="G180" s="23"/>
      <c r="H180" s="23"/>
      <c r="I180" s="23"/>
      <c r="J180" s="23"/>
      <c r="K180" s="23"/>
      <c r="L180" s="23"/>
      <c r="M180" s="23"/>
      <c r="N180" s="23"/>
      <c r="O180" s="23"/>
      <c r="P180" s="23"/>
      <c r="Q180" s="23"/>
      <c r="R180" s="23"/>
      <c r="S180" s="23"/>
      <c r="T180" s="23"/>
      <c r="U180" s="23"/>
      <c r="V180" s="23"/>
      <c r="W180" s="23"/>
      <c r="X180" s="23"/>
      <c r="Y180" s="23"/>
      <c r="Z180" s="32"/>
      <c r="AA180" s="32"/>
      <c r="AB180" s="32"/>
      <c r="AC180" s="32"/>
      <c r="AD180" s="32"/>
      <c r="AE180" s="32"/>
      <c r="AF180" s="32"/>
    </row>
    <row r="181" spans="1:32">
      <c r="A181" s="23"/>
      <c r="B181" s="23"/>
      <c r="C181" s="23"/>
      <c r="D181" s="23"/>
      <c r="E181" s="23"/>
      <c r="F181" s="23"/>
      <c r="G181" s="23"/>
      <c r="H181" s="23"/>
      <c r="I181" s="23"/>
      <c r="J181" s="23"/>
      <c r="K181" s="23"/>
      <c r="L181" s="23"/>
      <c r="M181" s="23"/>
      <c r="N181" s="23"/>
      <c r="O181" s="23"/>
      <c r="P181" s="23"/>
      <c r="Q181" s="23"/>
      <c r="R181" s="23"/>
      <c r="S181" s="23"/>
      <c r="T181" s="23"/>
      <c r="U181" s="23"/>
      <c r="V181" s="23"/>
      <c r="W181" s="23"/>
      <c r="X181" s="23"/>
      <c r="Y181" s="23"/>
      <c r="Z181" s="32"/>
      <c r="AA181" s="32"/>
      <c r="AB181" s="32"/>
      <c r="AC181" s="32"/>
      <c r="AD181" s="32"/>
      <c r="AE181" s="32"/>
      <c r="AF181" s="32"/>
    </row>
    <row r="182" spans="1:32">
      <c r="A182" s="23"/>
      <c r="B182" s="23"/>
      <c r="C182" s="23"/>
      <c r="D182" s="23"/>
      <c r="E182" s="23"/>
      <c r="F182" s="23"/>
      <c r="G182" s="23"/>
      <c r="H182" s="23"/>
      <c r="I182" s="23"/>
      <c r="J182" s="23"/>
      <c r="K182" s="23"/>
      <c r="L182" s="23"/>
      <c r="M182" s="23"/>
      <c r="N182" s="23"/>
      <c r="O182" s="23"/>
      <c r="P182" s="23"/>
      <c r="Q182" s="23"/>
      <c r="R182" s="23"/>
      <c r="S182" s="23"/>
      <c r="T182" s="23"/>
      <c r="U182" s="23"/>
      <c r="V182" s="23"/>
      <c r="W182" s="23"/>
      <c r="X182" s="23"/>
      <c r="Y182" s="23"/>
      <c r="Z182" s="32"/>
      <c r="AA182" s="32"/>
      <c r="AB182" s="32"/>
      <c r="AC182" s="32"/>
      <c r="AD182" s="32"/>
      <c r="AE182" s="32"/>
      <c r="AF182" s="32"/>
    </row>
    <row r="183" spans="1:32">
      <c r="A183" s="23"/>
      <c r="B183" s="23"/>
      <c r="C183" s="23"/>
      <c r="D183" s="23"/>
      <c r="E183" s="23"/>
      <c r="F183" s="23"/>
      <c r="G183" s="23"/>
      <c r="H183" s="23"/>
      <c r="I183" s="23"/>
      <c r="J183" s="23"/>
      <c r="K183" s="23"/>
      <c r="L183" s="23"/>
      <c r="M183" s="23"/>
      <c r="N183" s="23"/>
      <c r="O183" s="23"/>
      <c r="P183" s="23"/>
      <c r="Q183" s="23"/>
      <c r="R183" s="23"/>
      <c r="S183" s="23"/>
      <c r="T183" s="23"/>
      <c r="U183" s="23"/>
      <c r="V183" s="23"/>
      <c r="W183" s="23"/>
      <c r="X183" s="23"/>
      <c r="Y183" s="23"/>
      <c r="Z183" s="32"/>
      <c r="AA183" s="32"/>
      <c r="AB183" s="32"/>
      <c r="AC183" s="32"/>
      <c r="AD183" s="32"/>
      <c r="AE183" s="32"/>
      <c r="AF183" s="32"/>
    </row>
    <row r="184" spans="1:32">
      <c r="A184" s="23"/>
      <c r="B184" s="23"/>
      <c r="C184" s="23"/>
      <c r="D184" s="23"/>
      <c r="E184" s="23"/>
      <c r="F184" s="23"/>
      <c r="G184" s="23"/>
      <c r="H184" s="23"/>
      <c r="I184" s="23"/>
      <c r="J184" s="23"/>
      <c r="K184" s="23"/>
      <c r="L184" s="23"/>
      <c r="M184" s="23"/>
      <c r="N184" s="23"/>
      <c r="O184" s="23"/>
      <c r="P184" s="23"/>
      <c r="Q184" s="23"/>
      <c r="R184" s="23"/>
      <c r="S184" s="23"/>
      <c r="T184" s="23"/>
      <c r="U184" s="23"/>
      <c r="V184" s="23"/>
      <c r="W184" s="23"/>
      <c r="X184" s="23"/>
      <c r="Y184" s="23"/>
      <c r="Z184" s="32"/>
      <c r="AA184" s="32"/>
      <c r="AB184" s="32"/>
      <c r="AC184" s="32"/>
      <c r="AD184" s="32"/>
      <c r="AE184" s="32"/>
      <c r="AF184" s="32"/>
    </row>
    <row r="185" spans="1:32">
      <c r="A185" s="23"/>
      <c r="B185" s="23"/>
      <c r="C185" s="23"/>
      <c r="D185" s="23"/>
      <c r="E185" s="23"/>
      <c r="F185" s="23"/>
      <c r="G185" s="23"/>
      <c r="H185" s="23"/>
      <c r="I185" s="23"/>
      <c r="J185" s="23"/>
      <c r="K185" s="23"/>
      <c r="L185" s="23"/>
      <c r="M185" s="23"/>
      <c r="N185" s="23"/>
      <c r="O185" s="23"/>
      <c r="P185" s="23"/>
      <c r="Q185" s="23"/>
      <c r="R185" s="23"/>
      <c r="S185" s="23"/>
      <c r="T185" s="23"/>
      <c r="U185" s="23"/>
      <c r="V185" s="23"/>
      <c r="W185" s="23"/>
      <c r="X185" s="23"/>
      <c r="Y185" s="23"/>
      <c r="Z185" s="32"/>
      <c r="AA185" s="32"/>
      <c r="AB185" s="32"/>
      <c r="AC185" s="32"/>
      <c r="AD185" s="32"/>
      <c r="AE185" s="32"/>
      <c r="AF185" s="32"/>
    </row>
    <row r="186" spans="1:32">
      <c r="A186" s="23"/>
      <c r="B186" s="23"/>
      <c r="C186" s="23"/>
      <c r="D186" s="23"/>
      <c r="E186" s="23"/>
      <c r="F186" s="23"/>
      <c r="G186" s="23"/>
      <c r="H186" s="23"/>
      <c r="I186" s="23"/>
      <c r="J186" s="23"/>
      <c r="K186" s="23"/>
      <c r="L186" s="23"/>
      <c r="M186" s="23"/>
      <c r="N186" s="23"/>
      <c r="O186" s="23"/>
      <c r="P186" s="23"/>
      <c r="Q186" s="23"/>
      <c r="R186" s="23"/>
      <c r="S186" s="23"/>
      <c r="T186" s="23"/>
      <c r="U186" s="23"/>
      <c r="V186" s="23"/>
      <c r="W186" s="23"/>
      <c r="X186" s="23"/>
      <c r="Y186" s="23"/>
      <c r="Z186" s="32"/>
      <c r="AA186" s="32"/>
      <c r="AB186" s="32"/>
      <c r="AC186" s="32"/>
      <c r="AD186" s="32"/>
      <c r="AE186" s="32"/>
      <c r="AF186" s="32"/>
    </row>
    <row r="187" spans="1:32">
      <c r="A187" s="23"/>
      <c r="B187" s="23"/>
      <c r="C187" s="23"/>
      <c r="D187" s="23"/>
      <c r="E187" s="23"/>
      <c r="F187" s="23"/>
      <c r="G187" s="23"/>
      <c r="H187" s="23"/>
      <c r="I187" s="23"/>
      <c r="J187" s="23"/>
      <c r="K187" s="23"/>
      <c r="L187" s="23"/>
      <c r="M187" s="23"/>
      <c r="N187" s="23"/>
      <c r="O187" s="23"/>
      <c r="P187" s="23"/>
      <c r="Q187" s="23"/>
      <c r="R187" s="23"/>
      <c r="S187" s="23"/>
      <c r="T187" s="23"/>
      <c r="U187" s="23"/>
      <c r="V187" s="23"/>
      <c r="W187" s="23"/>
      <c r="X187" s="23"/>
      <c r="Y187" s="23"/>
      <c r="Z187" s="32"/>
      <c r="AA187" s="32"/>
      <c r="AB187" s="32"/>
      <c r="AC187" s="32"/>
      <c r="AD187" s="32"/>
      <c r="AE187" s="32"/>
      <c r="AF187" s="32"/>
    </row>
    <row r="188" spans="1:32">
      <c r="A188" s="23"/>
      <c r="B188" s="23"/>
      <c r="C188" s="23"/>
      <c r="D188" s="23"/>
      <c r="E188" s="23"/>
      <c r="F188" s="23"/>
      <c r="G188" s="23"/>
      <c r="H188" s="23"/>
      <c r="I188" s="23"/>
      <c r="J188" s="23"/>
      <c r="K188" s="23"/>
      <c r="L188" s="23"/>
      <c r="M188" s="23"/>
      <c r="N188" s="23"/>
      <c r="O188" s="23"/>
      <c r="P188" s="23"/>
      <c r="Q188" s="23"/>
      <c r="R188" s="23"/>
      <c r="S188" s="23"/>
      <c r="T188" s="23"/>
      <c r="U188" s="23"/>
      <c r="V188" s="23"/>
      <c r="W188" s="23"/>
      <c r="X188" s="23"/>
      <c r="Y188" s="23"/>
      <c r="Z188" s="32"/>
      <c r="AA188" s="32"/>
      <c r="AB188" s="32"/>
      <c r="AC188" s="32"/>
      <c r="AD188" s="32"/>
      <c r="AE188" s="32"/>
      <c r="AF188" s="32"/>
    </row>
    <row r="189" spans="1:32">
      <c r="A189" s="23"/>
      <c r="B189" s="23"/>
      <c r="C189" s="23"/>
      <c r="D189" s="23"/>
      <c r="E189" s="23"/>
      <c r="F189" s="23"/>
      <c r="G189" s="23"/>
      <c r="H189" s="23"/>
      <c r="I189" s="23"/>
      <c r="J189" s="23"/>
      <c r="K189" s="23"/>
      <c r="L189" s="23"/>
      <c r="M189" s="23"/>
      <c r="N189" s="23"/>
      <c r="O189" s="23"/>
      <c r="P189" s="23"/>
      <c r="Q189" s="23"/>
      <c r="R189" s="23"/>
      <c r="S189" s="23"/>
      <c r="T189" s="23"/>
      <c r="U189" s="23"/>
      <c r="V189" s="23"/>
      <c r="W189" s="23"/>
      <c r="X189" s="23"/>
      <c r="Y189" s="23"/>
      <c r="Z189" s="32"/>
      <c r="AA189" s="32"/>
      <c r="AB189" s="32"/>
      <c r="AC189" s="32"/>
      <c r="AD189" s="32"/>
      <c r="AE189" s="32"/>
      <c r="AF189" s="32"/>
    </row>
    <row r="190" spans="1:32">
      <c r="A190" s="23"/>
      <c r="B190" s="23"/>
      <c r="C190" s="23"/>
      <c r="D190" s="23"/>
      <c r="E190" s="23"/>
      <c r="F190" s="23"/>
      <c r="G190" s="23"/>
      <c r="H190" s="23"/>
      <c r="I190" s="23"/>
      <c r="J190" s="23"/>
      <c r="K190" s="23"/>
      <c r="L190" s="23"/>
      <c r="M190" s="23"/>
      <c r="N190" s="23"/>
      <c r="O190" s="23"/>
      <c r="P190" s="23"/>
      <c r="Q190" s="23"/>
      <c r="R190" s="23"/>
      <c r="S190" s="23"/>
      <c r="T190" s="23"/>
      <c r="U190" s="23"/>
      <c r="V190" s="23"/>
      <c r="W190" s="23"/>
      <c r="X190" s="23"/>
      <c r="Y190" s="23"/>
      <c r="Z190" s="32"/>
      <c r="AA190" s="32"/>
      <c r="AB190" s="32"/>
      <c r="AC190" s="32"/>
      <c r="AD190" s="32"/>
      <c r="AE190" s="32"/>
      <c r="AF190" s="32"/>
    </row>
    <row r="191" spans="1:32">
      <c r="A191" s="23"/>
      <c r="B191" s="23"/>
      <c r="C191" s="23"/>
      <c r="D191" s="23"/>
      <c r="E191" s="23"/>
      <c r="F191" s="23"/>
      <c r="G191" s="23"/>
      <c r="H191" s="23"/>
      <c r="I191" s="23"/>
      <c r="J191" s="23"/>
      <c r="K191" s="23"/>
      <c r="L191" s="23"/>
      <c r="M191" s="23"/>
      <c r="N191" s="23"/>
      <c r="O191" s="23"/>
      <c r="P191" s="23"/>
      <c r="Q191" s="23"/>
      <c r="R191" s="23"/>
      <c r="S191" s="23"/>
      <c r="T191" s="23"/>
      <c r="U191" s="23"/>
      <c r="V191" s="23"/>
      <c r="W191" s="23"/>
      <c r="X191" s="23"/>
      <c r="Y191" s="23"/>
      <c r="Z191" s="32"/>
      <c r="AA191" s="32"/>
      <c r="AB191" s="32"/>
      <c r="AC191" s="32"/>
      <c r="AD191" s="32"/>
      <c r="AE191" s="32"/>
      <c r="AF191" s="32"/>
    </row>
    <row r="192" spans="1:32">
      <c r="A192" s="23"/>
      <c r="B192" s="23"/>
      <c r="C192" s="23"/>
      <c r="D192" s="23"/>
      <c r="E192" s="23"/>
      <c r="F192" s="23"/>
      <c r="G192" s="23"/>
      <c r="H192" s="23"/>
      <c r="I192" s="23"/>
      <c r="J192" s="23"/>
      <c r="K192" s="23"/>
      <c r="L192" s="23"/>
      <c r="M192" s="23"/>
      <c r="N192" s="23"/>
      <c r="O192" s="23"/>
      <c r="P192" s="23"/>
      <c r="Q192" s="23"/>
      <c r="R192" s="23"/>
      <c r="S192" s="23"/>
      <c r="T192" s="23"/>
      <c r="U192" s="23"/>
      <c r="V192" s="23"/>
      <c r="W192" s="23"/>
      <c r="X192" s="23"/>
      <c r="Y192" s="23"/>
      <c r="Z192" s="32"/>
      <c r="AA192" s="32"/>
      <c r="AB192" s="32"/>
      <c r="AC192" s="32"/>
      <c r="AD192" s="32"/>
      <c r="AE192" s="32"/>
      <c r="AF192" s="32"/>
    </row>
    <row r="193" spans="1:32">
      <c r="A193" s="23"/>
      <c r="B193" s="23"/>
      <c r="C193" s="23"/>
      <c r="D193" s="23"/>
      <c r="E193" s="23"/>
      <c r="F193" s="23"/>
      <c r="G193" s="23"/>
      <c r="H193" s="23"/>
      <c r="I193" s="23"/>
      <c r="J193" s="23"/>
      <c r="K193" s="23"/>
      <c r="L193" s="23"/>
      <c r="M193" s="23"/>
      <c r="N193" s="23"/>
      <c r="O193" s="23"/>
      <c r="P193" s="23"/>
      <c r="Q193" s="23"/>
      <c r="R193" s="23"/>
      <c r="S193" s="23"/>
      <c r="T193" s="23"/>
      <c r="U193" s="23"/>
      <c r="V193" s="23"/>
      <c r="W193" s="23"/>
      <c r="X193" s="23"/>
      <c r="Y193" s="23"/>
      <c r="Z193" s="32"/>
      <c r="AA193" s="32"/>
      <c r="AB193" s="32"/>
      <c r="AC193" s="32"/>
      <c r="AD193" s="32"/>
      <c r="AE193" s="32"/>
      <c r="AF193" s="32"/>
    </row>
    <row r="194" spans="1:32">
      <c r="A194" s="23"/>
      <c r="B194" s="23"/>
      <c r="C194" s="23"/>
      <c r="D194" s="23"/>
      <c r="E194" s="23"/>
      <c r="F194" s="23"/>
      <c r="G194" s="23"/>
      <c r="H194" s="23"/>
      <c r="I194" s="23"/>
      <c r="J194" s="23"/>
      <c r="K194" s="23"/>
      <c r="L194" s="23"/>
      <c r="M194" s="23"/>
      <c r="N194" s="23"/>
      <c r="O194" s="23"/>
      <c r="P194" s="23"/>
      <c r="Q194" s="23"/>
      <c r="R194" s="23"/>
      <c r="S194" s="23"/>
      <c r="T194" s="23"/>
      <c r="U194" s="23"/>
      <c r="V194" s="23"/>
      <c r="W194" s="23"/>
      <c r="X194" s="23"/>
      <c r="Y194" s="23"/>
      <c r="Z194" s="32"/>
      <c r="AA194" s="32"/>
      <c r="AB194" s="32"/>
      <c r="AC194" s="32"/>
      <c r="AD194" s="32"/>
      <c r="AE194" s="32"/>
      <c r="AF194" s="32"/>
    </row>
    <row r="195" spans="1:32">
      <c r="A195" s="23"/>
      <c r="B195" s="23"/>
      <c r="C195" s="23"/>
      <c r="D195" s="23"/>
      <c r="E195" s="23"/>
      <c r="F195" s="23"/>
      <c r="G195" s="23"/>
      <c r="H195" s="23"/>
      <c r="I195" s="23"/>
      <c r="J195" s="23"/>
      <c r="K195" s="23"/>
      <c r="L195" s="23"/>
      <c r="M195" s="23"/>
      <c r="N195" s="23"/>
      <c r="O195" s="23"/>
      <c r="P195" s="23"/>
      <c r="Q195" s="23"/>
      <c r="R195" s="23"/>
      <c r="S195" s="23"/>
      <c r="T195" s="23"/>
      <c r="U195" s="23"/>
      <c r="V195" s="23"/>
      <c r="W195" s="23"/>
      <c r="X195" s="23"/>
      <c r="Y195" s="23"/>
      <c r="Z195" s="32"/>
      <c r="AA195" s="32"/>
      <c r="AB195" s="32"/>
      <c r="AC195" s="32"/>
      <c r="AD195" s="32"/>
      <c r="AE195" s="32"/>
      <c r="AF195" s="32"/>
    </row>
    <row r="196" spans="1:32">
      <c r="A196" s="23"/>
      <c r="B196" s="23"/>
      <c r="C196" s="23"/>
      <c r="D196" s="23"/>
      <c r="E196" s="23"/>
      <c r="F196" s="23"/>
      <c r="G196" s="23"/>
      <c r="H196" s="23"/>
      <c r="I196" s="23"/>
      <c r="J196" s="23"/>
      <c r="K196" s="23"/>
      <c r="L196" s="23"/>
      <c r="M196" s="23"/>
      <c r="N196" s="23"/>
      <c r="O196" s="23"/>
      <c r="P196" s="23"/>
      <c r="Q196" s="23"/>
      <c r="R196" s="23"/>
      <c r="S196" s="23"/>
      <c r="T196" s="23"/>
      <c r="U196" s="23"/>
      <c r="V196" s="23"/>
      <c r="W196" s="23"/>
      <c r="X196" s="23"/>
      <c r="Y196" s="23"/>
      <c r="Z196" s="32"/>
      <c r="AA196" s="32"/>
      <c r="AB196" s="32"/>
      <c r="AC196" s="32"/>
      <c r="AD196" s="32"/>
      <c r="AE196" s="32"/>
      <c r="AF196" s="32"/>
    </row>
    <row r="197" spans="1:32">
      <c r="A197" s="23"/>
      <c r="B197" s="23"/>
      <c r="C197" s="23"/>
      <c r="D197" s="23"/>
      <c r="E197" s="23"/>
      <c r="F197" s="23"/>
      <c r="G197" s="23"/>
      <c r="H197" s="23"/>
      <c r="I197" s="23"/>
      <c r="J197" s="23"/>
      <c r="K197" s="23"/>
      <c r="L197" s="23"/>
      <c r="M197" s="23"/>
      <c r="N197" s="23"/>
      <c r="O197" s="23"/>
      <c r="P197" s="23"/>
      <c r="Q197" s="23"/>
      <c r="R197" s="23"/>
      <c r="S197" s="23"/>
      <c r="T197" s="23"/>
      <c r="U197" s="23"/>
      <c r="V197" s="23"/>
      <c r="W197" s="23"/>
      <c r="X197" s="23"/>
      <c r="Y197" s="23"/>
      <c r="Z197" s="32"/>
      <c r="AA197" s="32"/>
      <c r="AB197" s="32"/>
      <c r="AC197" s="32"/>
      <c r="AD197" s="32"/>
      <c r="AE197" s="32"/>
      <c r="AF197" s="32"/>
    </row>
    <row r="198" spans="1:32">
      <c r="A198" s="23"/>
      <c r="B198" s="23"/>
      <c r="C198" s="23"/>
      <c r="D198" s="23"/>
      <c r="E198" s="23"/>
      <c r="F198" s="23"/>
      <c r="G198" s="23"/>
      <c r="H198" s="23"/>
      <c r="I198" s="23"/>
      <c r="J198" s="23"/>
      <c r="K198" s="23"/>
      <c r="L198" s="23"/>
      <c r="M198" s="23"/>
      <c r="N198" s="23"/>
      <c r="O198" s="23"/>
      <c r="P198" s="23"/>
      <c r="Q198" s="23"/>
      <c r="R198" s="23"/>
      <c r="S198" s="23"/>
      <c r="T198" s="23"/>
      <c r="U198" s="23"/>
      <c r="V198" s="23"/>
      <c r="W198" s="23"/>
      <c r="X198" s="23"/>
      <c r="Y198" s="23"/>
      <c r="Z198" s="32"/>
      <c r="AA198" s="32"/>
      <c r="AB198" s="32"/>
      <c r="AC198" s="32"/>
      <c r="AD198" s="32"/>
      <c r="AE198" s="32"/>
      <c r="AF198" s="32"/>
    </row>
    <row r="199" spans="1:32">
      <c r="A199" s="23"/>
      <c r="B199" s="23"/>
      <c r="C199" s="23"/>
      <c r="D199" s="23"/>
      <c r="E199" s="23"/>
      <c r="F199" s="23"/>
      <c r="G199" s="23"/>
      <c r="H199" s="23"/>
      <c r="I199" s="23"/>
      <c r="J199" s="23"/>
      <c r="K199" s="23"/>
      <c r="L199" s="23"/>
      <c r="M199" s="23"/>
      <c r="N199" s="23"/>
      <c r="O199" s="23"/>
      <c r="P199" s="23"/>
      <c r="Q199" s="23"/>
      <c r="R199" s="23"/>
      <c r="S199" s="23"/>
      <c r="T199" s="23"/>
      <c r="U199" s="23"/>
      <c r="V199" s="23"/>
      <c r="W199" s="23"/>
      <c r="X199" s="23"/>
      <c r="Y199" s="23"/>
      <c r="Z199" s="32"/>
      <c r="AA199" s="32"/>
      <c r="AB199" s="32"/>
      <c r="AC199" s="32"/>
      <c r="AD199" s="32"/>
      <c r="AE199" s="32"/>
      <c r="AF199" s="32"/>
    </row>
    <row r="200" spans="1:32">
      <c r="A200" s="23"/>
      <c r="B200" s="23"/>
      <c r="C200" s="23"/>
      <c r="D200" s="23"/>
      <c r="E200" s="23"/>
      <c r="F200" s="23"/>
      <c r="G200" s="23"/>
      <c r="H200" s="23"/>
      <c r="I200" s="23"/>
      <c r="J200" s="23"/>
      <c r="K200" s="23"/>
      <c r="L200" s="23"/>
      <c r="M200" s="23"/>
      <c r="N200" s="23"/>
      <c r="O200" s="23"/>
      <c r="P200" s="23"/>
      <c r="Q200" s="23"/>
      <c r="R200" s="23"/>
      <c r="S200" s="23"/>
      <c r="T200" s="23"/>
      <c r="U200" s="23"/>
      <c r="V200" s="23"/>
      <c r="W200" s="23"/>
      <c r="X200" s="23"/>
      <c r="Y200" s="23"/>
      <c r="Z200" s="32"/>
      <c r="AA200" s="32"/>
      <c r="AB200" s="32"/>
      <c r="AC200" s="32"/>
      <c r="AD200" s="32"/>
      <c r="AE200" s="32"/>
      <c r="AF200" s="32"/>
    </row>
    <row r="201" spans="1:32">
      <c r="A201" s="23"/>
      <c r="B201" s="23"/>
      <c r="C201" s="23"/>
      <c r="D201" s="23"/>
      <c r="E201" s="23"/>
      <c r="F201" s="23"/>
      <c r="G201" s="23"/>
      <c r="H201" s="23"/>
      <c r="I201" s="23"/>
      <c r="J201" s="23"/>
      <c r="K201" s="23"/>
      <c r="L201" s="23"/>
      <c r="M201" s="23"/>
      <c r="N201" s="23"/>
      <c r="O201" s="23"/>
      <c r="P201" s="23"/>
      <c r="Q201" s="23"/>
      <c r="R201" s="23"/>
      <c r="S201" s="23"/>
      <c r="T201" s="23"/>
      <c r="U201" s="23"/>
      <c r="V201" s="23"/>
      <c r="W201" s="23"/>
      <c r="X201" s="23"/>
      <c r="Y201" s="23"/>
      <c r="Z201" s="32"/>
      <c r="AA201" s="32"/>
      <c r="AB201" s="32"/>
      <c r="AC201" s="32"/>
      <c r="AD201" s="32"/>
      <c r="AE201" s="32"/>
      <c r="AF201" s="32"/>
    </row>
    <row r="202" spans="1:32">
      <c r="A202" s="23"/>
      <c r="B202" s="23"/>
      <c r="C202" s="23"/>
      <c r="D202" s="23"/>
      <c r="E202" s="23"/>
      <c r="F202" s="23"/>
      <c r="G202" s="23"/>
      <c r="H202" s="23"/>
      <c r="I202" s="23"/>
      <c r="J202" s="23"/>
      <c r="K202" s="23"/>
      <c r="L202" s="23"/>
      <c r="M202" s="23"/>
      <c r="N202" s="23"/>
      <c r="O202" s="23"/>
      <c r="P202" s="23"/>
      <c r="Q202" s="23"/>
      <c r="R202" s="23"/>
      <c r="S202" s="23"/>
      <c r="T202" s="23"/>
      <c r="U202" s="23"/>
      <c r="V202" s="23"/>
      <c r="W202" s="23"/>
      <c r="X202" s="23"/>
      <c r="Y202" s="23"/>
      <c r="Z202" s="32"/>
      <c r="AA202" s="32"/>
      <c r="AB202" s="32"/>
      <c r="AC202" s="32"/>
      <c r="AD202" s="32"/>
      <c r="AE202" s="32"/>
      <c r="AF202" s="32"/>
    </row>
    <row r="203" spans="1:32">
      <c r="A203" s="23"/>
      <c r="B203" s="23"/>
      <c r="C203" s="23"/>
      <c r="D203" s="23"/>
      <c r="E203" s="23"/>
      <c r="F203" s="23"/>
      <c r="G203" s="23"/>
      <c r="H203" s="23"/>
      <c r="I203" s="23"/>
      <c r="J203" s="23"/>
      <c r="K203" s="23"/>
      <c r="L203" s="23"/>
      <c r="M203" s="23"/>
      <c r="N203" s="23"/>
      <c r="O203" s="23"/>
      <c r="P203" s="23"/>
      <c r="Q203" s="23"/>
      <c r="R203" s="23"/>
      <c r="S203" s="23"/>
      <c r="T203" s="23"/>
      <c r="U203" s="23"/>
      <c r="V203" s="23"/>
      <c r="W203" s="23"/>
      <c r="X203" s="23"/>
      <c r="Y203" s="23"/>
      <c r="Z203" s="32"/>
      <c r="AA203" s="32"/>
      <c r="AB203" s="32"/>
      <c r="AC203" s="32"/>
      <c r="AD203" s="32"/>
      <c r="AE203" s="32"/>
      <c r="AF203" s="32"/>
    </row>
    <row r="204" spans="1:32">
      <c r="A204" s="23"/>
      <c r="B204" s="23"/>
      <c r="C204" s="23"/>
      <c r="D204" s="23"/>
      <c r="E204" s="23"/>
      <c r="F204" s="23"/>
      <c r="G204" s="23"/>
      <c r="H204" s="23"/>
      <c r="I204" s="23"/>
      <c r="J204" s="23"/>
      <c r="K204" s="23"/>
      <c r="L204" s="23"/>
      <c r="M204" s="23"/>
      <c r="N204" s="23"/>
      <c r="O204" s="23"/>
      <c r="P204" s="23"/>
      <c r="Q204" s="23"/>
      <c r="R204" s="23"/>
      <c r="S204" s="23"/>
      <c r="T204" s="23"/>
      <c r="U204" s="23"/>
      <c r="V204" s="23"/>
      <c r="W204" s="23"/>
      <c r="X204" s="23"/>
      <c r="Y204" s="23"/>
      <c r="Z204" s="32"/>
      <c r="AA204" s="32"/>
      <c r="AB204" s="32"/>
      <c r="AC204" s="32"/>
      <c r="AD204" s="32"/>
      <c r="AE204" s="32"/>
      <c r="AF204" s="32"/>
    </row>
    <row r="205" spans="1:32">
      <c r="A205" s="23"/>
      <c r="B205" s="23"/>
      <c r="C205" s="23"/>
      <c r="D205" s="23"/>
      <c r="E205" s="23"/>
      <c r="F205" s="23"/>
      <c r="G205" s="23"/>
      <c r="H205" s="23"/>
      <c r="I205" s="23"/>
      <c r="J205" s="23"/>
      <c r="K205" s="23"/>
      <c r="L205" s="23"/>
      <c r="M205" s="23"/>
      <c r="N205" s="23"/>
      <c r="O205" s="23"/>
      <c r="P205" s="23"/>
      <c r="Q205" s="23"/>
      <c r="R205" s="23"/>
      <c r="S205" s="23"/>
      <c r="T205" s="23"/>
      <c r="U205" s="23"/>
      <c r="V205" s="23"/>
      <c r="W205" s="23"/>
      <c r="X205" s="23"/>
      <c r="Y205" s="23"/>
      <c r="Z205" s="32"/>
      <c r="AA205" s="32"/>
      <c r="AB205" s="32"/>
      <c r="AC205" s="32"/>
      <c r="AD205" s="32"/>
      <c r="AE205" s="32"/>
      <c r="AF205" s="32"/>
    </row>
    <row r="206" spans="1:32">
      <c r="A206" s="23"/>
      <c r="B206" s="23"/>
      <c r="C206" s="23"/>
      <c r="D206" s="23"/>
      <c r="E206" s="23"/>
      <c r="F206" s="23"/>
      <c r="G206" s="23"/>
      <c r="H206" s="23"/>
      <c r="I206" s="23"/>
      <c r="J206" s="23"/>
      <c r="K206" s="23"/>
      <c r="L206" s="23"/>
      <c r="M206" s="23"/>
      <c r="N206" s="23"/>
      <c r="O206" s="23"/>
      <c r="P206" s="23"/>
      <c r="Q206" s="23"/>
      <c r="R206" s="23"/>
      <c r="S206" s="23"/>
      <c r="T206" s="23"/>
      <c r="U206" s="23"/>
      <c r="V206" s="23"/>
      <c r="W206" s="23"/>
      <c r="X206" s="23"/>
      <c r="Y206" s="23"/>
      <c r="Z206" s="32"/>
      <c r="AA206" s="32"/>
      <c r="AB206" s="32"/>
      <c r="AC206" s="32"/>
      <c r="AD206" s="32"/>
      <c r="AE206" s="32"/>
      <c r="AF206" s="32"/>
    </row>
    <row r="207" spans="1:32">
      <c r="A207" s="23"/>
      <c r="B207" s="23"/>
      <c r="C207" s="23"/>
      <c r="D207" s="23"/>
      <c r="E207" s="23"/>
      <c r="F207" s="23"/>
      <c r="G207" s="23"/>
      <c r="H207" s="23"/>
      <c r="I207" s="23"/>
      <c r="J207" s="23"/>
      <c r="K207" s="23"/>
      <c r="L207" s="23"/>
      <c r="M207" s="23"/>
      <c r="N207" s="23"/>
      <c r="O207" s="23"/>
      <c r="P207" s="23"/>
      <c r="Q207" s="23"/>
      <c r="R207" s="23"/>
      <c r="S207" s="23"/>
      <c r="T207" s="23"/>
      <c r="U207" s="23"/>
      <c r="V207" s="23"/>
      <c r="W207" s="23"/>
      <c r="X207" s="23"/>
      <c r="Y207" s="23"/>
      <c r="Z207" s="32"/>
      <c r="AA207" s="32"/>
      <c r="AB207" s="32"/>
      <c r="AC207" s="32"/>
      <c r="AD207" s="32"/>
      <c r="AE207" s="32"/>
      <c r="AF207" s="32"/>
    </row>
    <row r="208" spans="1:32">
      <c r="A208" s="23"/>
      <c r="B208" s="23"/>
      <c r="C208" s="23"/>
      <c r="D208" s="23"/>
      <c r="E208" s="23"/>
      <c r="F208" s="23"/>
      <c r="G208" s="23"/>
      <c r="H208" s="23"/>
      <c r="I208" s="23"/>
      <c r="J208" s="23"/>
      <c r="K208" s="23"/>
      <c r="L208" s="23"/>
      <c r="M208" s="23"/>
      <c r="N208" s="23"/>
      <c r="O208" s="23"/>
      <c r="P208" s="23"/>
      <c r="Q208" s="23"/>
      <c r="R208" s="23"/>
      <c r="S208" s="23"/>
      <c r="T208" s="23"/>
      <c r="U208" s="23"/>
      <c r="V208" s="23"/>
      <c r="W208" s="23"/>
      <c r="X208" s="23"/>
      <c r="Y208" s="23"/>
      <c r="Z208" s="32"/>
      <c r="AA208" s="32"/>
      <c r="AB208" s="32"/>
      <c r="AC208" s="32"/>
      <c r="AD208" s="32"/>
      <c r="AE208" s="32"/>
      <c r="AF208" s="32"/>
    </row>
    <row r="209" spans="1:32">
      <c r="A209" s="23"/>
      <c r="B209" s="23"/>
      <c r="C209" s="23"/>
      <c r="D209" s="23"/>
      <c r="E209" s="23"/>
      <c r="F209" s="23"/>
      <c r="G209" s="23"/>
      <c r="H209" s="23"/>
      <c r="I209" s="23"/>
      <c r="J209" s="23"/>
      <c r="K209" s="23"/>
      <c r="L209" s="23"/>
      <c r="M209" s="23"/>
      <c r="N209" s="23"/>
      <c r="O209" s="23"/>
      <c r="P209" s="23"/>
      <c r="Q209" s="23"/>
      <c r="R209" s="23"/>
      <c r="S209" s="23"/>
      <c r="T209" s="23"/>
      <c r="U209" s="23"/>
      <c r="V209" s="23"/>
      <c r="W209" s="23"/>
      <c r="X209" s="23"/>
      <c r="Y209" s="23"/>
      <c r="Z209" s="32"/>
      <c r="AA209" s="32"/>
      <c r="AB209" s="32"/>
      <c r="AC209" s="32"/>
      <c r="AD209" s="32"/>
      <c r="AE209" s="32"/>
      <c r="AF209" s="32"/>
    </row>
    <row r="210" spans="1:32">
      <c r="A210" s="23"/>
      <c r="B210" s="23"/>
      <c r="C210" s="23"/>
      <c r="D210" s="23"/>
      <c r="E210" s="23"/>
      <c r="F210" s="23"/>
      <c r="G210" s="23"/>
      <c r="H210" s="23"/>
      <c r="I210" s="23"/>
      <c r="J210" s="23"/>
      <c r="K210" s="23"/>
      <c r="L210" s="23"/>
      <c r="M210" s="23"/>
      <c r="N210" s="23"/>
      <c r="O210" s="23"/>
      <c r="P210" s="23"/>
      <c r="Q210" s="23"/>
      <c r="R210" s="23"/>
      <c r="S210" s="23"/>
      <c r="T210" s="23"/>
      <c r="U210" s="23"/>
      <c r="V210" s="23"/>
      <c r="W210" s="23"/>
      <c r="X210" s="23"/>
      <c r="Y210" s="23"/>
      <c r="Z210" s="32"/>
      <c r="AA210" s="32"/>
      <c r="AB210" s="32"/>
      <c r="AC210" s="32"/>
      <c r="AD210" s="32"/>
      <c r="AE210" s="32"/>
      <c r="AF210" s="32"/>
    </row>
    <row r="211" spans="1:32">
      <c r="A211" s="23"/>
      <c r="B211" s="23"/>
      <c r="C211" s="23"/>
      <c r="D211" s="23"/>
      <c r="E211" s="23"/>
      <c r="F211" s="23"/>
      <c r="G211" s="23"/>
      <c r="H211" s="23"/>
      <c r="I211" s="23"/>
      <c r="J211" s="23"/>
      <c r="K211" s="23"/>
      <c r="L211" s="23"/>
      <c r="M211" s="23"/>
      <c r="N211" s="23"/>
      <c r="O211" s="23"/>
      <c r="P211" s="23"/>
      <c r="Q211" s="23"/>
      <c r="R211" s="23"/>
      <c r="S211" s="23"/>
      <c r="T211" s="23"/>
      <c r="U211" s="23"/>
      <c r="V211" s="23"/>
      <c r="W211" s="23"/>
      <c r="X211" s="23"/>
      <c r="Y211" s="23"/>
      <c r="Z211" s="32"/>
      <c r="AA211" s="32"/>
      <c r="AB211" s="32"/>
      <c r="AC211" s="32"/>
      <c r="AD211" s="32"/>
      <c r="AE211" s="32"/>
      <c r="AF211" s="32"/>
    </row>
    <row r="212" spans="1:32">
      <c r="A212" s="23"/>
      <c r="B212" s="23"/>
      <c r="C212" s="23"/>
      <c r="D212" s="23"/>
      <c r="E212" s="23"/>
      <c r="F212" s="23"/>
      <c r="G212" s="23"/>
      <c r="H212" s="23"/>
      <c r="I212" s="23"/>
      <c r="J212" s="23"/>
      <c r="K212" s="23"/>
      <c r="L212" s="23"/>
      <c r="M212" s="23"/>
      <c r="N212" s="23"/>
      <c r="O212" s="23"/>
      <c r="P212" s="23"/>
      <c r="Q212" s="23"/>
      <c r="R212" s="23"/>
      <c r="S212" s="23"/>
      <c r="T212" s="23"/>
      <c r="U212" s="23"/>
      <c r="V212" s="23"/>
      <c r="W212" s="23"/>
      <c r="X212" s="23"/>
      <c r="Y212" s="23"/>
      <c r="Z212" s="32"/>
      <c r="AA212" s="32"/>
      <c r="AB212" s="32"/>
      <c r="AC212" s="32"/>
      <c r="AD212" s="32"/>
      <c r="AE212" s="32"/>
      <c r="AF212" s="32"/>
    </row>
    <row r="213" spans="1:32">
      <c r="A213" s="23"/>
      <c r="B213" s="23"/>
      <c r="C213" s="23"/>
      <c r="D213" s="23"/>
      <c r="E213" s="23"/>
      <c r="F213" s="23"/>
      <c r="G213" s="23"/>
      <c r="H213" s="23"/>
      <c r="I213" s="23"/>
      <c r="J213" s="23"/>
      <c r="K213" s="23"/>
      <c r="L213" s="23"/>
      <c r="M213" s="23"/>
      <c r="N213" s="23"/>
      <c r="O213" s="23"/>
      <c r="P213" s="23"/>
      <c r="Q213" s="23"/>
      <c r="R213" s="23"/>
      <c r="S213" s="23"/>
      <c r="T213" s="23"/>
      <c r="U213" s="23"/>
      <c r="V213" s="23"/>
      <c r="W213" s="23"/>
      <c r="X213" s="23"/>
      <c r="Y213" s="23"/>
      <c r="Z213" s="32"/>
      <c r="AA213" s="32"/>
      <c r="AB213" s="32"/>
      <c r="AC213" s="32"/>
      <c r="AD213" s="32"/>
      <c r="AE213" s="32"/>
      <c r="AF213" s="32"/>
    </row>
    <row r="214" spans="1:32">
      <c r="A214" s="23"/>
      <c r="B214" s="23"/>
      <c r="C214" s="23"/>
      <c r="D214" s="23"/>
      <c r="E214" s="23"/>
      <c r="F214" s="23"/>
      <c r="G214" s="23"/>
      <c r="H214" s="23"/>
      <c r="I214" s="23"/>
      <c r="J214" s="23"/>
      <c r="K214" s="23"/>
      <c r="L214" s="23"/>
      <c r="M214" s="23"/>
      <c r="N214" s="23"/>
      <c r="O214" s="23"/>
      <c r="P214" s="23"/>
      <c r="Q214" s="23"/>
      <c r="R214" s="23"/>
      <c r="S214" s="23"/>
      <c r="T214" s="23"/>
      <c r="U214" s="23"/>
      <c r="V214" s="23"/>
      <c r="W214" s="23"/>
      <c r="X214" s="23"/>
      <c r="Y214" s="23"/>
      <c r="Z214" s="32"/>
      <c r="AA214" s="32"/>
      <c r="AB214" s="32"/>
      <c r="AC214" s="32"/>
      <c r="AD214" s="32"/>
      <c r="AE214" s="32"/>
      <c r="AF214" s="32"/>
    </row>
    <row r="215" spans="1:32">
      <c r="A215" s="23"/>
      <c r="B215" s="23"/>
      <c r="C215" s="23"/>
      <c r="D215" s="23"/>
      <c r="E215" s="23"/>
      <c r="F215" s="23"/>
      <c r="G215" s="23"/>
      <c r="H215" s="23"/>
      <c r="I215" s="23"/>
      <c r="J215" s="23"/>
      <c r="K215" s="23"/>
      <c r="L215" s="23"/>
      <c r="M215" s="23"/>
      <c r="N215" s="23"/>
      <c r="O215" s="23"/>
      <c r="P215" s="23"/>
      <c r="Q215" s="23"/>
      <c r="R215" s="23"/>
      <c r="S215" s="23"/>
      <c r="T215" s="23"/>
      <c r="U215" s="23"/>
      <c r="V215" s="23"/>
      <c r="W215" s="23"/>
      <c r="X215" s="23"/>
      <c r="Y215" s="23"/>
      <c r="Z215" s="32"/>
      <c r="AA215" s="32"/>
      <c r="AB215" s="32"/>
      <c r="AC215" s="32"/>
      <c r="AD215" s="32"/>
      <c r="AE215" s="32"/>
      <c r="AF215" s="32"/>
    </row>
    <row r="216" spans="1:32">
      <c r="A216" s="23"/>
      <c r="B216" s="23"/>
      <c r="C216" s="23"/>
      <c r="D216" s="23"/>
      <c r="E216" s="23"/>
      <c r="F216" s="23"/>
      <c r="G216" s="23"/>
      <c r="H216" s="23"/>
      <c r="I216" s="23"/>
      <c r="J216" s="23"/>
      <c r="K216" s="23"/>
      <c r="L216" s="23"/>
      <c r="M216" s="23"/>
      <c r="N216" s="23"/>
      <c r="O216" s="23"/>
      <c r="P216" s="23"/>
      <c r="Q216" s="23"/>
      <c r="R216" s="23"/>
      <c r="S216" s="23"/>
      <c r="T216" s="23"/>
      <c r="U216" s="23"/>
      <c r="V216" s="23"/>
      <c r="W216" s="23"/>
      <c r="X216" s="23"/>
      <c r="Y216" s="23"/>
      <c r="Z216" s="32"/>
      <c r="AA216" s="32"/>
      <c r="AB216" s="32"/>
      <c r="AC216" s="32"/>
      <c r="AD216" s="32"/>
      <c r="AE216" s="32"/>
      <c r="AF216" s="32"/>
    </row>
    <row r="217" spans="1:32">
      <c r="A217" s="23"/>
      <c r="B217" s="23"/>
      <c r="C217" s="23"/>
      <c r="D217" s="23"/>
      <c r="E217" s="23"/>
      <c r="F217" s="23"/>
      <c r="G217" s="23"/>
      <c r="H217" s="23"/>
      <c r="I217" s="23"/>
      <c r="J217" s="23"/>
      <c r="K217" s="23"/>
      <c r="L217" s="23"/>
      <c r="M217" s="23"/>
      <c r="N217" s="23"/>
      <c r="O217" s="23"/>
      <c r="P217" s="23"/>
      <c r="Q217" s="23"/>
      <c r="R217" s="23"/>
      <c r="S217" s="23"/>
      <c r="T217" s="23"/>
      <c r="U217" s="23"/>
      <c r="V217" s="23"/>
      <c r="W217" s="23"/>
      <c r="X217" s="23"/>
      <c r="Y217" s="23"/>
      <c r="Z217" s="32"/>
      <c r="AA217" s="32"/>
      <c r="AB217" s="32"/>
      <c r="AC217" s="32"/>
      <c r="AD217" s="32"/>
      <c r="AE217" s="32"/>
      <c r="AF217" s="32"/>
    </row>
    <row r="218" spans="1:32">
      <c r="A218" s="23"/>
      <c r="B218" s="23"/>
      <c r="C218" s="23"/>
      <c r="D218" s="23"/>
      <c r="E218" s="23"/>
      <c r="F218" s="23"/>
      <c r="G218" s="23"/>
      <c r="H218" s="23"/>
      <c r="I218" s="23"/>
      <c r="J218" s="23"/>
      <c r="K218" s="23"/>
      <c r="L218" s="23"/>
      <c r="M218" s="23"/>
      <c r="N218" s="23"/>
      <c r="O218" s="23"/>
      <c r="P218" s="23"/>
      <c r="Q218" s="23"/>
      <c r="R218" s="23"/>
      <c r="S218" s="23"/>
      <c r="T218" s="23"/>
      <c r="U218" s="23"/>
      <c r="V218" s="23"/>
      <c r="W218" s="23"/>
      <c r="X218" s="23"/>
      <c r="Y218" s="23"/>
      <c r="Z218" s="32"/>
      <c r="AA218" s="32"/>
      <c r="AB218" s="32"/>
      <c r="AC218" s="32"/>
      <c r="AD218" s="32"/>
      <c r="AE218" s="32"/>
      <c r="AF218" s="32"/>
    </row>
    <row r="219" spans="1:32">
      <c r="A219" s="23"/>
      <c r="B219" s="23"/>
      <c r="C219" s="23"/>
      <c r="D219" s="23"/>
      <c r="E219" s="23"/>
      <c r="F219" s="23"/>
      <c r="G219" s="23"/>
      <c r="H219" s="23"/>
      <c r="I219" s="23"/>
      <c r="J219" s="23"/>
      <c r="K219" s="23"/>
      <c r="L219" s="23"/>
      <c r="M219" s="23"/>
      <c r="N219" s="23"/>
      <c r="O219" s="23"/>
      <c r="P219" s="23"/>
      <c r="Q219" s="23"/>
      <c r="R219" s="23"/>
      <c r="S219" s="23"/>
      <c r="T219" s="23"/>
      <c r="U219" s="23"/>
      <c r="V219" s="23"/>
      <c r="W219" s="23"/>
      <c r="X219" s="23"/>
      <c r="Y219" s="23"/>
      <c r="Z219" s="32"/>
      <c r="AA219" s="32"/>
      <c r="AB219" s="32"/>
      <c r="AC219" s="32"/>
      <c r="AD219" s="32"/>
      <c r="AE219" s="32"/>
      <c r="AF219" s="32"/>
    </row>
    <row r="220" spans="1:32">
      <c r="A220" s="23"/>
      <c r="B220" s="23"/>
      <c r="C220" s="23"/>
      <c r="D220" s="23"/>
      <c r="E220" s="23"/>
      <c r="F220" s="23"/>
      <c r="G220" s="23"/>
      <c r="H220" s="23"/>
      <c r="I220" s="23"/>
      <c r="J220" s="23"/>
      <c r="K220" s="23"/>
      <c r="L220" s="23"/>
      <c r="M220" s="23"/>
      <c r="N220" s="23"/>
      <c r="O220" s="23"/>
      <c r="P220" s="23"/>
      <c r="Q220" s="23"/>
      <c r="R220" s="23"/>
      <c r="S220" s="23"/>
      <c r="T220" s="23"/>
      <c r="U220" s="23"/>
      <c r="V220" s="23"/>
      <c r="W220" s="23"/>
      <c r="X220" s="23"/>
      <c r="Y220" s="23"/>
      <c r="Z220" s="32"/>
      <c r="AA220" s="32"/>
      <c r="AB220" s="32"/>
      <c r="AC220" s="32"/>
      <c r="AD220" s="32"/>
      <c r="AE220" s="32"/>
      <c r="AF220" s="32"/>
    </row>
    <row r="221" spans="1:32">
      <c r="A221" s="23"/>
      <c r="B221" s="23"/>
      <c r="C221" s="23"/>
      <c r="D221" s="23"/>
      <c r="E221" s="23"/>
      <c r="F221" s="23"/>
      <c r="G221" s="23"/>
      <c r="H221" s="23"/>
      <c r="I221" s="23"/>
      <c r="J221" s="23"/>
      <c r="K221" s="23"/>
      <c r="L221" s="23"/>
      <c r="M221" s="23"/>
      <c r="N221" s="23"/>
      <c r="O221" s="23"/>
      <c r="P221" s="23"/>
      <c r="Q221" s="23"/>
      <c r="R221" s="23"/>
      <c r="S221" s="23"/>
      <c r="T221" s="23"/>
      <c r="U221" s="23"/>
      <c r="V221" s="23"/>
      <c r="W221" s="23"/>
      <c r="X221" s="23"/>
      <c r="Y221" s="23"/>
      <c r="Z221" s="32"/>
      <c r="AA221" s="32"/>
      <c r="AB221" s="32"/>
      <c r="AC221" s="32"/>
      <c r="AD221" s="32"/>
      <c r="AE221" s="32"/>
      <c r="AF221" s="32"/>
    </row>
    <row r="222" spans="1:32">
      <c r="A222" s="23"/>
      <c r="B222" s="23"/>
      <c r="C222" s="23"/>
      <c r="D222" s="23"/>
      <c r="E222" s="23"/>
      <c r="F222" s="23"/>
      <c r="G222" s="23"/>
      <c r="H222" s="23"/>
      <c r="I222" s="23"/>
      <c r="J222" s="23"/>
      <c r="K222" s="23"/>
      <c r="L222" s="23"/>
      <c r="M222" s="23"/>
      <c r="N222" s="23"/>
      <c r="O222" s="23"/>
      <c r="P222" s="23"/>
      <c r="Q222" s="23"/>
      <c r="R222" s="23"/>
      <c r="S222" s="23"/>
      <c r="T222" s="23"/>
      <c r="U222" s="23"/>
      <c r="V222" s="23"/>
      <c r="W222" s="23"/>
      <c r="X222" s="23"/>
      <c r="Y222" s="23"/>
      <c r="Z222" s="32"/>
      <c r="AA222" s="32"/>
      <c r="AB222" s="32"/>
      <c r="AC222" s="32"/>
      <c r="AD222" s="32"/>
      <c r="AE222" s="32"/>
      <c r="AF222" s="32"/>
    </row>
    <row r="223" spans="1:32">
      <c r="A223" s="23"/>
      <c r="B223" s="23"/>
      <c r="C223" s="23"/>
      <c r="D223" s="23"/>
      <c r="E223" s="23"/>
      <c r="F223" s="23"/>
      <c r="G223" s="23"/>
      <c r="H223" s="23"/>
      <c r="I223" s="23"/>
      <c r="J223" s="23"/>
      <c r="K223" s="23"/>
      <c r="L223" s="23"/>
      <c r="M223" s="23"/>
      <c r="N223" s="23"/>
      <c r="O223" s="23"/>
      <c r="P223" s="23"/>
      <c r="Q223" s="23"/>
      <c r="R223" s="23"/>
      <c r="S223" s="23"/>
      <c r="T223" s="23"/>
      <c r="U223" s="23"/>
      <c r="V223" s="23"/>
      <c r="W223" s="23"/>
      <c r="X223" s="23"/>
      <c r="Y223" s="23"/>
      <c r="Z223" s="32"/>
      <c r="AA223" s="32"/>
      <c r="AB223" s="32"/>
      <c r="AC223" s="32"/>
      <c r="AD223" s="32"/>
      <c r="AE223" s="32"/>
      <c r="AF223" s="32"/>
    </row>
    <row r="224" spans="1:32">
      <c r="A224" s="23"/>
      <c r="B224" s="23"/>
      <c r="C224" s="23"/>
      <c r="D224" s="23"/>
      <c r="E224" s="23"/>
      <c r="F224" s="23"/>
      <c r="G224" s="23"/>
      <c r="H224" s="23"/>
      <c r="I224" s="23"/>
      <c r="J224" s="23"/>
      <c r="K224" s="23"/>
      <c r="L224" s="23"/>
      <c r="M224" s="23"/>
      <c r="N224" s="23"/>
      <c r="O224" s="23"/>
      <c r="P224" s="23"/>
      <c r="Q224" s="23"/>
      <c r="R224" s="23"/>
      <c r="S224" s="23"/>
      <c r="T224" s="23"/>
      <c r="U224" s="23"/>
      <c r="V224" s="23"/>
      <c r="W224" s="23"/>
      <c r="X224" s="23"/>
      <c r="Y224" s="23"/>
      <c r="Z224" s="32"/>
      <c r="AA224" s="32"/>
      <c r="AB224" s="32"/>
      <c r="AC224" s="32"/>
      <c r="AD224" s="32"/>
      <c r="AE224" s="32"/>
      <c r="AF224" s="32"/>
    </row>
    <row r="225" spans="1:32">
      <c r="A225" s="23"/>
      <c r="B225" s="23"/>
      <c r="C225" s="23"/>
      <c r="D225" s="23"/>
      <c r="E225" s="23"/>
      <c r="F225" s="23"/>
      <c r="G225" s="23"/>
      <c r="H225" s="23"/>
      <c r="I225" s="23"/>
      <c r="J225" s="23"/>
      <c r="K225" s="23"/>
      <c r="L225" s="23"/>
      <c r="M225" s="23"/>
      <c r="N225" s="23"/>
      <c r="O225" s="23"/>
      <c r="P225" s="23"/>
      <c r="Q225" s="23"/>
      <c r="R225" s="23"/>
      <c r="S225" s="23"/>
      <c r="T225" s="23"/>
      <c r="U225" s="23"/>
      <c r="V225" s="23"/>
      <c r="W225" s="23"/>
      <c r="X225" s="23"/>
      <c r="Y225" s="23"/>
      <c r="Z225" s="32"/>
      <c r="AA225" s="32"/>
      <c r="AB225" s="32"/>
      <c r="AC225" s="32"/>
      <c r="AD225" s="32"/>
      <c r="AE225" s="32"/>
      <c r="AF225" s="32"/>
    </row>
    <row r="226" spans="1:32">
      <c r="A226" s="23"/>
      <c r="B226" s="23"/>
      <c r="C226" s="23"/>
      <c r="D226" s="23"/>
      <c r="E226" s="23"/>
      <c r="F226" s="23"/>
      <c r="G226" s="23"/>
      <c r="H226" s="23"/>
      <c r="I226" s="23"/>
      <c r="J226" s="23"/>
      <c r="K226" s="23"/>
      <c r="L226" s="23"/>
      <c r="M226" s="23"/>
      <c r="N226" s="23"/>
      <c r="O226" s="23"/>
      <c r="P226" s="23"/>
      <c r="Q226" s="23"/>
      <c r="R226" s="23"/>
      <c r="S226" s="23"/>
      <c r="T226" s="23"/>
      <c r="U226" s="23"/>
      <c r="V226" s="23"/>
      <c r="W226" s="23"/>
      <c r="X226" s="23"/>
      <c r="Y226" s="23"/>
      <c r="Z226" s="32"/>
      <c r="AA226" s="32"/>
      <c r="AB226" s="32"/>
      <c r="AC226" s="32"/>
      <c r="AD226" s="32"/>
      <c r="AE226" s="32"/>
      <c r="AF226" s="32"/>
    </row>
    <row r="227" spans="1:32">
      <c r="A227" s="23"/>
      <c r="B227" s="23"/>
      <c r="C227" s="23"/>
      <c r="D227" s="23"/>
      <c r="E227" s="23"/>
      <c r="F227" s="23"/>
      <c r="G227" s="23"/>
      <c r="H227" s="23"/>
      <c r="I227" s="23"/>
      <c r="J227" s="23"/>
      <c r="K227" s="23"/>
      <c r="L227" s="23"/>
      <c r="M227" s="23"/>
      <c r="N227" s="23"/>
      <c r="O227" s="23"/>
      <c r="P227" s="23"/>
      <c r="Q227" s="23"/>
      <c r="R227" s="23"/>
      <c r="S227" s="23"/>
      <c r="T227" s="23"/>
      <c r="U227" s="23"/>
      <c r="V227" s="23"/>
      <c r="W227" s="23"/>
      <c r="X227" s="23"/>
      <c r="Y227" s="23"/>
      <c r="Z227" s="32"/>
      <c r="AA227" s="32"/>
      <c r="AB227" s="32"/>
      <c r="AC227" s="32"/>
      <c r="AD227" s="32"/>
      <c r="AE227" s="32"/>
      <c r="AF227" s="32"/>
    </row>
    <row r="228" spans="1:32">
      <c r="A228" s="23"/>
      <c r="B228" s="23"/>
      <c r="C228" s="23"/>
      <c r="D228" s="23"/>
      <c r="E228" s="23"/>
      <c r="F228" s="23"/>
      <c r="G228" s="23"/>
      <c r="H228" s="23"/>
      <c r="I228" s="23"/>
      <c r="J228" s="23"/>
      <c r="K228" s="23"/>
      <c r="L228" s="23"/>
      <c r="M228" s="23"/>
      <c r="N228" s="23"/>
      <c r="O228" s="23"/>
      <c r="P228" s="23"/>
      <c r="Q228" s="23"/>
      <c r="R228" s="23"/>
      <c r="S228" s="23"/>
      <c r="T228" s="23"/>
      <c r="U228" s="23"/>
      <c r="V228" s="23"/>
      <c r="W228" s="23"/>
      <c r="X228" s="23"/>
      <c r="Y228" s="23"/>
      <c r="Z228" s="32"/>
      <c r="AA228" s="32"/>
      <c r="AB228" s="32"/>
      <c r="AC228" s="32"/>
      <c r="AD228" s="32"/>
      <c r="AE228" s="32"/>
      <c r="AF228" s="32"/>
    </row>
    <row r="229" spans="1:32">
      <c r="A229" s="23"/>
      <c r="B229" s="23"/>
      <c r="C229" s="23"/>
      <c r="D229" s="23"/>
      <c r="E229" s="23"/>
      <c r="F229" s="23"/>
      <c r="G229" s="23"/>
      <c r="H229" s="23"/>
      <c r="I229" s="23"/>
      <c r="J229" s="23"/>
      <c r="K229" s="23"/>
      <c r="L229" s="23"/>
      <c r="M229" s="23"/>
      <c r="N229" s="23"/>
      <c r="O229" s="23"/>
      <c r="P229" s="23"/>
      <c r="Q229" s="23"/>
      <c r="R229" s="23"/>
      <c r="S229" s="23"/>
      <c r="T229" s="23"/>
      <c r="U229" s="23"/>
      <c r="V229" s="23"/>
      <c r="W229" s="23"/>
      <c r="X229" s="23"/>
      <c r="Y229" s="23"/>
      <c r="Z229" s="32"/>
      <c r="AA229" s="32"/>
      <c r="AB229" s="32"/>
      <c r="AC229" s="32"/>
      <c r="AD229" s="32"/>
      <c r="AE229" s="32"/>
      <c r="AF229" s="32"/>
    </row>
    <row r="230" spans="1:32">
      <c r="A230" s="23"/>
      <c r="B230" s="23"/>
      <c r="C230" s="23"/>
      <c r="D230" s="23"/>
      <c r="E230" s="23"/>
      <c r="F230" s="23"/>
      <c r="G230" s="23"/>
      <c r="H230" s="23"/>
      <c r="I230" s="23"/>
      <c r="J230" s="23"/>
      <c r="K230" s="23"/>
      <c r="L230" s="23"/>
      <c r="M230" s="23"/>
      <c r="N230" s="23"/>
      <c r="O230" s="23"/>
      <c r="P230" s="23"/>
      <c r="Q230" s="23"/>
      <c r="R230" s="23"/>
      <c r="S230" s="23"/>
      <c r="T230" s="23"/>
      <c r="U230" s="23"/>
      <c r="V230" s="23"/>
      <c r="W230" s="23"/>
      <c r="X230" s="23"/>
      <c r="Y230" s="23"/>
      <c r="Z230" s="32"/>
      <c r="AA230" s="32"/>
      <c r="AB230" s="32"/>
      <c r="AC230" s="32"/>
      <c r="AD230" s="32"/>
      <c r="AE230" s="32"/>
      <c r="AF230" s="32"/>
    </row>
    <row r="231" spans="1:32">
      <c r="A231" s="23"/>
      <c r="B231" s="23"/>
      <c r="C231" s="23"/>
      <c r="D231" s="23"/>
      <c r="E231" s="23"/>
      <c r="F231" s="23"/>
      <c r="G231" s="23"/>
      <c r="H231" s="23"/>
      <c r="I231" s="23"/>
      <c r="J231" s="23"/>
      <c r="K231" s="23"/>
      <c r="L231" s="23"/>
      <c r="M231" s="23"/>
      <c r="N231" s="23"/>
      <c r="O231" s="23"/>
      <c r="P231" s="23"/>
      <c r="Q231" s="23"/>
      <c r="R231" s="23"/>
      <c r="S231" s="23"/>
      <c r="T231" s="23"/>
      <c r="U231" s="23"/>
      <c r="V231" s="23"/>
      <c r="W231" s="23"/>
      <c r="X231" s="23"/>
      <c r="Y231" s="23"/>
      <c r="Z231" s="32"/>
      <c r="AA231" s="32"/>
      <c r="AB231" s="32"/>
      <c r="AC231" s="32"/>
      <c r="AD231" s="32"/>
      <c r="AE231" s="32"/>
      <c r="AF231" s="32"/>
    </row>
    <row r="232" spans="1:32">
      <c r="A232" s="23"/>
      <c r="B232" s="23"/>
      <c r="C232" s="23"/>
      <c r="D232" s="23"/>
      <c r="E232" s="23"/>
      <c r="F232" s="23"/>
      <c r="G232" s="23"/>
      <c r="H232" s="23"/>
      <c r="I232" s="23"/>
      <c r="J232" s="23"/>
      <c r="K232" s="23"/>
      <c r="L232" s="23"/>
      <c r="M232" s="23"/>
      <c r="N232" s="23"/>
      <c r="O232" s="23"/>
      <c r="P232" s="23"/>
      <c r="Q232" s="23"/>
      <c r="R232" s="23"/>
      <c r="S232" s="23"/>
      <c r="T232" s="23"/>
      <c r="U232" s="23"/>
      <c r="V232" s="23"/>
      <c r="W232" s="23"/>
      <c r="X232" s="23"/>
      <c r="Y232" s="23"/>
      <c r="Z232" s="32"/>
      <c r="AA232" s="32"/>
      <c r="AB232" s="32"/>
      <c r="AC232" s="32"/>
      <c r="AD232" s="32"/>
      <c r="AE232" s="32"/>
      <c r="AF232" s="32"/>
    </row>
    <row r="233" spans="1:32">
      <c r="A233" s="23"/>
      <c r="B233" s="23"/>
      <c r="C233" s="23"/>
      <c r="D233" s="23"/>
      <c r="E233" s="23"/>
      <c r="F233" s="23"/>
      <c r="G233" s="23"/>
      <c r="H233" s="23"/>
      <c r="I233" s="23"/>
      <c r="J233" s="23"/>
      <c r="K233" s="23"/>
      <c r="L233" s="23"/>
      <c r="M233" s="23"/>
      <c r="N233" s="23"/>
      <c r="O233" s="23"/>
      <c r="P233" s="23"/>
      <c r="Q233" s="23"/>
      <c r="R233" s="23"/>
      <c r="S233" s="23"/>
      <c r="T233" s="23"/>
      <c r="U233" s="23"/>
      <c r="V233" s="23"/>
      <c r="W233" s="23"/>
      <c r="X233" s="23"/>
      <c r="Y233" s="23"/>
      <c r="Z233" s="32"/>
      <c r="AA233" s="32"/>
      <c r="AB233" s="32"/>
      <c r="AC233" s="32"/>
      <c r="AD233" s="32"/>
      <c r="AE233" s="32"/>
      <c r="AF233" s="32"/>
    </row>
    <row r="234" spans="1:32">
      <c r="A234" s="23"/>
      <c r="B234" s="23"/>
      <c r="C234" s="23"/>
      <c r="D234" s="23"/>
      <c r="E234" s="23"/>
      <c r="F234" s="23"/>
      <c r="G234" s="23"/>
      <c r="H234" s="23"/>
      <c r="I234" s="23"/>
      <c r="J234" s="23"/>
      <c r="K234" s="23"/>
      <c r="L234" s="23"/>
      <c r="M234" s="23"/>
      <c r="N234" s="23"/>
      <c r="O234" s="23"/>
      <c r="P234" s="23"/>
      <c r="Q234" s="23"/>
      <c r="R234" s="23"/>
      <c r="S234" s="23"/>
      <c r="T234" s="23"/>
      <c r="U234" s="23"/>
      <c r="V234" s="23"/>
      <c r="W234" s="23"/>
      <c r="X234" s="23"/>
      <c r="Y234" s="23"/>
      <c r="Z234" s="32"/>
      <c r="AA234" s="32"/>
      <c r="AB234" s="32"/>
      <c r="AC234" s="32"/>
      <c r="AD234" s="32"/>
      <c r="AE234" s="32"/>
      <c r="AF234" s="32"/>
    </row>
    <row r="235" spans="1:32">
      <c r="A235" s="23"/>
      <c r="B235" s="23"/>
      <c r="C235" s="23"/>
      <c r="D235" s="23"/>
      <c r="E235" s="23"/>
      <c r="F235" s="23"/>
      <c r="G235" s="23"/>
      <c r="H235" s="23"/>
      <c r="I235" s="23"/>
      <c r="J235" s="23"/>
      <c r="K235" s="23"/>
      <c r="L235" s="23"/>
      <c r="M235" s="23"/>
      <c r="N235" s="23"/>
      <c r="O235" s="23"/>
      <c r="P235" s="23"/>
      <c r="Q235" s="23"/>
      <c r="R235" s="23"/>
      <c r="S235" s="23"/>
      <c r="T235" s="23"/>
      <c r="U235" s="23"/>
      <c r="V235" s="23"/>
      <c r="W235" s="23"/>
      <c r="X235" s="23"/>
      <c r="Y235" s="23"/>
      <c r="Z235" s="32"/>
      <c r="AA235" s="32"/>
      <c r="AB235" s="32"/>
      <c r="AC235" s="32"/>
      <c r="AD235" s="32"/>
      <c r="AE235" s="32"/>
      <c r="AF235" s="32"/>
    </row>
    <row r="236" spans="1:32">
      <c r="A236" s="23"/>
      <c r="B236" s="23"/>
      <c r="C236" s="23"/>
      <c r="D236" s="23"/>
      <c r="E236" s="23"/>
      <c r="F236" s="23"/>
      <c r="G236" s="23"/>
      <c r="H236" s="23"/>
      <c r="I236" s="23"/>
      <c r="J236" s="23"/>
      <c r="K236" s="23"/>
      <c r="L236" s="23"/>
      <c r="M236" s="23"/>
      <c r="N236" s="23"/>
      <c r="O236" s="23"/>
      <c r="P236" s="23"/>
      <c r="Q236" s="23"/>
      <c r="R236" s="23"/>
      <c r="S236" s="23"/>
      <c r="T236" s="23"/>
      <c r="U236" s="23"/>
      <c r="V236" s="23"/>
      <c r="W236" s="23"/>
      <c r="X236" s="23"/>
      <c r="Y236" s="23"/>
      <c r="Z236" s="32"/>
      <c r="AA236" s="32"/>
      <c r="AB236" s="32"/>
      <c r="AC236" s="32"/>
      <c r="AD236" s="32"/>
      <c r="AE236" s="32"/>
      <c r="AF236" s="32"/>
    </row>
    <row r="237" spans="1:32">
      <c r="A237" s="23"/>
      <c r="B237" s="23"/>
      <c r="C237" s="23"/>
      <c r="D237" s="23"/>
      <c r="E237" s="23"/>
      <c r="F237" s="23"/>
      <c r="G237" s="23"/>
      <c r="H237" s="23"/>
      <c r="I237" s="23"/>
      <c r="J237" s="23"/>
      <c r="K237" s="23"/>
      <c r="L237" s="23"/>
      <c r="M237" s="23"/>
      <c r="N237" s="23"/>
      <c r="O237" s="23"/>
      <c r="P237" s="23"/>
      <c r="Q237" s="23"/>
      <c r="R237" s="23"/>
      <c r="S237" s="23"/>
      <c r="T237" s="23"/>
      <c r="U237" s="23"/>
      <c r="V237" s="23"/>
      <c r="W237" s="23"/>
      <c r="X237" s="23"/>
      <c r="Y237" s="23"/>
      <c r="Z237" s="32"/>
      <c r="AA237" s="32"/>
      <c r="AB237" s="32"/>
      <c r="AC237" s="32"/>
      <c r="AD237" s="32"/>
      <c r="AE237" s="32"/>
      <c r="AF237" s="32"/>
    </row>
    <row r="238" spans="1:32">
      <c r="A238" s="23"/>
      <c r="B238" s="23"/>
      <c r="C238" s="23"/>
      <c r="D238" s="23"/>
      <c r="E238" s="23"/>
      <c r="F238" s="23"/>
      <c r="G238" s="23"/>
      <c r="H238" s="23"/>
      <c r="I238" s="23"/>
      <c r="J238" s="23"/>
      <c r="K238" s="23"/>
      <c r="L238" s="23"/>
      <c r="M238" s="23"/>
      <c r="N238" s="23"/>
      <c r="O238" s="23"/>
      <c r="P238" s="23"/>
      <c r="Q238" s="23"/>
      <c r="R238" s="23"/>
      <c r="S238" s="23"/>
      <c r="T238" s="23"/>
      <c r="U238" s="23"/>
      <c r="V238" s="23"/>
      <c r="W238" s="23"/>
      <c r="X238" s="23"/>
      <c r="Y238" s="23"/>
      <c r="Z238" s="32"/>
      <c r="AA238" s="32"/>
      <c r="AB238" s="32"/>
      <c r="AC238" s="32"/>
      <c r="AD238" s="32"/>
      <c r="AE238" s="32"/>
      <c r="AF238" s="32"/>
    </row>
    <row r="239" spans="1:32">
      <c r="A239" s="23"/>
      <c r="B239" s="23"/>
      <c r="C239" s="23"/>
      <c r="D239" s="23"/>
      <c r="E239" s="23"/>
      <c r="F239" s="23"/>
      <c r="G239" s="23"/>
      <c r="H239" s="23"/>
      <c r="I239" s="23"/>
      <c r="J239" s="23"/>
      <c r="K239" s="23"/>
      <c r="L239" s="23"/>
      <c r="M239" s="23"/>
      <c r="N239" s="23"/>
      <c r="O239" s="23"/>
      <c r="P239" s="23"/>
      <c r="Q239" s="23"/>
      <c r="R239" s="23"/>
      <c r="S239" s="23"/>
      <c r="T239" s="23"/>
      <c r="U239" s="23"/>
      <c r="V239" s="23"/>
      <c r="W239" s="23"/>
      <c r="X239" s="23"/>
      <c r="Y239" s="23"/>
      <c r="Z239" s="32"/>
      <c r="AA239" s="32"/>
      <c r="AB239" s="32"/>
      <c r="AC239" s="32"/>
      <c r="AD239" s="32"/>
      <c r="AE239" s="32"/>
      <c r="AF239" s="32"/>
    </row>
    <row r="240" spans="1:32">
      <c r="A240" s="23"/>
      <c r="B240" s="23"/>
      <c r="C240" s="23"/>
      <c r="D240" s="23"/>
      <c r="E240" s="23"/>
      <c r="F240" s="23"/>
      <c r="G240" s="23"/>
      <c r="H240" s="23"/>
      <c r="I240" s="23"/>
      <c r="J240" s="23"/>
      <c r="K240" s="23"/>
      <c r="L240" s="23"/>
      <c r="M240" s="23"/>
      <c r="N240" s="23"/>
      <c r="O240" s="23"/>
      <c r="P240" s="23"/>
      <c r="Q240" s="23"/>
      <c r="R240" s="23"/>
      <c r="S240" s="23"/>
      <c r="T240" s="23"/>
      <c r="U240" s="23"/>
      <c r="V240" s="23"/>
      <c r="W240" s="23"/>
      <c r="X240" s="23"/>
      <c r="Y240" s="23"/>
      <c r="Z240" s="32"/>
      <c r="AA240" s="32"/>
      <c r="AB240" s="32"/>
      <c r="AC240" s="32"/>
      <c r="AD240" s="32"/>
      <c r="AE240" s="32"/>
      <c r="AF240" s="32"/>
    </row>
    <row r="241" spans="1:32">
      <c r="A241" s="23"/>
      <c r="B241" s="23"/>
      <c r="C241" s="23"/>
      <c r="D241" s="23"/>
      <c r="E241" s="23"/>
      <c r="F241" s="23"/>
      <c r="G241" s="23"/>
      <c r="H241" s="23"/>
      <c r="I241" s="23"/>
      <c r="J241" s="23"/>
      <c r="K241" s="23"/>
      <c r="L241" s="23"/>
      <c r="M241" s="23"/>
      <c r="N241" s="23"/>
      <c r="O241" s="23"/>
      <c r="P241" s="23"/>
      <c r="Q241" s="23"/>
      <c r="R241" s="23"/>
      <c r="S241" s="23"/>
      <c r="T241" s="23"/>
      <c r="U241" s="23"/>
      <c r="V241" s="23"/>
      <c r="W241" s="23"/>
      <c r="X241" s="23"/>
      <c r="Y241" s="23"/>
      <c r="Z241" s="32"/>
      <c r="AA241" s="32"/>
      <c r="AB241" s="32"/>
      <c r="AC241" s="32"/>
      <c r="AD241" s="32"/>
      <c r="AE241" s="32"/>
      <c r="AF241" s="32"/>
    </row>
    <row r="242" spans="1:32">
      <c r="A242" s="23"/>
      <c r="B242" s="23"/>
      <c r="C242" s="23"/>
      <c r="D242" s="23"/>
      <c r="E242" s="23"/>
      <c r="F242" s="23"/>
      <c r="G242" s="23"/>
      <c r="H242" s="23"/>
      <c r="I242" s="23"/>
      <c r="J242" s="23"/>
      <c r="K242" s="23"/>
      <c r="L242" s="23"/>
      <c r="M242" s="23"/>
      <c r="N242" s="23"/>
      <c r="O242" s="23"/>
      <c r="P242" s="23"/>
      <c r="Q242" s="23"/>
      <c r="R242" s="23"/>
      <c r="S242" s="23"/>
      <c r="T242" s="23"/>
      <c r="U242" s="23"/>
      <c r="V242" s="23"/>
      <c r="W242" s="23"/>
      <c r="X242" s="23"/>
      <c r="Y242" s="23"/>
      <c r="Z242" s="32"/>
      <c r="AA242" s="32"/>
      <c r="AB242" s="32"/>
      <c r="AC242" s="32"/>
      <c r="AD242" s="32"/>
      <c r="AE242" s="32"/>
      <c r="AF242" s="32"/>
    </row>
    <row r="243" spans="1:32">
      <c r="A243" s="23"/>
      <c r="B243" s="23"/>
      <c r="C243" s="23"/>
      <c r="D243" s="23"/>
      <c r="E243" s="23"/>
      <c r="F243" s="23"/>
      <c r="G243" s="23"/>
      <c r="H243" s="23"/>
      <c r="I243" s="23"/>
      <c r="J243" s="23"/>
      <c r="K243" s="23"/>
      <c r="L243" s="23"/>
      <c r="M243" s="23"/>
      <c r="N243" s="23"/>
      <c r="O243" s="23"/>
      <c r="P243" s="23"/>
      <c r="Q243" s="23"/>
      <c r="R243" s="23"/>
      <c r="S243" s="23"/>
      <c r="T243" s="23"/>
      <c r="U243" s="23"/>
      <c r="V243" s="23"/>
      <c r="W243" s="23"/>
      <c r="X243" s="23"/>
      <c r="Y243" s="23"/>
      <c r="Z243" s="32"/>
      <c r="AA243" s="32"/>
      <c r="AB243" s="32"/>
      <c r="AC243" s="32"/>
      <c r="AD243" s="32"/>
      <c r="AE243" s="32"/>
      <c r="AF243" s="32"/>
    </row>
    <row r="244" spans="1:32">
      <c r="A244" s="23"/>
      <c r="B244" s="23"/>
      <c r="C244" s="23"/>
      <c r="D244" s="23"/>
      <c r="E244" s="23"/>
      <c r="F244" s="23"/>
      <c r="G244" s="23"/>
      <c r="H244" s="23"/>
      <c r="I244" s="23"/>
      <c r="J244" s="23"/>
      <c r="K244" s="23"/>
      <c r="L244" s="23"/>
      <c r="M244" s="23"/>
      <c r="N244" s="23"/>
      <c r="O244" s="23"/>
      <c r="P244" s="23"/>
      <c r="Q244" s="23"/>
      <c r="R244" s="23"/>
      <c r="S244" s="23"/>
      <c r="T244" s="23"/>
      <c r="U244" s="23"/>
      <c r="V244" s="23"/>
      <c r="W244" s="23"/>
      <c r="X244" s="23"/>
      <c r="Y244" s="23"/>
      <c r="Z244" s="32"/>
      <c r="AA244" s="32"/>
      <c r="AB244" s="32"/>
      <c r="AC244" s="32"/>
      <c r="AD244" s="32"/>
      <c r="AE244" s="32"/>
      <c r="AF244" s="32"/>
    </row>
    <row r="245" spans="1:32">
      <c r="A245" s="23"/>
      <c r="B245" s="23"/>
      <c r="C245" s="23"/>
      <c r="D245" s="23"/>
      <c r="E245" s="23"/>
      <c r="F245" s="23"/>
      <c r="G245" s="23"/>
      <c r="H245" s="23"/>
      <c r="I245" s="23"/>
      <c r="J245" s="23"/>
      <c r="K245" s="23"/>
      <c r="L245" s="23"/>
      <c r="M245" s="23"/>
      <c r="N245" s="23"/>
      <c r="O245" s="23"/>
      <c r="P245" s="23"/>
      <c r="Q245" s="23"/>
      <c r="R245" s="23"/>
      <c r="S245" s="23"/>
      <c r="T245" s="23"/>
      <c r="U245" s="23"/>
      <c r="V245" s="23"/>
      <c r="W245" s="23"/>
      <c r="X245" s="23"/>
      <c r="Y245" s="23"/>
      <c r="Z245" s="32"/>
      <c r="AA245" s="32"/>
      <c r="AB245" s="32"/>
      <c r="AC245" s="32"/>
      <c r="AD245" s="32"/>
      <c r="AE245" s="32"/>
      <c r="AF245" s="32"/>
    </row>
    <row r="246" spans="1:32">
      <c r="A246" s="23"/>
      <c r="B246" s="23"/>
      <c r="C246" s="23"/>
      <c r="D246" s="23"/>
      <c r="E246" s="23"/>
      <c r="F246" s="23"/>
      <c r="G246" s="23"/>
      <c r="H246" s="23"/>
      <c r="I246" s="23"/>
      <c r="J246" s="23"/>
      <c r="K246" s="23"/>
      <c r="L246" s="23"/>
      <c r="M246" s="23"/>
      <c r="N246" s="23"/>
      <c r="O246" s="23"/>
      <c r="P246" s="23"/>
      <c r="Q246" s="23"/>
      <c r="R246" s="23"/>
      <c r="S246" s="23"/>
      <c r="T246" s="23"/>
      <c r="U246" s="23"/>
      <c r="V246" s="23"/>
      <c r="W246" s="23"/>
      <c r="X246" s="23"/>
      <c r="Y246" s="23"/>
      <c r="Z246" s="32"/>
      <c r="AA246" s="32"/>
      <c r="AB246" s="32"/>
      <c r="AC246" s="32"/>
      <c r="AD246" s="32"/>
      <c r="AE246" s="32"/>
      <c r="AF246" s="32"/>
    </row>
    <row r="247" spans="1:32">
      <c r="A247" s="23"/>
      <c r="B247" s="23"/>
      <c r="C247" s="23"/>
      <c r="D247" s="23"/>
      <c r="E247" s="23"/>
      <c r="F247" s="23"/>
      <c r="G247" s="23"/>
      <c r="H247" s="23"/>
      <c r="I247" s="23"/>
      <c r="J247" s="23"/>
      <c r="K247" s="23"/>
      <c r="L247" s="23"/>
      <c r="M247" s="23"/>
      <c r="N247" s="23"/>
      <c r="O247" s="23"/>
      <c r="P247" s="23"/>
      <c r="Q247" s="23"/>
      <c r="R247" s="23"/>
      <c r="S247" s="23"/>
      <c r="T247" s="23"/>
      <c r="U247" s="23"/>
      <c r="V247" s="23"/>
      <c r="W247" s="23"/>
      <c r="X247" s="23"/>
      <c r="Y247" s="23"/>
      <c r="Z247" s="32"/>
      <c r="AA247" s="32"/>
      <c r="AB247" s="32"/>
      <c r="AC247" s="32"/>
      <c r="AD247" s="32"/>
      <c r="AE247" s="32"/>
      <c r="AF247" s="32"/>
    </row>
    <row r="248" spans="1:32">
      <c r="A248" s="23"/>
      <c r="B248" s="23"/>
      <c r="C248" s="23"/>
      <c r="D248" s="23"/>
      <c r="E248" s="23"/>
      <c r="F248" s="23"/>
      <c r="G248" s="23"/>
      <c r="H248" s="23"/>
      <c r="I248" s="23"/>
      <c r="J248" s="23"/>
      <c r="K248" s="23"/>
      <c r="L248" s="23"/>
      <c r="M248" s="23"/>
      <c r="N248" s="23"/>
      <c r="O248" s="23"/>
      <c r="P248" s="23"/>
      <c r="Q248" s="23"/>
      <c r="R248" s="23"/>
      <c r="S248" s="23"/>
      <c r="T248" s="23"/>
      <c r="U248" s="23"/>
      <c r="V248" s="23"/>
      <c r="W248" s="23"/>
      <c r="X248" s="23"/>
      <c r="Y248" s="23"/>
      <c r="Z248" s="32"/>
      <c r="AA248" s="32"/>
      <c r="AB248" s="32"/>
      <c r="AC248" s="32"/>
      <c r="AD248" s="32"/>
      <c r="AE248" s="32"/>
      <c r="AF248" s="32"/>
    </row>
    <row r="249" spans="1:32" ht="25.5" customHeight="1">
      <c r="A249" s="23"/>
      <c r="B249" s="23"/>
      <c r="C249" s="23"/>
      <c r="D249" s="23"/>
      <c r="E249" s="23"/>
      <c r="F249" s="23"/>
      <c r="G249" s="23"/>
      <c r="H249" s="23"/>
      <c r="I249" s="23"/>
      <c r="J249" s="23"/>
      <c r="K249" s="23"/>
      <c r="L249" s="23"/>
      <c r="M249" s="23"/>
      <c r="N249" s="23"/>
      <c r="O249" s="23"/>
      <c r="P249" s="23"/>
      <c r="Q249" s="23"/>
      <c r="R249" s="23"/>
      <c r="S249" s="23"/>
      <c r="T249" s="23"/>
      <c r="U249" s="23"/>
      <c r="V249" s="23"/>
      <c r="W249" s="23"/>
      <c r="X249" s="23"/>
      <c r="Y249" s="23"/>
      <c r="Z249" s="32"/>
      <c r="AA249" s="32"/>
      <c r="AB249" s="32"/>
      <c r="AC249" s="32"/>
      <c r="AD249" s="32"/>
      <c r="AE249" s="32"/>
      <c r="AF249" s="32"/>
    </row>
    <row r="250" spans="1:32">
      <c r="A250" s="23"/>
      <c r="B250" s="23"/>
      <c r="C250" s="23"/>
      <c r="D250" s="23"/>
      <c r="E250" s="23"/>
      <c r="F250" s="23"/>
      <c r="G250" s="23"/>
      <c r="H250" s="23"/>
      <c r="I250" s="23"/>
      <c r="J250" s="23"/>
      <c r="K250" s="23"/>
      <c r="L250" s="23"/>
      <c r="M250" s="23"/>
      <c r="N250" s="23"/>
      <c r="O250" s="23"/>
      <c r="P250" s="23"/>
      <c r="Q250" s="23"/>
      <c r="R250" s="23"/>
      <c r="S250" s="23"/>
      <c r="T250" s="23"/>
      <c r="U250" s="23"/>
      <c r="V250" s="23"/>
      <c r="W250" s="23"/>
      <c r="X250" s="23"/>
      <c r="Y250" s="23"/>
      <c r="Z250" s="32"/>
      <c r="AA250" s="32"/>
      <c r="AB250" s="32"/>
      <c r="AC250" s="32"/>
      <c r="AD250" s="32"/>
      <c r="AE250" s="32"/>
      <c r="AF250" s="32"/>
    </row>
    <row r="251" spans="1:32">
      <c r="A251" s="23"/>
      <c r="B251" s="23"/>
      <c r="C251" s="23"/>
      <c r="D251" s="23"/>
      <c r="E251" s="23"/>
      <c r="F251" s="23"/>
      <c r="G251" s="23"/>
      <c r="H251" s="23"/>
      <c r="I251" s="23"/>
      <c r="J251" s="23"/>
      <c r="K251" s="23"/>
      <c r="L251" s="23"/>
      <c r="M251" s="23"/>
      <c r="N251" s="23"/>
      <c r="O251" s="23"/>
      <c r="P251" s="23"/>
      <c r="Q251" s="23"/>
      <c r="R251" s="23"/>
      <c r="S251" s="23"/>
      <c r="T251" s="23"/>
      <c r="U251" s="23"/>
      <c r="V251" s="23"/>
      <c r="W251" s="23"/>
      <c r="X251" s="23"/>
      <c r="Y251" s="23"/>
      <c r="Z251" s="32"/>
      <c r="AA251" s="32"/>
      <c r="AB251" s="32"/>
      <c r="AC251" s="32"/>
      <c r="AD251" s="32"/>
      <c r="AE251" s="32"/>
      <c r="AF251" s="32"/>
    </row>
    <row r="252" spans="1:32">
      <c r="A252" s="23"/>
      <c r="B252" s="23"/>
      <c r="C252" s="23"/>
      <c r="D252" s="23"/>
      <c r="E252" s="23"/>
      <c r="F252" s="23"/>
      <c r="G252" s="23"/>
      <c r="H252" s="23"/>
      <c r="I252" s="23"/>
      <c r="J252" s="23"/>
      <c r="K252" s="23"/>
      <c r="L252" s="23"/>
      <c r="M252" s="23"/>
      <c r="N252" s="23"/>
      <c r="O252" s="23"/>
      <c r="P252" s="23"/>
      <c r="Q252" s="23"/>
      <c r="R252" s="23"/>
      <c r="S252" s="23"/>
      <c r="T252" s="23"/>
      <c r="U252" s="23"/>
      <c r="V252" s="23"/>
      <c r="W252" s="23"/>
      <c r="X252" s="23"/>
      <c r="Y252" s="23"/>
      <c r="Z252" s="32"/>
      <c r="AA252" s="32"/>
      <c r="AB252" s="32"/>
      <c r="AC252" s="32"/>
      <c r="AD252" s="32"/>
      <c r="AE252" s="32"/>
      <c r="AF252" s="32"/>
    </row>
    <row r="253" spans="1:32">
      <c r="A253" s="23"/>
      <c r="B253" s="23"/>
      <c r="C253" s="23"/>
      <c r="D253" s="23"/>
      <c r="E253" s="23"/>
      <c r="F253" s="23"/>
      <c r="G253" s="23"/>
      <c r="H253" s="23"/>
      <c r="I253" s="23"/>
      <c r="J253" s="23"/>
      <c r="K253" s="23"/>
      <c r="L253" s="23"/>
      <c r="M253" s="23"/>
      <c r="N253" s="23"/>
      <c r="O253" s="23"/>
      <c r="P253" s="23"/>
      <c r="Q253" s="23"/>
      <c r="R253" s="23"/>
      <c r="S253" s="23"/>
      <c r="T253" s="23"/>
      <c r="U253" s="23"/>
      <c r="V253" s="23"/>
      <c r="W253" s="23"/>
      <c r="X253" s="23"/>
      <c r="Y253" s="23"/>
      <c r="Z253" s="32"/>
      <c r="AA253" s="32"/>
      <c r="AB253" s="32"/>
      <c r="AC253" s="32"/>
      <c r="AD253" s="32"/>
      <c r="AE253" s="32"/>
      <c r="AF253" s="32"/>
    </row>
    <row r="254" spans="1:32">
      <c r="A254" s="23"/>
      <c r="B254" s="23"/>
      <c r="C254" s="23"/>
      <c r="D254" s="23"/>
      <c r="E254" s="23"/>
      <c r="F254" s="23"/>
      <c r="G254" s="23"/>
      <c r="H254" s="23"/>
      <c r="I254" s="23"/>
      <c r="J254" s="23"/>
      <c r="K254" s="23"/>
      <c r="L254" s="23"/>
      <c r="M254" s="23"/>
      <c r="N254" s="23"/>
      <c r="O254" s="23"/>
      <c r="P254" s="23"/>
      <c r="Q254" s="23"/>
      <c r="R254" s="23"/>
      <c r="S254" s="23"/>
      <c r="T254" s="23"/>
      <c r="U254" s="23"/>
      <c r="V254" s="23"/>
      <c r="W254" s="23"/>
      <c r="X254" s="23"/>
      <c r="Y254" s="23"/>
      <c r="Z254" s="32"/>
      <c r="AA254" s="32"/>
      <c r="AB254" s="32"/>
      <c r="AC254" s="32"/>
      <c r="AD254" s="32"/>
      <c r="AE254" s="32"/>
      <c r="AF254" s="32"/>
    </row>
    <row r="255" spans="1:32">
      <c r="A255" s="23"/>
      <c r="B255" s="23"/>
      <c r="C255" s="23"/>
      <c r="D255" s="23"/>
      <c r="E255" s="23"/>
      <c r="F255" s="23"/>
      <c r="G255" s="23"/>
      <c r="H255" s="23"/>
      <c r="I255" s="23"/>
      <c r="J255" s="23"/>
      <c r="K255" s="23"/>
      <c r="L255" s="23"/>
      <c r="M255" s="23"/>
      <c r="N255" s="23"/>
      <c r="O255" s="23"/>
      <c r="P255" s="23"/>
      <c r="Q255" s="23"/>
      <c r="R255" s="23"/>
      <c r="S255" s="23"/>
      <c r="T255" s="23"/>
      <c r="U255" s="23"/>
      <c r="V255" s="23"/>
      <c r="W255" s="23"/>
      <c r="X255" s="23"/>
      <c r="Y255" s="23"/>
      <c r="Z255" s="32"/>
      <c r="AA255" s="32"/>
      <c r="AB255" s="32"/>
      <c r="AC255" s="32"/>
      <c r="AD255" s="32"/>
      <c r="AE255" s="32"/>
      <c r="AF255" s="32"/>
    </row>
    <row r="256" spans="1:32">
      <c r="A256" s="23"/>
      <c r="B256" s="23"/>
      <c r="C256" s="23"/>
      <c r="D256" s="23"/>
      <c r="E256" s="23"/>
      <c r="F256" s="23"/>
      <c r="G256" s="23"/>
      <c r="H256" s="23"/>
      <c r="I256" s="23"/>
      <c r="J256" s="23"/>
      <c r="K256" s="23"/>
      <c r="L256" s="23"/>
      <c r="M256" s="23"/>
      <c r="N256" s="23"/>
      <c r="O256" s="23"/>
      <c r="P256" s="23"/>
      <c r="Q256" s="23"/>
      <c r="R256" s="23"/>
      <c r="S256" s="23"/>
      <c r="T256" s="23"/>
      <c r="U256" s="23"/>
      <c r="V256" s="23"/>
      <c r="W256" s="23"/>
      <c r="X256" s="23"/>
      <c r="Y256" s="23"/>
      <c r="Z256" s="32"/>
      <c r="AA256" s="32"/>
      <c r="AB256" s="32"/>
      <c r="AC256" s="32"/>
      <c r="AD256" s="32"/>
      <c r="AE256" s="32"/>
      <c r="AF256" s="32"/>
    </row>
    <row r="257" spans="1:32">
      <c r="A257" s="23"/>
      <c r="B257" s="23"/>
      <c r="C257" s="23"/>
      <c r="D257" s="23"/>
      <c r="E257" s="23"/>
      <c r="F257" s="23"/>
      <c r="G257" s="23"/>
      <c r="H257" s="23"/>
      <c r="I257" s="23"/>
      <c r="J257" s="23"/>
      <c r="K257" s="23"/>
      <c r="L257" s="23"/>
      <c r="M257" s="23"/>
      <c r="N257" s="23"/>
      <c r="O257" s="23"/>
      <c r="P257" s="23"/>
      <c r="Q257" s="23"/>
      <c r="R257" s="23"/>
      <c r="S257" s="23"/>
      <c r="T257" s="23"/>
      <c r="U257" s="23"/>
      <c r="V257" s="23"/>
      <c r="W257" s="23"/>
      <c r="X257" s="23"/>
      <c r="Y257" s="23"/>
      <c r="Z257" s="32"/>
      <c r="AA257" s="32"/>
      <c r="AB257" s="32"/>
      <c r="AC257" s="32"/>
      <c r="AD257" s="32"/>
      <c r="AE257" s="32"/>
      <c r="AF257" s="32"/>
    </row>
    <row r="258" spans="1:32">
      <c r="A258" s="23"/>
      <c r="B258" s="23"/>
      <c r="C258" s="23"/>
      <c r="D258" s="23"/>
      <c r="E258" s="23"/>
      <c r="F258" s="23"/>
      <c r="G258" s="23"/>
      <c r="H258" s="23"/>
      <c r="I258" s="23"/>
      <c r="J258" s="23"/>
      <c r="K258" s="23"/>
      <c r="L258" s="23"/>
      <c r="M258" s="23"/>
      <c r="N258" s="23"/>
      <c r="O258" s="23"/>
      <c r="P258" s="23"/>
      <c r="Q258" s="23"/>
      <c r="R258" s="23"/>
      <c r="S258" s="23"/>
      <c r="T258" s="23"/>
      <c r="U258" s="23"/>
      <c r="V258" s="23"/>
      <c r="W258" s="23"/>
      <c r="X258" s="23"/>
      <c r="Y258" s="23"/>
      <c r="Z258" s="32"/>
      <c r="AA258" s="32"/>
      <c r="AB258" s="32"/>
      <c r="AC258" s="32"/>
      <c r="AD258" s="32"/>
      <c r="AE258" s="32"/>
      <c r="AF258" s="32"/>
    </row>
    <row r="259" spans="1:32">
      <c r="A259" s="23"/>
      <c r="B259" s="23"/>
      <c r="C259" s="23"/>
      <c r="D259" s="23"/>
      <c r="E259" s="23"/>
      <c r="F259" s="23"/>
      <c r="G259" s="23"/>
      <c r="H259" s="23"/>
      <c r="I259" s="23"/>
      <c r="J259" s="23"/>
      <c r="K259" s="23"/>
      <c r="L259" s="23"/>
      <c r="M259" s="23"/>
      <c r="N259" s="23"/>
      <c r="O259" s="23"/>
      <c r="P259" s="23"/>
      <c r="Q259" s="23"/>
      <c r="R259" s="23"/>
      <c r="S259" s="23"/>
      <c r="T259" s="23"/>
      <c r="U259" s="23"/>
      <c r="V259" s="23"/>
      <c r="W259" s="23"/>
      <c r="X259" s="23"/>
      <c r="Y259" s="23"/>
      <c r="Z259" s="32"/>
      <c r="AA259" s="32"/>
      <c r="AB259" s="32"/>
      <c r="AC259" s="32"/>
      <c r="AD259" s="32"/>
      <c r="AE259" s="32"/>
      <c r="AF259" s="32"/>
    </row>
    <row r="260" spans="1:32">
      <c r="A260" s="23"/>
      <c r="B260" s="23"/>
      <c r="C260" s="23"/>
      <c r="D260" s="23"/>
      <c r="E260" s="23"/>
      <c r="F260" s="23"/>
      <c r="G260" s="23"/>
      <c r="H260" s="23"/>
      <c r="I260" s="23"/>
      <c r="J260" s="23"/>
      <c r="K260" s="23"/>
      <c r="L260" s="23"/>
      <c r="M260" s="23"/>
      <c r="N260" s="23"/>
      <c r="O260" s="23"/>
      <c r="P260" s="23"/>
      <c r="Q260" s="23"/>
      <c r="R260" s="23"/>
      <c r="S260" s="23"/>
      <c r="T260" s="23"/>
      <c r="U260" s="23"/>
      <c r="V260" s="23"/>
      <c r="W260" s="23"/>
      <c r="X260" s="23"/>
      <c r="Y260" s="23"/>
      <c r="Z260" s="32"/>
      <c r="AA260" s="32"/>
      <c r="AB260" s="32"/>
      <c r="AC260" s="32"/>
      <c r="AD260" s="32"/>
      <c r="AE260" s="32"/>
      <c r="AF260" s="32"/>
    </row>
    <row r="261" spans="1:32">
      <c r="A261" s="23"/>
      <c r="B261" s="23"/>
      <c r="C261" s="23"/>
      <c r="D261" s="23"/>
      <c r="E261" s="23"/>
      <c r="F261" s="23"/>
      <c r="G261" s="23"/>
      <c r="H261" s="23"/>
      <c r="I261" s="23"/>
      <c r="J261" s="23"/>
      <c r="K261" s="23"/>
      <c r="L261" s="23"/>
      <c r="M261" s="23"/>
      <c r="N261" s="23"/>
      <c r="O261" s="23"/>
      <c r="P261" s="23"/>
      <c r="Q261" s="23"/>
      <c r="R261" s="23"/>
      <c r="S261" s="23"/>
      <c r="T261" s="23"/>
      <c r="U261" s="23"/>
      <c r="V261" s="23"/>
      <c r="W261" s="23"/>
      <c r="X261" s="23"/>
      <c r="Y261" s="23"/>
      <c r="Z261" s="32"/>
      <c r="AA261" s="32"/>
      <c r="AB261" s="32"/>
      <c r="AC261" s="32"/>
      <c r="AD261" s="32"/>
      <c r="AE261" s="32"/>
      <c r="AF261" s="32"/>
    </row>
    <row r="262" spans="1:32">
      <c r="A262" s="23"/>
      <c r="B262" s="23"/>
      <c r="C262" s="23"/>
      <c r="D262" s="23"/>
      <c r="E262" s="23"/>
      <c r="F262" s="23"/>
      <c r="G262" s="23"/>
      <c r="H262" s="23"/>
      <c r="I262" s="23"/>
      <c r="J262" s="23"/>
      <c r="K262" s="23"/>
      <c r="L262" s="23"/>
      <c r="M262" s="23"/>
      <c r="N262" s="23"/>
      <c r="O262" s="23"/>
      <c r="P262" s="23"/>
      <c r="Q262" s="23"/>
      <c r="R262" s="23"/>
      <c r="S262" s="23"/>
      <c r="T262" s="23"/>
      <c r="U262" s="23"/>
      <c r="V262" s="23"/>
      <c r="W262" s="23"/>
      <c r="X262" s="23"/>
      <c r="Y262" s="23"/>
      <c r="Z262" s="32"/>
      <c r="AA262" s="32"/>
      <c r="AB262" s="32"/>
      <c r="AC262" s="32"/>
      <c r="AD262" s="32"/>
      <c r="AE262" s="32"/>
      <c r="AF262" s="32"/>
    </row>
    <row r="263" spans="1:32">
      <c r="A263" s="23"/>
      <c r="B263" s="23"/>
      <c r="C263" s="23"/>
      <c r="D263" s="23"/>
      <c r="E263" s="23"/>
      <c r="F263" s="23"/>
      <c r="G263" s="23"/>
      <c r="H263" s="23"/>
      <c r="I263" s="23"/>
      <c r="J263" s="23"/>
      <c r="K263" s="23"/>
      <c r="L263" s="23"/>
      <c r="M263" s="23"/>
      <c r="N263" s="23"/>
      <c r="O263" s="23"/>
      <c r="P263" s="23"/>
      <c r="Q263" s="23"/>
      <c r="R263" s="23"/>
      <c r="S263" s="23"/>
      <c r="T263" s="23"/>
      <c r="U263" s="23"/>
      <c r="V263" s="23"/>
      <c r="W263" s="23"/>
      <c r="X263" s="23"/>
      <c r="Y263" s="23"/>
      <c r="Z263" s="32"/>
      <c r="AA263" s="32"/>
      <c r="AB263" s="32"/>
      <c r="AC263" s="32"/>
      <c r="AD263" s="32"/>
      <c r="AE263" s="32"/>
      <c r="AF263" s="32"/>
    </row>
    <row r="264" spans="1:32">
      <c r="A264" s="23"/>
      <c r="B264" s="23"/>
      <c r="C264" s="23"/>
      <c r="D264" s="23"/>
      <c r="E264" s="23"/>
      <c r="F264" s="23"/>
      <c r="G264" s="23"/>
      <c r="H264" s="23"/>
      <c r="I264" s="23"/>
      <c r="J264" s="23"/>
      <c r="K264" s="23"/>
      <c r="L264" s="23"/>
      <c r="M264" s="23"/>
      <c r="N264" s="23"/>
      <c r="O264" s="23"/>
      <c r="P264" s="23"/>
      <c r="Q264" s="23"/>
      <c r="R264" s="23"/>
      <c r="S264" s="23"/>
      <c r="T264" s="23"/>
      <c r="U264" s="23"/>
      <c r="V264" s="23"/>
      <c r="W264" s="23"/>
      <c r="X264" s="23"/>
      <c r="Y264" s="23"/>
      <c r="Z264" s="32"/>
      <c r="AA264" s="32"/>
      <c r="AB264" s="32"/>
      <c r="AC264" s="32"/>
      <c r="AD264" s="32"/>
      <c r="AE264" s="32"/>
      <c r="AF264" s="32"/>
    </row>
    <row r="265" spans="1:32">
      <c r="A265" s="23"/>
      <c r="B265" s="23"/>
      <c r="C265" s="23"/>
      <c r="D265" s="23"/>
      <c r="E265" s="23"/>
      <c r="F265" s="23"/>
      <c r="G265" s="23"/>
      <c r="H265" s="23"/>
      <c r="I265" s="23"/>
      <c r="J265" s="23"/>
      <c r="K265" s="23"/>
      <c r="L265" s="23"/>
      <c r="M265" s="23"/>
      <c r="N265" s="23"/>
      <c r="O265" s="23"/>
      <c r="P265" s="23"/>
      <c r="Q265" s="23"/>
      <c r="R265" s="23"/>
      <c r="S265" s="23"/>
      <c r="T265" s="23"/>
      <c r="U265" s="23"/>
      <c r="V265" s="23"/>
      <c r="W265" s="23"/>
      <c r="X265" s="23"/>
      <c r="Y265" s="23"/>
      <c r="Z265" s="32"/>
      <c r="AA265" s="32"/>
      <c r="AB265" s="32"/>
      <c r="AC265" s="32"/>
      <c r="AD265" s="32"/>
      <c r="AE265" s="32"/>
      <c r="AF265" s="32"/>
    </row>
    <row r="266" spans="1:32">
      <c r="A266" s="23"/>
      <c r="B266" s="23"/>
      <c r="C266" s="23"/>
      <c r="D266" s="23"/>
      <c r="E266" s="23"/>
      <c r="F266" s="23"/>
      <c r="G266" s="23"/>
      <c r="H266" s="23"/>
      <c r="I266" s="23"/>
      <c r="J266" s="23"/>
      <c r="K266" s="23"/>
      <c r="L266" s="23"/>
      <c r="M266" s="23"/>
      <c r="N266" s="23"/>
      <c r="O266" s="23"/>
      <c r="P266" s="23"/>
      <c r="Q266" s="23"/>
      <c r="R266" s="23"/>
      <c r="S266" s="23"/>
      <c r="T266" s="23"/>
      <c r="U266" s="23"/>
      <c r="V266" s="23"/>
      <c r="W266" s="23"/>
      <c r="X266" s="23"/>
      <c r="Y266" s="23"/>
      <c r="Z266" s="32"/>
      <c r="AA266" s="32"/>
      <c r="AB266" s="32"/>
      <c r="AC266" s="32"/>
      <c r="AD266" s="32"/>
      <c r="AE266" s="32"/>
      <c r="AF266" s="32"/>
    </row>
    <row r="267" spans="1:32">
      <c r="A267" s="23"/>
      <c r="B267" s="23"/>
      <c r="C267" s="23"/>
      <c r="D267" s="23"/>
      <c r="E267" s="23"/>
      <c r="F267" s="23"/>
      <c r="G267" s="23"/>
      <c r="H267" s="23"/>
      <c r="I267" s="23"/>
      <c r="J267" s="23"/>
      <c r="K267" s="23"/>
      <c r="L267" s="23"/>
      <c r="M267" s="23"/>
      <c r="N267" s="23"/>
      <c r="O267" s="23"/>
      <c r="P267" s="23"/>
      <c r="Q267" s="23"/>
      <c r="R267" s="23"/>
      <c r="S267" s="23"/>
      <c r="T267" s="23"/>
      <c r="U267" s="23"/>
      <c r="V267" s="23"/>
      <c r="W267" s="23"/>
      <c r="X267" s="23"/>
      <c r="Y267" s="23"/>
      <c r="Z267" s="32"/>
      <c r="AA267" s="32"/>
      <c r="AB267" s="32"/>
      <c r="AC267" s="32"/>
      <c r="AD267" s="32"/>
      <c r="AE267" s="32"/>
      <c r="AF267" s="32"/>
    </row>
    <row r="268" spans="1:32">
      <c r="A268" s="23"/>
      <c r="B268" s="23"/>
      <c r="C268" s="23"/>
      <c r="D268" s="23"/>
      <c r="E268" s="23"/>
      <c r="F268" s="23"/>
      <c r="G268" s="23"/>
      <c r="H268" s="23"/>
      <c r="I268" s="23"/>
      <c r="J268" s="23"/>
      <c r="K268" s="23"/>
      <c r="L268" s="23"/>
      <c r="M268" s="23"/>
      <c r="N268" s="23"/>
      <c r="O268" s="23"/>
      <c r="P268" s="23"/>
      <c r="Q268" s="23"/>
      <c r="R268" s="23"/>
      <c r="S268" s="23"/>
      <c r="T268" s="23"/>
      <c r="U268" s="23"/>
      <c r="V268" s="23"/>
      <c r="W268" s="23"/>
      <c r="X268" s="23"/>
      <c r="Y268" s="23"/>
      <c r="Z268" s="32"/>
      <c r="AA268" s="32"/>
      <c r="AB268" s="32"/>
      <c r="AC268" s="32"/>
      <c r="AD268" s="32"/>
      <c r="AE268" s="32"/>
      <c r="AF268" s="32"/>
    </row>
    <row r="269" spans="1:32">
      <c r="A269" s="23"/>
      <c r="B269" s="23"/>
      <c r="C269" s="23"/>
      <c r="D269" s="23"/>
      <c r="E269" s="23"/>
      <c r="F269" s="23"/>
      <c r="G269" s="23"/>
      <c r="H269" s="23"/>
      <c r="I269" s="23"/>
      <c r="J269" s="23"/>
      <c r="K269" s="23"/>
      <c r="L269" s="23"/>
      <c r="M269" s="23"/>
      <c r="N269" s="23"/>
      <c r="O269" s="23"/>
      <c r="P269" s="23"/>
      <c r="Q269" s="23"/>
      <c r="R269" s="23"/>
      <c r="S269" s="23"/>
      <c r="T269" s="23"/>
      <c r="U269" s="23"/>
      <c r="V269" s="23"/>
      <c r="W269" s="23"/>
      <c r="X269" s="23"/>
      <c r="Y269" s="23"/>
      <c r="Z269" s="32"/>
      <c r="AA269" s="32"/>
      <c r="AB269" s="32"/>
      <c r="AC269" s="32"/>
      <c r="AD269" s="32"/>
      <c r="AE269" s="32"/>
      <c r="AF269" s="32"/>
    </row>
    <row r="270" spans="1:32">
      <c r="A270" s="23"/>
      <c r="B270" s="23"/>
      <c r="C270" s="23"/>
      <c r="D270" s="23"/>
      <c r="E270" s="23"/>
      <c r="F270" s="23"/>
      <c r="G270" s="23"/>
      <c r="H270" s="23"/>
      <c r="I270" s="23"/>
      <c r="J270" s="23"/>
      <c r="K270" s="23"/>
      <c r="L270" s="23"/>
      <c r="M270" s="23"/>
      <c r="N270" s="23"/>
      <c r="O270" s="23"/>
      <c r="P270" s="23"/>
      <c r="Q270" s="23"/>
      <c r="R270" s="23"/>
      <c r="S270" s="23"/>
      <c r="T270" s="23"/>
      <c r="U270" s="23"/>
      <c r="V270" s="23"/>
      <c r="W270" s="23"/>
      <c r="X270" s="23"/>
      <c r="Y270" s="23"/>
      <c r="Z270" s="32"/>
      <c r="AA270" s="32"/>
      <c r="AB270" s="32"/>
      <c r="AC270" s="32"/>
      <c r="AD270" s="32"/>
      <c r="AE270" s="32"/>
      <c r="AF270" s="32"/>
    </row>
    <row r="271" spans="1:32">
      <c r="A271" s="23"/>
      <c r="B271" s="23"/>
      <c r="C271" s="23"/>
      <c r="D271" s="23"/>
      <c r="E271" s="23"/>
      <c r="F271" s="23"/>
      <c r="G271" s="23"/>
      <c r="H271" s="23"/>
      <c r="I271" s="23"/>
      <c r="J271" s="23"/>
      <c r="K271" s="23"/>
      <c r="L271" s="23"/>
      <c r="M271" s="23"/>
      <c r="N271" s="23"/>
      <c r="O271" s="23"/>
      <c r="P271" s="23"/>
      <c r="Q271" s="23"/>
      <c r="R271" s="23"/>
      <c r="S271" s="23"/>
      <c r="T271" s="23"/>
      <c r="U271" s="23"/>
      <c r="V271" s="23"/>
      <c r="W271" s="23"/>
      <c r="X271" s="23"/>
      <c r="Y271" s="23"/>
      <c r="Z271" s="32"/>
      <c r="AA271" s="32"/>
      <c r="AB271" s="32"/>
      <c r="AC271" s="32"/>
      <c r="AD271" s="32"/>
      <c r="AE271" s="32"/>
      <c r="AF271" s="32"/>
    </row>
    <row r="272" spans="1:32">
      <c r="A272" s="23"/>
      <c r="B272" s="23"/>
      <c r="C272" s="23"/>
      <c r="D272" s="23"/>
      <c r="E272" s="23"/>
      <c r="F272" s="23"/>
      <c r="G272" s="23"/>
      <c r="H272" s="23"/>
      <c r="I272" s="23"/>
      <c r="J272" s="23"/>
      <c r="K272" s="23"/>
      <c r="L272" s="23"/>
      <c r="M272" s="23"/>
      <c r="N272" s="23"/>
      <c r="O272" s="23"/>
      <c r="P272" s="23"/>
      <c r="Q272" s="23"/>
      <c r="R272" s="23"/>
      <c r="S272" s="23"/>
      <c r="T272" s="23"/>
      <c r="U272" s="23"/>
      <c r="V272" s="23"/>
      <c r="W272" s="23"/>
      <c r="X272" s="23"/>
      <c r="Y272" s="23"/>
      <c r="Z272" s="32"/>
      <c r="AA272" s="32"/>
      <c r="AB272" s="32"/>
      <c r="AC272" s="32"/>
      <c r="AD272" s="32"/>
      <c r="AE272" s="32"/>
      <c r="AF272" s="32"/>
    </row>
    <row r="273" spans="1:32">
      <c r="A273" s="23"/>
      <c r="B273" s="23"/>
      <c r="C273" s="23"/>
      <c r="D273" s="23"/>
      <c r="E273" s="23"/>
      <c r="F273" s="23"/>
      <c r="G273" s="23"/>
      <c r="H273" s="23"/>
      <c r="I273" s="23"/>
      <c r="J273" s="23"/>
      <c r="K273" s="23"/>
      <c r="L273" s="23"/>
      <c r="M273" s="23"/>
      <c r="N273" s="23"/>
      <c r="O273" s="23"/>
      <c r="P273" s="23"/>
      <c r="Q273" s="23"/>
      <c r="R273" s="23"/>
      <c r="S273" s="23"/>
      <c r="T273" s="23"/>
      <c r="U273" s="23"/>
      <c r="V273" s="23"/>
      <c r="W273" s="23"/>
      <c r="X273" s="23"/>
      <c r="Y273" s="23"/>
      <c r="Z273" s="32"/>
      <c r="AA273" s="32"/>
      <c r="AB273" s="32"/>
      <c r="AC273" s="32"/>
      <c r="AD273" s="32"/>
      <c r="AE273" s="32"/>
      <c r="AF273" s="32"/>
    </row>
    <row r="274" spans="1:32">
      <c r="A274" s="23"/>
      <c r="B274" s="23"/>
      <c r="C274" s="23"/>
      <c r="D274" s="23"/>
      <c r="E274" s="23"/>
      <c r="F274" s="23"/>
      <c r="G274" s="23"/>
      <c r="H274" s="23"/>
      <c r="I274" s="23"/>
      <c r="J274" s="23"/>
      <c r="K274" s="23"/>
      <c r="L274" s="23"/>
      <c r="M274" s="23"/>
      <c r="N274" s="23"/>
      <c r="O274" s="23"/>
      <c r="P274" s="23"/>
      <c r="Q274" s="23"/>
      <c r="R274" s="23"/>
      <c r="S274" s="23"/>
      <c r="T274" s="23"/>
      <c r="U274" s="23"/>
      <c r="V274" s="23"/>
      <c r="W274" s="23"/>
      <c r="X274" s="23"/>
      <c r="Y274" s="23"/>
      <c r="Z274" s="32"/>
      <c r="AA274" s="32"/>
      <c r="AB274" s="32"/>
      <c r="AC274" s="32"/>
      <c r="AD274" s="32"/>
      <c r="AE274" s="32"/>
      <c r="AF274" s="32"/>
    </row>
    <row r="275" spans="1:32">
      <c r="A275" s="23"/>
      <c r="B275" s="23"/>
      <c r="C275" s="23"/>
      <c r="D275" s="23"/>
      <c r="E275" s="23"/>
      <c r="F275" s="23"/>
      <c r="G275" s="23"/>
      <c r="H275" s="23"/>
      <c r="I275" s="23"/>
      <c r="J275" s="23"/>
      <c r="K275" s="23"/>
      <c r="L275" s="23"/>
      <c r="M275" s="23"/>
      <c r="N275" s="23"/>
      <c r="O275" s="23"/>
      <c r="P275" s="23"/>
      <c r="Q275" s="23"/>
      <c r="R275" s="23"/>
      <c r="S275" s="23"/>
      <c r="T275" s="23"/>
      <c r="U275" s="23"/>
      <c r="V275" s="23"/>
      <c r="W275" s="23"/>
      <c r="X275" s="23"/>
      <c r="Y275" s="23"/>
      <c r="Z275" s="32"/>
      <c r="AA275" s="32"/>
      <c r="AB275" s="32"/>
      <c r="AC275" s="32"/>
      <c r="AD275" s="32"/>
      <c r="AE275" s="32"/>
      <c r="AF275" s="32"/>
    </row>
    <row r="276" spans="1:32">
      <c r="A276" s="23"/>
      <c r="B276" s="23"/>
      <c r="C276" s="23"/>
      <c r="D276" s="23"/>
      <c r="E276" s="23"/>
      <c r="F276" s="23"/>
      <c r="G276" s="23"/>
      <c r="H276" s="23"/>
      <c r="I276" s="23"/>
      <c r="J276" s="23"/>
      <c r="K276" s="23"/>
      <c r="L276" s="23"/>
      <c r="M276" s="23"/>
      <c r="N276" s="23"/>
      <c r="O276" s="23"/>
      <c r="P276" s="23"/>
      <c r="Q276" s="23"/>
      <c r="R276" s="23"/>
      <c r="S276" s="23"/>
      <c r="T276" s="23"/>
      <c r="U276" s="23"/>
      <c r="V276" s="23"/>
      <c r="W276" s="23"/>
      <c r="X276" s="23"/>
      <c r="Y276" s="23"/>
      <c r="Z276" s="32"/>
      <c r="AA276" s="32"/>
      <c r="AB276" s="32"/>
      <c r="AC276" s="32"/>
      <c r="AD276" s="32"/>
      <c r="AE276" s="32"/>
      <c r="AF276" s="32"/>
    </row>
    <row r="277" spans="1:32">
      <c r="A277" s="23"/>
      <c r="B277" s="23"/>
      <c r="C277" s="23"/>
      <c r="D277" s="23"/>
      <c r="E277" s="23"/>
      <c r="F277" s="23"/>
      <c r="G277" s="23"/>
      <c r="H277" s="23"/>
      <c r="I277" s="23"/>
      <c r="J277" s="23"/>
      <c r="K277" s="23"/>
      <c r="L277" s="23"/>
      <c r="M277" s="23"/>
      <c r="N277" s="23"/>
      <c r="O277" s="23"/>
      <c r="P277" s="23"/>
      <c r="Q277" s="23"/>
      <c r="R277" s="23"/>
      <c r="S277" s="23"/>
      <c r="T277" s="23"/>
      <c r="U277" s="23"/>
      <c r="V277" s="23"/>
      <c r="W277" s="23"/>
      <c r="X277" s="23"/>
      <c r="Y277" s="23"/>
      <c r="Z277" s="32"/>
      <c r="AA277" s="32"/>
      <c r="AB277" s="32"/>
      <c r="AC277" s="32"/>
      <c r="AD277" s="32"/>
      <c r="AE277" s="32"/>
      <c r="AF277" s="32"/>
    </row>
    <row r="278" spans="1:32">
      <c r="A278" s="23"/>
      <c r="B278" s="23"/>
      <c r="C278" s="23"/>
      <c r="D278" s="23"/>
      <c r="E278" s="23"/>
      <c r="F278" s="23"/>
      <c r="G278" s="23"/>
      <c r="H278" s="23"/>
      <c r="I278" s="23"/>
      <c r="J278" s="23"/>
      <c r="K278" s="23"/>
      <c r="L278" s="23"/>
      <c r="M278" s="23"/>
      <c r="N278" s="23"/>
      <c r="O278" s="23"/>
      <c r="P278" s="23"/>
      <c r="Q278" s="23"/>
      <c r="R278" s="23"/>
      <c r="S278" s="23"/>
      <c r="T278" s="23"/>
      <c r="U278" s="23"/>
      <c r="V278" s="23"/>
      <c r="W278" s="23"/>
      <c r="X278" s="23"/>
      <c r="Y278" s="23"/>
      <c r="Z278" s="32"/>
      <c r="AA278" s="32"/>
      <c r="AB278" s="32"/>
      <c r="AC278" s="32"/>
      <c r="AD278" s="32"/>
      <c r="AE278" s="32"/>
      <c r="AF278" s="32"/>
    </row>
    <row r="279" spans="1:32">
      <c r="A279" s="23"/>
      <c r="B279" s="23"/>
      <c r="C279" s="23"/>
      <c r="D279" s="23"/>
      <c r="E279" s="23"/>
      <c r="F279" s="23"/>
      <c r="G279" s="23"/>
      <c r="H279" s="23"/>
      <c r="I279" s="23"/>
      <c r="J279" s="23"/>
      <c r="K279" s="23"/>
      <c r="L279" s="23"/>
      <c r="M279" s="23"/>
      <c r="N279" s="23"/>
      <c r="O279" s="23"/>
      <c r="P279" s="23"/>
      <c r="Q279" s="23"/>
      <c r="R279" s="23"/>
      <c r="S279" s="23"/>
      <c r="T279" s="23"/>
      <c r="U279" s="23"/>
      <c r="V279" s="23"/>
      <c r="W279" s="23"/>
      <c r="X279" s="23"/>
      <c r="Y279" s="23"/>
      <c r="Z279" s="32"/>
      <c r="AA279" s="32"/>
      <c r="AB279" s="32"/>
      <c r="AC279" s="32"/>
      <c r="AD279" s="32"/>
      <c r="AE279" s="32"/>
      <c r="AF279" s="32"/>
    </row>
    <row r="280" spans="1:32">
      <c r="A280" s="23"/>
      <c r="B280" s="23"/>
      <c r="C280" s="23"/>
      <c r="D280" s="23"/>
      <c r="E280" s="23"/>
      <c r="F280" s="23"/>
      <c r="G280" s="23"/>
      <c r="H280" s="23"/>
      <c r="I280" s="23"/>
      <c r="J280" s="23"/>
      <c r="K280" s="23"/>
      <c r="L280" s="23"/>
      <c r="M280" s="23"/>
      <c r="N280" s="23"/>
      <c r="O280" s="23"/>
      <c r="P280" s="23"/>
      <c r="Q280" s="23"/>
      <c r="R280" s="23"/>
      <c r="S280" s="23"/>
      <c r="T280" s="23"/>
      <c r="U280" s="23"/>
      <c r="V280" s="23"/>
      <c r="W280" s="23"/>
      <c r="X280" s="23"/>
      <c r="Y280" s="23"/>
      <c r="Z280" s="32"/>
      <c r="AA280" s="32"/>
      <c r="AB280" s="32"/>
      <c r="AC280" s="32"/>
      <c r="AD280" s="32"/>
      <c r="AE280" s="32"/>
      <c r="AF280" s="32"/>
    </row>
    <row r="281" spans="1:32">
      <c r="A281" s="23"/>
      <c r="B281" s="23"/>
      <c r="C281" s="23"/>
      <c r="D281" s="23"/>
      <c r="E281" s="23"/>
      <c r="F281" s="23"/>
      <c r="G281" s="23"/>
      <c r="H281" s="23"/>
      <c r="I281" s="23"/>
      <c r="J281" s="23"/>
      <c r="K281" s="23"/>
      <c r="L281" s="23"/>
      <c r="M281" s="23"/>
      <c r="N281" s="23"/>
      <c r="O281" s="23"/>
      <c r="P281" s="23"/>
      <c r="Q281" s="23"/>
      <c r="R281" s="23"/>
      <c r="S281" s="23"/>
      <c r="T281" s="23"/>
      <c r="U281" s="23"/>
      <c r="V281" s="23"/>
      <c r="W281" s="23"/>
      <c r="X281" s="23"/>
      <c r="Y281" s="23"/>
      <c r="Z281" s="32"/>
      <c r="AA281" s="32"/>
      <c r="AB281" s="32"/>
      <c r="AC281" s="32"/>
      <c r="AD281" s="32"/>
      <c r="AE281" s="32"/>
      <c r="AF281" s="32"/>
    </row>
    <row r="282" spans="1:32">
      <c r="A282" s="23"/>
      <c r="B282" s="23"/>
      <c r="C282" s="23"/>
      <c r="D282" s="23"/>
      <c r="E282" s="23"/>
      <c r="F282" s="23"/>
      <c r="G282" s="23"/>
      <c r="H282" s="23"/>
      <c r="I282" s="23"/>
      <c r="J282" s="23"/>
      <c r="K282" s="23"/>
      <c r="L282" s="23"/>
      <c r="M282" s="23"/>
      <c r="N282" s="23"/>
      <c r="O282" s="23"/>
      <c r="P282" s="23"/>
      <c r="Q282" s="23"/>
      <c r="R282" s="23"/>
      <c r="S282" s="23"/>
      <c r="T282" s="23"/>
      <c r="U282" s="23"/>
      <c r="V282" s="23"/>
      <c r="W282" s="23"/>
      <c r="X282" s="23"/>
      <c r="Y282" s="23"/>
      <c r="Z282" s="32"/>
      <c r="AA282" s="32"/>
      <c r="AB282" s="32"/>
      <c r="AC282" s="32"/>
      <c r="AD282" s="32"/>
      <c r="AE282" s="32"/>
      <c r="AF282" s="32"/>
    </row>
    <row r="283" spans="1:32">
      <c r="A283" s="23"/>
      <c r="B283" s="23"/>
      <c r="C283" s="23"/>
      <c r="D283" s="23"/>
      <c r="E283" s="23"/>
      <c r="F283" s="23"/>
      <c r="G283" s="23"/>
      <c r="H283" s="23"/>
      <c r="I283" s="23"/>
      <c r="J283" s="23"/>
      <c r="K283" s="23"/>
      <c r="L283" s="23"/>
      <c r="M283" s="23"/>
      <c r="N283" s="23"/>
      <c r="O283" s="23"/>
      <c r="P283" s="23"/>
      <c r="Q283" s="23"/>
      <c r="R283" s="23"/>
      <c r="S283" s="23"/>
      <c r="T283" s="23"/>
      <c r="U283" s="23"/>
      <c r="V283" s="23"/>
      <c r="W283" s="23"/>
      <c r="X283" s="23"/>
      <c r="Y283" s="23"/>
      <c r="Z283" s="32"/>
      <c r="AA283" s="32"/>
      <c r="AB283" s="32"/>
      <c r="AC283" s="32"/>
      <c r="AD283" s="32"/>
      <c r="AE283" s="32"/>
      <c r="AF283" s="32"/>
    </row>
    <row r="284" spans="1:32">
      <c r="A284" s="23"/>
      <c r="B284" s="23"/>
      <c r="C284" s="23"/>
      <c r="D284" s="23"/>
      <c r="E284" s="23"/>
      <c r="F284" s="23"/>
      <c r="G284" s="23"/>
      <c r="H284" s="23"/>
      <c r="I284" s="23"/>
      <c r="J284" s="23"/>
      <c r="K284" s="23"/>
      <c r="L284" s="23"/>
      <c r="M284" s="23"/>
      <c r="N284" s="23"/>
      <c r="O284" s="23"/>
      <c r="P284" s="23"/>
      <c r="Q284" s="23"/>
      <c r="R284" s="23"/>
      <c r="S284" s="23"/>
      <c r="T284" s="23"/>
      <c r="U284" s="23"/>
      <c r="V284" s="23"/>
      <c r="W284" s="23"/>
      <c r="X284" s="23"/>
      <c r="Y284" s="23"/>
      <c r="Z284" s="32"/>
      <c r="AA284" s="32"/>
      <c r="AB284" s="32"/>
      <c r="AC284" s="32"/>
      <c r="AD284" s="32"/>
      <c r="AE284" s="32"/>
      <c r="AF284" s="32"/>
    </row>
    <row r="285" spans="1:32">
      <c r="A285" s="23"/>
      <c r="B285" s="23"/>
      <c r="C285" s="23"/>
      <c r="D285" s="23"/>
      <c r="E285" s="23"/>
      <c r="F285" s="23"/>
      <c r="G285" s="23"/>
      <c r="H285" s="23"/>
      <c r="I285" s="23"/>
      <c r="J285" s="23"/>
      <c r="K285" s="23"/>
      <c r="L285" s="23"/>
      <c r="M285" s="23"/>
      <c r="N285" s="23"/>
      <c r="O285" s="23"/>
      <c r="P285" s="23"/>
      <c r="Q285" s="23"/>
      <c r="R285" s="23"/>
      <c r="S285" s="23"/>
      <c r="T285" s="23"/>
      <c r="U285" s="23"/>
      <c r="V285" s="23"/>
      <c r="W285" s="23"/>
      <c r="X285" s="23"/>
      <c r="Y285" s="23"/>
      <c r="Z285" s="32"/>
      <c r="AA285" s="32"/>
      <c r="AB285" s="32"/>
      <c r="AC285" s="32"/>
      <c r="AD285" s="32"/>
      <c r="AE285" s="32"/>
      <c r="AF285" s="32"/>
    </row>
    <row r="286" spans="1:32">
      <c r="A286" s="23"/>
      <c r="B286" s="23"/>
      <c r="C286" s="23"/>
      <c r="D286" s="23"/>
      <c r="E286" s="23"/>
      <c r="F286" s="23"/>
      <c r="G286" s="23"/>
      <c r="H286" s="23"/>
      <c r="I286" s="23"/>
      <c r="J286" s="23"/>
      <c r="K286" s="23"/>
      <c r="L286" s="23"/>
      <c r="M286" s="23"/>
      <c r="N286" s="23"/>
      <c r="O286" s="23"/>
      <c r="P286" s="23"/>
      <c r="Q286" s="23"/>
      <c r="R286" s="23"/>
      <c r="S286" s="23"/>
      <c r="T286" s="23"/>
      <c r="U286" s="23"/>
      <c r="V286" s="23"/>
      <c r="W286" s="23"/>
      <c r="X286" s="23"/>
      <c r="Y286" s="23"/>
      <c r="Z286" s="32"/>
      <c r="AA286" s="32"/>
      <c r="AB286" s="32"/>
      <c r="AC286" s="32"/>
      <c r="AD286" s="32"/>
      <c r="AE286" s="32"/>
      <c r="AF286" s="32"/>
    </row>
    <row r="287" spans="1:32">
      <c r="A287" s="23"/>
      <c r="B287" s="23"/>
      <c r="C287" s="23"/>
      <c r="D287" s="23"/>
      <c r="E287" s="23"/>
      <c r="F287" s="23"/>
      <c r="G287" s="23"/>
      <c r="H287" s="23"/>
      <c r="I287" s="23"/>
      <c r="J287" s="23"/>
      <c r="K287" s="23"/>
      <c r="L287" s="23"/>
      <c r="M287" s="23"/>
      <c r="N287" s="23"/>
      <c r="O287" s="23"/>
      <c r="P287" s="23"/>
      <c r="Q287" s="23"/>
      <c r="R287" s="23"/>
      <c r="S287" s="23"/>
      <c r="T287" s="23"/>
      <c r="U287" s="23"/>
      <c r="V287" s="23"/>
      <c r="W287" s="23"/>
      <c r="X287" s="23"/>
      <c r="Y287" s="23"/>
      <c r="Z287" s="32"/>
      <c r="AA287" s="32"/>
      <c r="AB287" s="32"/>
      <c r="AC287" s="32"/>
      <c r="AD287" s="32"/>
      <c r="AE287" s="32"/>
      <c r="AF287" s="32"/>
    </row>
    <row r="288" spans="1:32">
      <c r="A288" s="23"/>
      <c r="B288" s="23"/>
      <c r="C288" s="23"/>
      <c r="D288" s="23"/>
      <c r="E288" s="23"/>
      <c r="F288" s="23"/>
      <c r="G288" s="23"/>
      <c r="H288" s="23"/>
      <c r="I288" s="23"/>
      <c r="J288" s="23"/>
      <c r="K288" s="23"/>
      <c r="L288" s="23"/>
      <c r="M288" s="23"/>
      <c r="N288" s="23"/>
      <c r="O288" s="23"/>
      <c r="P288" s="23"/>
      <c r="Q288" s="23"/>
      <c r="R288" s="23"/>
      <c r="S288" s="23"/>
      <c r="T288" s="23"/>
      <c r="U288" s="23"/>
      <c r="V288" s="23"/>
      <c r="W288" s="23"/>
      <c r="X288" s="23"/>
      <c r="Y288" s="23"/>
      <c r="Z288" s="32"/>
      <c r="AA288" s="32"/>
      <c r="AB288" s="32"/>
      <c r="AC288" s="32"/>
      <c r="AD288" s="32"/>
      <c r="AE288" s="32"/>
      <c r="AF288" s="32"/>
    </row>
    <row r="289" spans="1:32">
      <c r="A289" s="23"/>
      <c r="B289" s="23"/>
      <c r="C289" s="23"/>
      <c r="D289" s="23"/>
      <c r="E289" s="23"/>
      <c r="F289" s="23"/>
      <c r="G289" s="23"/>
      <c r="H289" s="23"/>
      <c r="I289" s="23"/>
      <c r="J289" s="23"/>
      <c r="K289" s="23"/>
      <c r="L289" s="23"/>
      <c r="M289" s="23"/>
      <c r="N289" s="23"/>
      <c r="O289" s="23"/>
      <c r="P289" s="23"/>
      <c r="Q289" s="23"/>
      <c r="R289" s="23"/>
      <c r="S289" s="23"/>
      <c r="T289" s="23"/>
      <c r="U289" s="23"/>
      <c r="V289" s="23"/>
      <c r="W289" s="23"/>
      <c r="X289" s="23"/>
      <c r="Y289" s="23"/>
      <c r="Z289" s="32"/>
      <c r="AA289" s="32"/>
      <c r="AB289" s="32"/>
      <c r="AC289" s="32"/>
      <c r="AD289" s="32"/>
      <c r="AE289" s="32"/>
      <c r="AF289" s="32"/>
    </row>
    <row r="290" spans="1:32">
      <c r="A290" s="23"/>
      <c r="B290" s="23"/>
      <c r="C290" s="23"/>
      <c r="D290" s="23"/>
      <c r="E290" s="23"/>
      <c r="F290" s="23"/>
      <c r="G290" s="23"/>
      <c r="H290" s="23"/>
      <c r="I290" s="23"/>
      <c r="J290" s="23"/>
      <c r="K290" s="23"/>
      <c r="L290" s="23"/>
      <c r="M290" s="23"/>
      <c r="N290" s="23"/>
      <c r="O290" s="23"/>
      <c r="P290" s="23"/>
      <c r="Q290" s="23"/>
      <c r="R290" s="23"/>
      <c r="S290" s="23"/>
      <c r="T290" s="23"/>
      <c r="U290" s="23"/>
      <c r="V290" s="23"/>
      <c r="W290" s="23"/>
      <c r="X290" s="23"/>
      <c r="Y290" s="23"/>
      <c r="Z290" s="32"/>
      <c r="AA290" s="32"/>
      <c r="AB290" s="32"/>
      <c r="AC290" s="32"/>
      <c r="AD290" s="32"/>
      <c r="AE290" s="32"/>
      <c r="AF290" s="32"/>
    </row>
    <row r="291" spans="1:32">
      <c r="A291" s="23"/>
      <c r="B291" s="23"/>
      <c r="C291" s="23"/>
      <c r="D291" s="23"/>
      <c r="E291" s="23"/>
      <c r="F291" s="23"/>
      <c r="G291" s="23"/>
      <c r="H291" s="23"/>
      <c r="I291" s="23"/>
      <c r="J291" s="23"/>
      <c r="K291" s="23"/>
      <c r="L291" s="23"/>
      <c r="M291" s="23"/>
      <c r="N291" s="23"/>
      <c r="O291" s="23"/>
      <c r="P291" s="23"/>
      <c r="Q291" s="23"/>
      <c r="R291" s="23"/>
      <c r="S291" s="23"/>
      <c r="T291" s="23"/>
      <c r="U291" s="23"/>
      <c r="V291" s="23"/>
      <c r="W291" s="23"/>
      <c r="X291" s="23"/>
      <c r="Y291" s="23"/>
      <c r="Z291" s="32"/>
      <c r="AA291" s="32"/>
      <c r="AB291" s="32"/>
      <c r="AC291" s="32"/>
      <c r="AD291" s="32"/>
      <c r="AE291" s="32"/>
      <c r="AF291" s="32"/>
    </row>
    <row r="292" spans="1:32">
      <c r="A292" s="23"/>
      <c r="B292" s="23"/>
      <c r="C292" s="23"/>
      <c r="D292" s="23"/>
      <c r="E292" s="23"/>
      <c r="F292" s="23"/>
      <c r="G292" s="23"/>
      <c r="H292" s="23"/>
      <c r="I292" s="23"/>
      <c r="J292" s="23"/>
      <c r="K292" s="23"/>
      <c r="L292" s="23"/>
      <c r="M292" s="23"/>
      <c r="N292" s="23"/>
      <c r="O292" s="23"/>
      <c r="P292" s="23"/>
      <c r="Q292" s="23"/>
      <c r="R292" s="23"/>
      <c r="S292" s="23"/>
      <c r="T292" s="23"/>
      <c r="U292" s="23"/>
      <c r="V292" s="23"/>
      <c r="W292" s="23"/>
      <c r="X292" s="23"/>
      <c r="Y292" s="23"/>
      <c r="Z292" s="32"/>
      <c r="AA292" s="32"/>
      <c r="AB292" s="32"/>
      <c r="AC292" s="32"/>
      <c r="AD292" s="32"/>
      <c r="AE292" s="32"/>
      <c r="AF292" s="32"/>
    </row>
    <row r="293" spans="1:32">
      <c r="A293" s="23"/>
      <c r="B293" s="23"/>
      <c r="C293" s="23"/>
      <c r="D293" s="23"/>
      <c r="E293" s="23"/>
      <c r="F293" s="23"/>
      <c r="G293" s="23"/>
      <c r="H293" s="23"/>
      <c r="I293" s="23"/>
      <c r="J293" s="23"/>
      <c r="K293" s="23"/>
      <c r="L293" s="23"/>
      <c r="M293" s="23"/>
      <c r="N293" s="23"/>
      <c r="O293" s="23"/>
      <c r="P293" s="23"/>
      <c r="Q293" s="23"/>
      <c r="R293" s="23"/>
      <c r="S293" s="23"/>
      <c r="T293" s="23"/>
      <c r="U293" s="23"/>
      <c r="V293" s="23"/>
      <c r="W293" s="23"/>
      <c r="X293" s="23"/>
      <c r="Y293" s="23"/>
      <c r="Z293" s="32"/>
      <c r="AA293" s="32"/>
      <c r="AB293" s="32"/>
      <c r="AC293" s="32"/>
      <c r="AD293" s="32"/>
      <c r="AE293" s="32"/>
      <c r="AF293" s="32"/>
    </row>
    <row r="294" spans="1:32">
      <c r="A294" s="23"/>
      <c r="B294" s="23"/>
      <c r="C294" s="23"/>
      <c r="D294" s="23"/>
      <c r="E294" s="23"/>
      <c r="F294" s="23"/>
      <c r="G294" s="23"/>
      <c r="H294" s="23"/>
      <c r="I294" s="23"/>
      <c r="J294" s="23"/>
      <c r="K294" s="23"/>
      <c r="L294" s="23"/>
      <c r="M294" s="23"/>
      <c r="N294" s="23"/>
      <c r="O294" s="23"/>
      <c r="P294" s="23"/>
      <c r="Q294" s="23"/>
      <c r="R294" s="23"/>
      <c r="S294" s="23"/>
      <c r="T294" s="23"/>
      <c r="U294" s="23"/>
      <c r="V294" s="23"/>
      <c r="W294" s="23"/>
      <c r="X294" s="23"/>
      <c r="Y294" s="23"/>
      <c r="Z294" s="32"/>
      <c r="AA294" s="32"/>
      <c r="AB294" s="32"/>
      <c r="AC294" s="32"/>
      <c r="AD294" s="32"/>
      <c r="AE294" s="32"/>
      <c r="AF294" s="32"/>
    </row>
    <row r="295" spans="1:32">
      <c r="A295" s="23"/>
      <c r="B295" s="23"/>
      <c r="C295" s="23"/>
      <c r="D295" s="23"/>
      <c r="E295" s="23"/>
      <c r="F295" s="23"/>
      <c r="G295" s="23"/>
      <c r="H295" s="23"/>
      <c r="I295" s="23"/>
      <c r="J295" s="23"/>
      <c r="K295" s="23"/>
      <c r="L295" s="23"/>
      <c r="M295" s="23"/>
      <c r="N295" s="23"/>
      <c r="O295" s="23"/>
      <c r="P295" s="23"/>
      <c r="Q295" s="23"/>
      <c r="R295" s="23"/>
      <c r="S295" s="23"/>
      <c r="T295" s="23"/>
      <c r="U295" s="23"/>
      <c r="V295" s="23"/>
      <c r="W295" s="23"/>
      <c r="X295" s="23"/>
      <c r="Y295" s="23"/>
      <c r="Z295" s="32"/>
      <c r="AA295" s="32"/>
      <c r="AB295" s="32"/>
      <c r="AC295" s="32"/>
      <c r="AD295" s="32"/>
      <c r="AE295" s="32"/>
      <c r="AF295" s="32"/>
    </row>
    <row r="296" spans="1:32">
      <c r="A296" s="23"/>
      <c r="B296" s="23"/>
      <c r="C296" s="23"/>
      <c r="D296" s="23"/>
      <c r="E296" s="23"/>
      <c r="F296" s="23"/>
      <c r="G296" s="23"/>
      <c r="H296" s="23"/>
      <c r="I296" s="23"/>
      <c r="J296" s="23"/>
      <c r="K296" s="23"/>
      <c r="L296" s="23"/>
      <c r="M296" s="23"/>
      <c r="N296" s="23"/>
      <c r="O296" s="23"/>
      <c r="P296" s="23"/>
      <c r="Q296" s="23"/>
      <c r="R296" s="23"/>
      <c r="S296" s="23"/>
      <c r="T296" s="23"/>
      <c r="U296" s="23"/>
      <c r="V296" s="23"/>
      <c r="W296" s="23"/>
      <c r="X296" s="23"/>
      <c r="Y296" s="23"/>
      <c r="Z296" s="32"/>
      <c r="AA296" s="32"/>
      <c r="AB296" s="32"/>
      <c r="AC296" s="32"/>
      <c r="AD296" s="32"/>
      <c r="AE296" s="32"/>
      <c r="AF296" s="32"/>
    </row>
    <row r="297" spans="1:32">
      <c r="A297" s="23"/>
      <c r="B297" s="23"/>
      <c r="C297" s="23"/>
      <c r="D297" s="23"/>
      <c r="E297" s="23"/>
      <c r="F297" s="23"/>
      <c r="G297" s="23"/>
      <c r="H297" s="23"/>
      <c r="I297" s="23"/>
      <c r="J297" s="23"/>
      <c r="K297" s="23"/>
      <c r="L297" s="23"/>
      <c r="M297" s="23"/>
      <c r="N297" s="23"/>
      <c r="O297" s="23"/>
      <c r="P297" s="23"/>
      <c r="Q297" s="23"/>
      <c r="R297" s="23"/>
      <c r="S297" s="23"/>
      <c r="T297" s="23"/>
      <c r="U297" s="23"/>
      <c r="V297" s="23"/>
      <c r="W297" s="23"/>
      <c r="X297" s="23"/>
      <c r="Y297" s="23"/>
      <c r="Z297" s="32"/>
      <c r="AA297" s="32"/>
      <c r="AB297" s="32"/>
      <c r="AC297" s="32"/>
      <c r="AD297" s="32"/>
      <c r="AE297" s="32"/>
      <c r="AF297" s="32"/>
    </row>
    <row r="298" spans="1:32">
      <c r="A298" s="23"/>
      <c r="B298" s="23"/>
      <c r="C298" s="23"/>
      <c r="D298" s="23"/>
      <c r="E298" s="23"/>
      <c r="F298" s="23"/>
      <c r="G298" s="23"/>
      <c r="H298" s="23"/>
      <c r="I298" s="23"/>
      <c r="J298" s="23"/>
      <c r="K298" s="23"/>
      <c r="L298" s="23"/>
      <c r="M298" s="23"/>
      <c r="N298" s="23"/>
      <c r="O298" s="23"/>
      <c r="P298" s="23"/>
      <c r="Q298" s="23"/>
      <c r="R298" s="23"/>
      <c r="S298" s="23"/>
      <c r="T298" s="23"/>
      <c r="U298" s="23"/>
      <c r="V298" s="23"/>
      <c r="W298" s="23"/>
      <c r="X298" s="23"/>
      <c r="Y298" s="23"/>
      <c r="Z298" s="32"/>
      <c r="AA298" s="32"/>
      <c r="AB298" s="32"/>
      <c r="AC298" s="32"/>
      <c r="AD298" s="32"/>
      <c r="AE298" s="32"/>
      <c r="AF298" s="32"/>
    </row>
    <row r="299" spans="1:32">
      <c r="A299" s="23"/>
      <c r="B299" s="23"/>
      <c r="C299" s="23"/>
      <c r="D299" s="23"/>
      <c r="E299" s="23"/>
      <c r="F299" s="23"/>
      <c r="G299" s="23"/>
      <c r="H299" s="23"/>
      <c r="I299" s="23"/>
      <c r="J299" s="23"/>
      <c r="K299" s="23"/>
      <c r="L299" s="23"/>
      <c r="M299" s="23"/>
      <c r="N299" s="23"/>
      <c r="O299" s="23"/>
      <c r="P299" s="23"/>
      <c r="Q299" s="23"/>
      <c r="R299" s="23"/>
      <c r="S299" s="23"/>
      <c r="T299" s="23"/>
      <c r="U299" s="23"/>
      <c r="V299" s="23"/>
      <c r="W299" s="23"/>
      <c r="X299" s="23"/>
      <c r="Y299" s="23"/>
      <c r="Z299" s="32"/>
      <c r="AA299" s="32"/>
      <c r="AB299" s="32"/>
      <c r="AC299" s="32"/>
      <c r="AD299" s="32"/>
      <c r="AE299" s="32"/>
      <c r="AF299" s="32"/>
    </row>
    <row r="300" spans="1:32">
      <c r="A300" s="23"/>
      <c r="B300" s="23"/>
      <c r="C300" s="23"/>
      <c r="D300" s="23"/>
      <c r="E300" s="23"/>
      <c r="F300" s="23"/>
      <c r="G300" s="23"/>
      <c r="H300" s="23"/>
      <c r="I300" s="23"/>
      <c r="J300" s="23"/>
      <c r="K300" s="23"/>
      <c r="L300" s="23"/>
      <c r="M300" s="23"/>
      <c r="N300" s="23"/>
      <c r="O300" s="23"/>
      <c r="P300" s="23"/>
      <c r="Q300" s="23"/>
      <c r="R300" s="23"/>
      <c r="S300" s="23"/>
      <c r="T300" s="23"/>
      <c r="U300" s="23"/>
      <c r="V300" s="23"/>
      <c r="W300" s="23"/>
      <c r="X300" s="23"/>
      <c r="Y300" s="23"/>
      <c r="Z300" s="32"/>
      <c r="AA300" s="32"/>
      <c r="AB300" s="32"/>
      <c r="AC300" s="32"/>
      <c r="AD300" s="32"/>
      <c r="AE300" s="32"/>
      <c r="AF300" s="32"/>
    </row>
    <row r="301" spans="1:32">
      <c r="A301" s="23"/>
      <c r="B301" s="23"/>
      <c r="C301" s="23"/>
      <c r="D301" s="23"/>
      <c r="E301" s="23"/>
      <c r="F301" s="23"/>
      <c r="G301" s="23"/>
      <c r="H301" s="23"/>
      <c r="I301" s="23"/>
      <c r="J301" s="23"/>
      <c r="K301" s="23"/>
      <c r="L301" s="23"/>
      <c r="M301" s="23"/>
      <c r="N301" s="23"/>
      <c r="O301" s="23"/>
      <c r="P301" s="23"/>
      <c r="Q301" s="23"/>
      <c r="R301" s="23"/>
      <c r="S301" s="23"/>
      <c r="T301" s="23"/>
      <c r="U301" s="23"/>
      <c r="V301" s="23"/>
      <c r="W301" s="23"/>
      <c r="X301" s="23"/>
      <c r="Y301" s="23"/>
      <c r="Z301" s="32"/>
      <c r="AA301" s="32"/>
      <c r="AB301" s="32"/>
      <c r="AC301" s="32"/>
      <c r="AD301" s="32"/>
      <c r="AE301" s="32"/>
      <c r="AF301" s="32"/>
    </row>
    <row r="302" spans="1:32">
      <c r="A302" s="23"/>
      <c r="B302" s="23"/>
      <c r="C302" s="23"/>
      <c r="D302" s="23"/>
      <c r="E302" s="23"/>
      <c r="F302" s="23"/>
      <c r="G302" s="23"/>
      <c r="H302" s="23"/>
      <c r="I302" s="23"/>
      <c r="J302" s="23"/>
      <c r="K302" s="23"/>
      <c r="L302" s="23"/>
      <c r="M302" s="23"/>
      <c r="N302" s="23"/>
      <c r="O302" s="23"/>
      <c r="P302" s="23"/>
      <c r="Q302" s="23"/>
      <c r="R302" s="23"/>
      <c r="S302" s="23"/>
      <c r="T302" s="23"/>
      <c r="U302" s="23"/>
      <c r="V302" s="23"/>
      <c r="W302" s="23"/>
      <c r="X302" s="23"/>
      <c r="Y302" s="23"/>
      <c r="Z302" s="32"/>
      <c r="AA302" s="32"/>
      <c r="AB302" s="32"/>
      <c r="AC302" s="32"/>
      <c r="AD302" s="32"/>
      <c r="AE302" s="32"/>
      <c r="AF302" s="32"/>
    </row>
    <row r="303" spans="1:32">
      <c r="A303" s="23"/>
      <c r="B303" s="23"/>
      <c r="C303" s="23"/>
      <c r="D303" s="23"/>
      <c r="E303" s="23"/>
      <c r="F303" s="23"/>
      <c r="G303" s="23"/>
      <c r="H303" s="23"/>
      <c r="I303" s="23"/>
      <c r="J303" s="23"/>
      <c r="K303" s="23"/>
      <c r="L303" s="23"/>
      <c r="M303" s="23"/>
      <c r="N303" s="23"/>
      <c r="O303" s="23"/>
      <c r="P303" s="23"/>
      <c r="Q303" s="23"/>
      <c r="R303" s="23"/>
      <c r="S303" s="23"/>
      <c r="T303" s="23"/>
      <c r="U303" s="23"/>
      <c r="V303" s="23"/>
      <c r="W303" s="23"/>
      <c r="X303" s="23"/>
      <c r="Y303" s="23"/>
      <c r="Z303" s="32"/>
      <c r="AA303" s="32"/>
      <c r="AB303" s="32"/>
      <c r="AC303" s="32"/>
      <c r="AD303" s="32"/>
      <c r="AE303" s="32"/>
      <c r="AF303" s="32"/>
    </row>
    <row r="304" spans="1:32">
      <c r="A304" s="23"/>
      <c r="B304" s="23"/>
      <c r="C304" s="23"/>
      <c r="D304" s="23"/>
      <c r="E304" s="23"/>
      <c r="F304" s="23"/>
      <c r="G304" s="23"/>
      <c r="H304" s="23"/>
      <c r="I304" s="23"/>
      <c r="J304" s="23"/>
      <c r="K304" s="23"/>
      <c r="L304" s="23"/>
      <c r="M304" s="23"/>
      <c r="N304" s="23"/>
      <c r="O304" s="23"/>
      <c r="P304" s="23"/>
      <c r="Q304" s="23"/>
      <c r="R304" s="23"/>
      <c r="S304" s="23"/>
      <c r="T304" s="23"/>
      <c r="U304" s="23"/>
      <c r="V304" s="23"/>
      <c r="W304" s="23"/>
      <c r="X304" s="23"/>
      <c r="Y304" s="23"/>
      <c r="Z304" s="32"/>
      <c r="AA304" s="32"/>
      <c r="AB304" s="32"/>
      <c r="AC304" s="32"/>
      <c r="AD304" s="32"/>
      <c r="AE304" s="32"/>
      <c r="AF304" s="32"/>
    </row>
    <row r="305" spans="1:32">
      <c r="A305" s="23"/>
      <c r="B305" s="23"/>
      <c r="C305" s="23"/>
      <c r="D305" s="23"/>
      <c r="E305" s="23"/>
      <c r="F305" s="23"/>
      <c r="G305" s="23"/>
      <c r="H305" s="23"/>
      <c r="I305" s="23"/>
      <c r="J305" s="23"/>
      <c r="K305" s="23"/>
      <c r="L305" s="23"/>
      <c r="M305" s="23"/>
      <c r="N305" s="23"/>
      <c r="O305" s="23"/>
      <c r="P305" s="23"/>
      <c r="Q305" s="23"/>
      <c r="R305" s="23"/>
      <c r="S305" s="23"/>
      <c r="T305" s="23"/>
      <c r="U305" s="23"/>
      <c r="V305" s="23"/>
      <c r="W305" s="23"/>
      <c r="X305" s="23"/>
      <c r="Y305" s="23"/>
      <c r="Z305" s="32"/>
      <c r="AA305" s="32"/>
      <c r="AB305" s="32"/>
      <c r="AC305" s="32"/>
      <c r="AD305" s="32"/>
      <c r="AE305" s="32"/>
      <c r="AF305" s="32"/>
    </row>
    <row r="306" spans="1:32">
      <c r="A306" s="23"/>
      <c r="B306" s="23"/>
      <c r="C306" s="23"/>
      <c r="D306" s="23"/>
      <c r="E306" s="23"/>
      <c r="F306" s="23"/>
      <c r="G306" s="23"/>
      <c r="H306" s="23"/>
      <c r="I306" s="23"/>
      <c r="J306" s="23"/>
      <c r="K306" s="23"/>
      <c r="L306" s="23"/>
      <c r="M306" s="23"/>
      <c r="N306" s="23"/>
      <c r="O306" s="23"/>
      <c r="P306" s="23"/>
      <c r="Q306" s="23"/>
      <c r="R306" s="23"/>
      <c r="S306" s="23"/>
      <c r="T306" s="23"/>
      <c r="U306" s="23"/>
      <c r="V306" s="23"/>
      <c r="W306" s="23"/>
      <c r="X306" s="23"/>
      <c r="Y306" s="23"/>
      <c r="Z306" s="32"/>
      <c r="AA306" s="32"/>
      <c r="AB306" s="32"/>
      <c r="AC306" s="32"/>
      <c r="AD306" s="32"/>
      <c r="AE306" s="32"/>
      <c r="AF306" s="32"/>
    </row>
    <row r="307" spans="1:32">
      <c r="A307" s="23"/>
      <c r="B307" s="23"/>
      <c r="C307" s="23"/>
      <c r="D307" s="23"/>
      <c r="E307" s="23"/>
      <c r="F307" s="23"/>
      <c r="G307" s="23"/>
      <c r="H307" s="23"/>
      <c r="I307" s="23"/>
      <c r="J307" s="23"/>
      <c r="K307" s="23"/>
      <c r="L307" s="23"/>
      <c r="M307" s="23"/>
      <c r="N307" s="23"/>
      <c r="O307" s="23"/>
      <c r="P307" s="23"/>
      <c r="Q307" s="23"/>
      <c r="R307" s="23"/>
      <c r="S307" s="23"/>
      <c r="T307" s="23"/>
      <c r="U307" s="23"/>
      <c r="V307" s="23"/>
      <c r="W307" s="23"/>
      <c r="X307" s="23"/>
      <c r="Y307" s="23"/>
      <c r="Z307" s="32"/>
      <c r="AA307" s="32"/>
      <c r="AB307" s="32"/>
      <c r="AC307" s="32"/>
      <c r="AD307" s="32"/>
      <c r="AE307" s="32"/>
      <c r="AF307" s="32"/>
    </row>
    <row r="308" spans="1:32">
      <c r="A308" s="23"/>
      <c r="B308" s="23"/>
      <c r="C308" s="23"/>
      <c r="D308" s="23"/>
      <c r="E308" s="23"/>
      <c r="F308" s="23"/>
      <c r="G308" s="23"/>
      <c r="H308" s="23"/>
      <c r="I308" s="23"/>
      <c r="J308" s="23"/>
      <c r="K308" s="23"/>
      <c r="L308" s="23"/>
      <c r="M308" s="23"/>
      <c r="N308" s="23"/>
      <c r="O308" s="23"/>
      <c r="P308" s="23"/>
      <c r="Q308" s="23"/>
      <c r="R308" s="23"/>
      <c r="S308" s="23"/>
      <c r="T308" s="23"/>
      <c r="U308" s="23"/>
      <c r="V308" s="23"/>
      <c r="W308" s="23"/>
      <c r="X308" s="23"/>
      <c r="Y308" s="23"/>
      <c r="Z308" s="32"/>
      <c r="AA308" s="32"/>
      <c r="AB308" s="32"/>
      <c r="AC308" s="32"/>
      <c r="AD308" s="32"/>
      <c r="AE308" s="32"/>
      <c r="AF308" s="32"/>
    </row>
    <row r="309" spans="1:32">
      <c r="A309" s="23"/>
      <c r="B309" s="23"/>
      <c r="C309" s="23"/>
      <c r="D309" s="23"/>
      <c r="E309" s="23"/>
      <c r="F309" s="23"/>
      <c r="G309" s="23"/>
      <c r="H309" s="23"/>
      <c r="I309" s="23"/>
      <c r="J309" s="23"/>
      <c r="K309" s="23"/>
      <c r="L309" s="23"/>
      <c r="M309" s="23"/>
      <c r="N309" s="23"/>
      <c r="O309" s="23"/>
      <c r="P309" s="23"/>
      <c r="Q309" s="23"/>
      <c r="R309" s="23"/>
      <c r="S309" s="23"/>
      <c r="T309" s="23"/>
      <c r="U309" s="23"/>
      <c r="V309" s="23"/>
      <c r="W309" s="23"/>
      <c r="X309" s="23"/>
      <c r="Y309" s="23"/>
      <c r="Z309" s="32"/>
      <c r="AA309" s="32"/>
      <c r="AB309" s="32"/>
      <c r="AC309" s="32"/>
      <c r="AD309" s="32"/>
      <c r="AE309" s="32"/>
      <c r="AF309" s="32"/>
    </row>
    <row r="310" spans="1:32">
      <c r="A310" s="23"/>
      <c r="B310" s="23"/>
      <c r="C310" s="23"/>
      <c r="D310" s="23"/>
      <c r="E310" s="23"/>
      <c r="F310" s="23"/>
      <c r="G310" s="23"/>
      <c r="H310" s="23"/>
      <c r="I310" s="23"/>
      <c r="J310" s="23"/>
      <c r="K310" s="23"/>
      <c r="L310" s="23"/>
      <c r="M310" s="23"/>
      <c r="N310" s="23"/>
      <c r="O310" s="23"/>
      <c r="P310" s="23"/>
      <c r="Q310" s="23"/>
      <c r="R310" s="23"/>
      <c r="S310" s="23"/>
      <c r="T310" s="23"/>
      <c r="U310" s="23"/>
      <c r="V310" s="23"/>
      <c r="W310" s="23"/>
      <c r="X310" s="23"/>
      <c r="Y310" s="23"/>
      <c r="Z310" s="32"/>
      <c r="AA310" s="32"/>
      <c r="AB310" s="32"/>
      <c r="AC310" s="32"/>
      <c r="AD310" s="32"/>
      <c r="AE310" s="32"/>
      <c r="AF310" s="32"/>
    </row>
    <row r="311" spans="1:32">
      <c r="A311" s="23"/>
      <c r="B311" s="23"/>
      <c r="C311" s="23"/>
      <c r="D311" s="23"/>
      <c r="E311" s="23"/>
      <c r="F311" s="23"/>
      <c r="G311" s="23"/>
      <c r="H311" s="23"/>
      <c r="I311" s="23"/>
      <c r="J311" s="23"/>
      <c r="K311" s="23"/>
      <c r="L311" s="23"/>
      <c r="M311" s="23"/>
      <c r="N311" s="23"/>
      <c r="O311" s="23"/>
      <c r="P311" s="23"/>
      <c r="Q311" s="23"/>
      <c r="R311" s="23"/>
      <c r="S311" s="23"/>
      <c r="T311" s="23"/>
      <c r="U311" s="23"/>
      <c r="V311" s="23"/>
      <c r="W311" s="23"/>
      <c r="X311" s="23"/>
      <c r="Y311" s="23"/>
      <c r="Z311" s="32"/>
      <c r="AA311" s="32"/>
      <c r="AB311" s="32"/>
      <c r="AC311" s="32"/>
      <c r="AD311" s="32"/>
      <c r="AE311" s="32"/>
      <c r="AF311" s="32"/>
    </row>
    <row r="312" spans="1:32">
      <c r="A312" s="23"/>
      <c r="B312" s="23"/>
      <c r="C312" s="23"/>
      <c r="D312" s="23"/>
      <c r="E312" s="23"/>
      <c r="F312" s="23"/>
      <c r="G312" s="23"/>
      <c r="H312" s="23"/>
      <c r="I312" s="23"/>
      <c r="J312" s="23"/>
      <c r="K312" s="23"/>
      <c r="L312" s="23"/>
      <c r="M312" s="23"/>
      <c r="N312" s="23"/>
      <c r="O312" s="23"/>
      <c r="P312" s="23"/>
      <c r="Q312" s="23"/>
      <c r="R312" s="23"/>
      <c r="S312" s="23"/>
      <c r="T312" s="23"/>
      <c r="U312" s="23"/>
      <c r="V312" s="23"/>
      <c r="W312" s="23"/>
      <c r="X312" s="23"/>
      <c r="Y312" s="23"/>
      <c r="Z312" s="32"/>
      <c r="AA312" s="32"/>
      <c r="AB312" s="32"/>
      <c r="AC312" s="32"/>
      <c r="AD312" s="32"/>
      <c r="AE312" s="32"/>
      <c r="AF312" s="32"/>
    </row>
    <row r="313" spans="1:32">
      <c r="A313" s="23"/>
      <c r="B313" s="23"/>
      <c r="C313" s="23"/>
      <c r="D313" s="23"/>
      <c r="E313" s="23"/>
      <c r="F313" s="23"/>
      <c r="G313" s="23"/>
      <c r="H313" s="23"/>
      <c r="I313" s="23"/>
      <c r="J313" s="23"/>
      <c r="K313" s="23"/>
      <c r="L313" s="23"/>
      <c r="M313" s="23"/>
      <c r="N313" s="23"/>
      <c r="O313" s="23"/>
      <c r="P313" s="23"/>
      <c r="Q313" s="23"/>
      <c r="R313" s="23"/>
      <c r="S313" s="23"/>
      <c r="T313" s="23"/>
      <c r="U313" s="23"/>
      <c r="V313" s="23"/>
      <c r="W313" s="23"/>
      <c r="X313" s="23"/>
      <c r="Y313" s="23"/>
      <c r="Z313" s="32"/>
      <c r="AA313" s="32"/>
      <c r="AB313" s="32"/>
      <c r="AC313" s="32"/>
      <c r="AD313" s="32"/>
      <c r="AE313" s="32"/>
      <c r="AF313" s="32"/>
    </row>
    <row r="314" spans="1:32">
      <c r="A314" s="23"/>
      <c r="B314" s="23"/>
      <c r="C314" s="23"/>
      <c r="D314" s="23"/>
      <c r="E314" s="23"/>
      <c r="F314" s="23"/>
      <c r="G314" s="23"/>
      <c r="H314" s="23"/>
      <c r="I314" s="23"/>
      <c r="J314" s="23"/>
      <c r="K314" s="23"/>
      <c r="L314" s="23"/>
      <c r="M314" s="23"/>
      <c r="N314" s="23"/>
      <c r="O314" s="23"/>
      <c r="P314" s="23"/>
      <c r="Q314" s="23"/>
      <c r="R314" s="23"/>
      <c r="S314" s="23"/>
      <c r="T314" s="23"/>
      <c r="U314" s="23"/>
      <c r="V314" s="23"/>
      <c r="W314" s="23"/>
      <c r="X314" s="23"/>
      <c r="Y314" s="23"/>
      <c r="Z314" s="32"/>
      <c r="AA314" s="32"/>
      <c r="AB314" s="32"/>
      <c r="AC314" s="32"/>
      <c r="AD314" s="32"/>
      <c r="AE314" s="32"/>
      <c r="AF314" s="32"/>
    </row>
    <row r="315" spans="1:32">
      <c r="A315" s="23"/>
      <c r="B315" s="23"/>
      <c r="C315" s="23"/>
      <c r="D315" s="23"/>
      <c r="E315" s="23"/>
      <c r="F315" s="23"/>
      <c r="G315" s="23"/>
      <c r="H315" s="23"/>
      <c r="I315" s="23"/>
      <c r="J315" s="23"/>
      <c r="K315" s="23"/>
      <c r="L315" s="23"/>
      <c r="M315" s="23"/>
      <c r="N315" s="23"/>
      <c r="O315" s="23"/>
      <c r="P315" s="23"/>
      <c r="Q315" s="23"/>
      <c r="R315" s="23"/>
      <c r="S315" s="23"/>
      <c r="T315" s="23"/>
      <c r="U315" s="23"/>
      <c r="V315" s="23"/>
      <c r="W315" s="23"/>
      <c r="X315" s="23"/>
      <c r="Y315" s="23"/>
      <c r="Z315" s="32"/>
      <c r="AA315" s="32"/>
      <c r="AB315" s="32"/>
      <c r="AC315" s="32"/>
      <c r="AD315" s="32"/>
      <c r="AE315" s="32"/>
      <c r="AF315" s="32"/>
    </row>
    <row r="316" spans="1:32">
      <c r="A316" s="23"/>
      <c r="B316" s="23"/>
      <c r="C316" s="23"/>
      <c r="D316" s="23"/>
      <c r="E316" s="23"/>
      <c r="F316" s="23"/>
      <c r="G316" s="23"/>
      <c r="H316" s="23"/>
      <c r="I316" s="23"/>
      <c r="J316" s="23"/>
      <c r="K316" s="23"/>
      <c r="L316" s="23"/>
      <c r="M316" s="23"/>
      <c r="N316" s="23"/>
      <c r="O316" s="23"/>
      <c r="P316" s="23"/>
      <c r="Q316" s="23"/>
      <c r="R316" s="23"/>
      <c r="S316" s="23"/>
      <c r="T316" s="23"/>
      <c r="U316" s="23"/>
      <c r="V316" s="23"/>
      <c r="W316" s="23"/>
      <c r="X316" s="23"/>
      <c r="Y316" s="23"/>
      <c r="Z316" s="32"/>
      <c r="AA316" s="32"/>
      <c r="AB316" s="32"/>
      <c r="AC316" s="32"/>
      <c r="AD316" s="32"/>
      <c r="AE316" s="32"/>
      <c r="AF316" s="32"/>
    </row>
    <row r="317" spans="1:32" hidden="1">
      <c r="A317" s="23"/>
      <c r="B317" s="23"/>
      <c r="C317" s="23"/>
      <c r="D317" s="23"/>
      <c r="E317" s="23"/>
      <c r="F317" s="23"/>
      <c r="G317" s="23"/>
      <c r="H317" s="23"/>
      <c r="I317" s="23"/>
      <c r="J317" s="23"/>
      <c r="K317" s="23"/>
      <c r="L317" s="23"/>
      <c r="M317" s="23"/>
      <c r="N317" s="23"/>
      <c r="O317" s="23"/>
      <c r="P317" s="23"/>
      <c r="Q317" s="23"/>
      <c r="R317" s="23"/>
      <c r="S317" s="23"/>
      <c r="T317" s="23"/>
      <c r="U317" s="23"/>
      <c r="V317" s="23"/>
      <c r="W317" s="23"/>
      <c r="X317" s="23"/>
      <c r="Y317" s="23"/>
      <c r="Z317" s="32"/>
      <c r="AA317" s="32"/>
      <c r="AB317" s="32"/>
      <c r="AC317" s="32"/>
      <c r="AD317" s="32"/>
      <c r="AE317" s="32"/>
      <c r="AF317" s="32"/>
    </row>
    <row r="318" spans="1:32" hidden="1">
      <c r="A318" s="23"/>
      <c r="B318" s="23"/>
      <c r="C318" s="23"/>
      <c r="D318" s="23"/>
      <c r="E318" s="23"/>
      <c r="F318" s="23"/>
      <c r="G318" s="23"/>
      <c r="H318" s="23"/>
      <c r="I318" s="23"/>
      <c r="J318" s="23"/>
      <c r="K318" s="23"/>
      <c r="L318" s="23"/>
      <c r="M318" s="23"/>
      <c r="N318" s="23"/>
      <c r="O318" s="23"/>
      <c r="P318" s="23"/>
      <c r="Q318" s="23"/>
      <c r="R318" s="23"/>
      <c r="S318" s="23"/>
      <c r="T318" s="23"/>
      <c r="U318" s="23"/>
      <c r="V318" s="23"/>
      <c r="W318" s="23"/>
      <c r="X318" s="23"/>
      <c r="Y318" s="23"/>
      <c r="Z318" s="32"/>
      <c r="AA318" s="32"/>
      <c r="AB318" s="32"/>
      <c r="AC318" s="32"/>
      <c r="AD318" s="32"/>
      <c r="AE318" s="32"/>
      <c r="AF318" s="32"/>
    </row>
    <row r="319" spans="1:32" hidden="1">
      <c r="A319" s="23"/>
      <c r="B319" s="23"/>
      <c r="C319" s="23"/>
      <c r="D319" s="23"/>
      <c r="E319" s="23"/>
      <c r="F319" s="23"/>
      <c r="G319" s="23"/>
      <c r="H319" s="23"/>
      <c r="I319" s="23"/>
      <c r="J319" s="23"/>
      <c r="K319" s="23"/>
      <c r="L319" s="23"/>
      <c r="M319" s="23"/>
      <c r="N319" s="23"/>
      <c r="O319" s="23"/>
      <c r="P319" s="23"/>
      <c r="Q319" s="23"/>
      <c r="R319" s="23"/>
      <c r="S319" s="23"/>
      <c r="T319" s="23"/>
      <c r="U319" s="23"/>
      <c r="V319" s="23"/>
      <c r="W319" s="23"/>
      <c r="X319" s="23"/>
      <c r="Y319" s="23"/>
      <c r="Z319" s="32"/>
      <c r="AA319" s="32"/>
      <c r="AB319" s="32"/>
      <c r="AC319" s="32"/>
      <c r="AD319" s="32"/>
      <c r="AE319" s="32"/>
      <c r="AF319" s="32"/>
    </row>
    <row r="320" spans="1:32" hidden="1">
      <c r="A320" s="23"/>
      <c r="B320" s="23"/>
      <c r="C320" s="23"/>
      <c r="D320" s="23"/>
      <c r="E320" s="23"/>
      <c r="F320" s="23"/>
      <c r="G320" s="23"/>
      <c r="H320" s="23"/>
      <c r="I320" s="23"/>
      <c r="J320" s="23"/>
      <c r="K320" s="23"/>
      <c r="L320" s="23"/>
      <c r="M320" s="23"/>
      <c r="N320" s="23"/>
      <c r="O320" s="23"/>
      <c r="P320" s="23"/>
      <c r="Q320" s="23"/>
      <c r="R320" s="23"/>
      <c r="S320" s="23"/>
      <c r="T320" s="23"/>
      <c r="U320" s="23"/>
      <c r="V320" s="23"/>
      <c r="W320" s="23"/>
      <c r="X320" s="23"/>
      <c r="Y320" s="23"/>
      <c r="Z320" s="32"/>
      <c r="AA320" s="32"/>
      <c r="AB320" s="32"/>
      <c r="AC320" s="32"/>
      <c r="AD320" s="32"/>
      <c r="AE320" s="32"/>
      <c r="AF320" s="32"/>
    </row>
    <row r="321" spans="1:32" hidden="1">
      <c r="A321" s="23"/>
      <c r="B321" s="23"/>
      <c r="C321" s="23"/>
      <c r="D321" s="23"/>
      <c r="E321" s="23"/>
      <c r="F321" s="23"/>
      <c r="G321" s="23"/>
      <c r="H321" s="23"/>
      <c r="I321" s="23"/>
      <c r="J321" s="23"/>
      <c r="K321" s="23"/>
      <c r="L321" s="23"/>
      <c r="M321" s="23"/>
      <c r="N321" s="23"/>
      <c r="O321" s="23"/>
      <c r="P321" s="23"/>
      <c r="Q321" s="23"/>
      <c r="R321" s="23"/>
      <c r="S321" s="23"/>
      <c r="T321" s="23"/>
      <c r="U321" s="23"/>
      <c r="V321" s="23"/>
      <c r="W321" s="23"/>
      <c r="X321" s="23"/>
      <c r="Y321" s="23"/>
      <c r="Z321" s="32"/>
      <c r="AA321" s="32"/>
      <c r="AB321" s="32"/>
      <c r="AC321" s="32"/>
      <c r="AD321" s="32"/>
      <c r="AE321" s="32"/>
      <c r="AF321" s="32"/>
    </row>
    <row r="322" spans="1:32" hidden="1">
      <c r="A322" s="23"/>
      <c r="B322" s="23"/>
      <c r="C322" s="23"/>
      <c r="D322" s="23"/>
      <c r="E322" s="23"/>
      <c r="F322" s="23"/>
      <c r="G322" s="23"/>
      <c r="H322" s="23"/>
      <c r="I322" s="23"/>
      <c r="J322" s="23"/>
      <c r="K322" s="23"/>
      <c r="L322" s="23"/>
      <c r="M322" s="23"/>
      <c r="N322" s="23"/>
      <c r="O322" s="23"/>
      <c r="P322" s="23"/>
      <c r="Q322" s="23"/>
      <c r="R322" s="23"/>
      <c r="S322" s="23"/>
      <c r="T322" s="23"/>
      <c r="U322" s="23"/>
      <c r="V322" s="23"/>
      <c r="W322" s="23"/>
      <c r="X322" s="23"/>
      <c r="Y322" s="23"/>
      <c r="Z322" s="32"/>
      <c r="AA322" s="32"/>
      <c r="AB322" s="32"/>
      <c r="AC322" s="32"/>
      <c r="AD322" s="32"/>
      <c r="AE322" s="32"/>
      <c r="AF322" s="32"/>
    </row>
    <row r="323" spans="1:32" hidden="1">
      <c r="A323" s="23"/>
      <c r="B323" s="23"/>
      <c r="C323" s="23"/>
      <c r="D323" s="23"/>
      <c r="E323" s="23"/>
      <c r="F323" s="23"/>
      <c r="G323" s="23"/>
      <c r="H323" s="23"/>
      <c r="I323" s="23"/>
      <c r="J323" s="23"/>
      <c r="K323" s="23"/>
      <c r="L323" s="23"/>
      <c r="M323" s="23"/>
      <c r="N323" s="23"/>
      <c r="O323" s="23"/>
      <c r="P323" s="23"/>
      <c r="Q323" s="23"/>
      <c r="R323" s="23"/>
      <c r="S323" s="23"/>
      <c r="T323" s="23"/>
      <c r="U323" s="23"/>
      <c r="V323" s="23"/>
      <c r="W323" s="23"/>
      <c r="X323" s="23"/>
      <c r="Y323" s="23"/>
      <c r="Z323" s="32"/>
      <c r="AA323" s="32"/>
      <c r="AB323" s="32"/>
      <c r="AC323" s="32"/>
      <c r="AD323" s="32"/>
      <c r="AE323" s="32"/>
      <c r="AF323" s="32"/>
    </row>
    <row r="324" spans="1:32" hidden="1">
      <c r="A324" s="23"/>
      <c r="B324" s="23"/>
      <c r="C324" s="23"/>
      <c r="D324" s="23"/>
      <c r="E324" s="23"/>
      <c r="F324" s="23"/>
      <c r="G324" s="23"/>
      <c r="H324" s="23"/>
      <c r="I324" s="23"/>
      <c r="J324" s="23"/>
      <c r="K324" s="23"/>
      <c r="L324" s="23"/>
      <c r="M324" s="23"/>
      <c r="N324" s="23"/>
      <c r="O324" s="23"/>
      <c r="P324" s="23"/>
      <c r="Q324" s="23"/>
      <c r="R324" s="23"/>
      <c r="S324" s="23"/>
      <c r="T324" s="23"/>
      <c r="U324" s="23"/>
      <c r="V324" s="23"/>
      <c r="W324" s="23"/>
      <c r="X324" s="23"/>
      <c r="Y324" s="23"/>
      <c r="Z324" s="32"/>
      <c r="AA324" s="32"/>
      <c r="AB324" s="32"/>
      <c r="AC324" s="32"/>
      <c r="AD324" s="32"/>
      <c r="AE324" s="32"/>
      <c r="AF324" s="32"/>
    </row>
    <row r="325" spans="1:32" hidden="1">
      <c r="A325" s="23"/>
      <c r="B325" s="23"/>
      <c r="C325" s="23"/>
      <c r="D325" s="23"/>
      <c r="E325" s="23"/>
      <c r="F325" s="23"/>
      <c r="G325" s="23"/>
      <c r="H325" s="23"/>
      <c r="I325" s="23"/>
      <c r="J325" s="23"/>
      <c r="K325" s="23"/>
      <c r="L325" s="23"/>
      <c r="M325" s="23"/>
      <c r="N325" s="23"/>
      <c r="O325" s="23"/>
      <c r="P325" s="23"/>
      <c r="Q325" s="23"/>
      <c r="R325" s="23"/>
      <c r="S325" s="23"/>
      <c r="T325" s="23"/>
      <c r="U325" s="23"/>
      <c r="V325" s="23"/>
      <c r="W325" s="23"/>
      <c r="X325" s="23"/>
      <c r="Y325" s="23"/>
      <c r="Z325" s="32"/>
      <c r="AA325" s="32"/>
      <c r="AB325" s="32"/>
      <c r="AC325" s="32"/>
      <c r="AD325" s="32"/>
      <c r="AE325" s="32"/>
      <c r="AF325" s="32"/>
    </row>
    <row r="326" spans="1:32" hidden="1">
      <c r="A326" s="23"/>
      <c r="B326" s="23"/>
      <c r="C326" s="23"/>
      <c r="D326" s="23"/>
      <c r="E326" s="23"/>
      <c r="F326" s="23"/>
      <c r="G326" s="23"/>
      <c r="H326" s="23"/>
      <c r="I326" s="23"/>
      <c r="J326" s="23"/>
      <c r="K326" s="23"/>
      <c r="L326" s="23"/>
      <c r="M326" s="23"/>
      <c r="N326" s="23"/>
      <c r="O326" s="23"/>
      <c r="P326" s="23"/>
      <c r="Q326" s="23"/>
      <c r="R326" s="23"/>
      <c r="S326" s="23"/>
      <c r="T326" s="23"/>
      <c r="U326" s="23"/>
      <c r="V326" s="23"/>
      <c r="W326" s="23"/>
      <c r="X326" s="23"/>
      <c r="Y326" s="23"/>
      <c r="Z326" s="32"/>
      <c r="AA326" s="32"/>
      <c r="AB326" s="32"/>
      <c r="AC326" s="32"/>
      <c r="AD326" s="32"/>
      <c r="AE326" s="32"/>
      <c r="AF326" s="32"/>
    </row>
    <row r="327" spans="1:32" hidden="1">
      <c r="A327" s="23"/>
      <c r="B327" s="23"/>
      <c r="C327" s="23"/>
      <c r="D327" s="23"/>
      <c r="E327" s="23"/>
      <c r="F327" s="23"/>
      <c r="G327" s="23"/>
      <c r="H327" s="23"/>
      <c r="I327" s="23"/>
      <c r="J327" s="23"/>
      <c r="K327" s="23"/>
      <c r="L327" s="23"/>
      <c r="M327" s="23"/>
      <c r="N327" s="23"/>
      <c r="O327" s="23"/>
      <c r="P327" s="23"/>
      <c r="Q327" s="23"/>
      <c r="R327" s="23"/>
      <c r="S327" s="23"/>
      <c r="T327" s="23"/>
      <c r="U327" s="23"/>
      <c r="V327" s="23"/>
      <c r="W327" s="23"/>
      <c r="X327" s="23"/>
      <c r="Y327" s="23"/>
      <c r="Z327" s="32"/>
      <c r="AA327" s="32"/>
      <c r="AB327" s="32"/>
      <c r="AC327" s="32"/>
      <c r="AD327" s="32"/>
      <c r="AE327" s="32"/>
      <c r="AF327" s="32"/>
    </row>
    <row r="328" spans="1:32" hidden="1">
      <c r="A328" s="23"/>
      <c r="B328" s="23"/>
      <c r="C328" s="23"/>
      <c r="D328" s="23"/>
      <c r="E328" s="23"/>
      <c r="F328" s="23"/>
      <c r="G328" s="23"/>
      <c r="H328" s="23"/>
      <c r="I328" s="23"/>
      <c r="J328" s="23"/>
      <c r="K328" s="23"/>
      <c r="L328" s="23"/>
      <c r="M328" s="23"/>
      <c r="N328" s="23"/>
      <c r="O328" s="23"/>
      <c r="P328" s="23"/>
      <c r="Q328" s="23"/>
      <c r="R328" s="23"/>
      <c r="S328" s="23"/>
      <c r="T328" s="23"/>
      <c r="U328" s="23"/>
      <c r="V328" s="23"/>
      <c r="W328" s="23"/>
      <c r="X328" s="23"/>
      <c r="Y328" s="23"/>
      <c r="Z328" s="32"/>
      <c r="AA328" s="32"/>
      <c r="AB328" s="32"/>
      <c r="AC328" s="32"/>
      <c r="AD328" s="32"/>
      <c r="AE328" s="32"/>
      <c r="AF328" s="32"/>
    </row>
    <row r="329" spans="1:32" hidden="1">
      <c r="A329" s="23"/>
      <c r="B329" s="23"/>
      <c r="C329" s="23"/>
      <c r="D329" s="23"/>
      <c r="E329" s="23"/>
      <c r="F329" s="23"/>
      <c r="G329" s="23"/>
      <c r="H329" s="23"/>
      <c r="I329" s="23"/>
      <c r="J329" s="23"/>
      <c r="K329" s="23"/>
      <c r="L329" s="23"/>
      <c r="M329" s="23"/>
      <c r="N329" s="23"/>
      <c r="O329" s="23"/>
      <c r="P329" s="23"/>
      <c r="Q329" s="23"/>
      <c r="R329" s="23"/>
      <c r="S329" s="23"/>
      <c r="T329" s="23"/>
      <c r="U329" s="23"/>
      <c r="V329" s="23"/>
      <c r="W329" s="23"/>
      <c r="X329" s="23"/>
      <c r="Y329" s="23"/>
      <c r="Z329" s="32"/>
      <c r="AA329" s="32"/>
      <c r="AB329" s="32"/>
      <c r="AC329" s="32"/>
      <c r="AD329" s="32"/>
      <c r="AE329" s="32"/>
      <c r="AF329" s="32"/>
    </row>
    <row r="330" spans="1:32" hidden="1">
      <c r="A330" s="23"/>
      <c r="B330" s="23"/>
      <c r="C330" s="23"/>
      <c r="D330" s="23"/>
      <c r="E330" s="23"/>
      <c r="F330" s="23"/>
      <c r="G330" s="23"/>
      <c r="H330" s="23"/>
      <c r="I330" s="23"/>
      <c r="J330" s="23"/>
      <c r="K330" s="23"/>
      <c r="L330" s="23"/>
      <c r="M330" s="23"/>
      <c r="N330" s="23"/>
      <c r="O330" s="23"/>
      <c r="P330" s="23"/>
      <c r="Q330" s="23"/>
      <c r="R330" s="23"/>
      <c r="S330" s="23"/>
      <c r="T330" s="23"/>
      <c r="U330" s="23"/>
      <c r="V330" s="23"/>
      <c r="W330" s="23"/>
      <c r="X330" s="23"/>
      <c r="Y330" s="23"/>
      <c r="Z330" s="32"/>
      <c r="AA330" s="32"/>
      <c r="AB330" s="32"/>
      <c r="AC330" s="32"/>
      <c r="AD330" s="32"/>
      <c r="AE330" s="32"/>
      <c r="AF330" s="32"/>
    </row>
    <row r="331" spans="1:32" hidden="1">
      <c r="A331" s="23"/>
      <c r="B331" s="23"/>
      <c r="C331" s="23"/>
      <c r="D331" s="23"/>
      <c r="E331" s="23"/>
      <c r="F331" s="23"/>
      <c r="G331" s="23"/>
      <c r="H331" s="23"/>
      <c r="I331" s="23"/>
      <c r="J331" s="23"/>
      <c r="K331" s="23"/>
      <c r="L331" s="23"/>
      <c r="M331" s="23"/>
      <c r="N331" s="23"/>
      <c r="O331" s="23"/>
      <c r="P331" s="23"/>
      <c r="Q331" s="23"/>
      <c r="R331" s="23"/>
      <c r="S331" s="23"/>
      <c r="T331" s="23"/>
      <c r="U331" s="23"/>
      <c r="V331" s="23"/>
      <c r="W331" s="23"/>
      <c r="X331" s="23"/>
      <c r="Y331" s="23"/>
      <c r="Z331" s="32"/>
      <c r="AA331" s="32"/>
      <c r="AB331" s="32"/>
      <c r="AC331" s="32"/>
      <c r="AD331" s="32"/>
      <c r="AE331" s="32"/>
      <c r="AF331" s="32"/>
    </row>
    <row r="332" spans="1:32" hidden="1">
      <c r="A332" s="23"/>
      <c r="B332" s="23"/>
      <c r="C332" s="23"/>
      <c r="D332" s="23"/>
      <c r="E332" s="23"/>
      <c r="F332" s="23"/>
      <c r="G332" s="23"/>
      <c r="H332" s="23"/>
      <c r="I332" s="23"/>
      <c r="J332" s="23"/>
      <c r="K332" s="23"/>
      <c r="L332" s="23"/>
      <c r="M332" s="23"/>
      <c r="N332" s="23"/>
      <c r="O332" s="23"/>
      <c r="P332" s="23"/>
      <c r="Q332" s="23"/>
      <c r="R332" s="23"/>
      <c r="S332" s="23"/>
      <c r="T332" s="23"/>
      <c r="U332" s="23"/>
      <c r="V332" s="23"/>
      <c r="W332" s="23"/>
      <c r="X332" s="23"/>
      <c r="Y332" s="23"/>
      <c r="Z332" s="32"/>
      <c r="AA332" s="32"/>
      <c r="AB332" s="32"/>
      <c r="AC332" s="32"/>
      <c r="AD332" s="32"/>
      <c r="AE332" s="32"/>
      <c r="AF332" s="32"/>
    </row>
    <row r="333" spans="1:32" hidden="1">
      <c r="A333" s="23"/>
      <c r="B333" s="23"/>
      <c r="C333" s="23"/>
      <c r="D333" s="23"/>
      <c r="E333" s="23"/>
      <c r="F333" s="23"/>
      <c r="G333" s="23"/>
      <c r="H333" s="23"/>
      <c r="I333" s="23"/>
      <c r="J333" s="23"/>
      <c r="K333" s="23"/>
      <c r="L333" s="23"/>
      <c r="M333" s="23"/>
      <c r="N333" s="23"/>
      <c r="O333" s="23"/>
      <c r="P333" s="23"/>
      <c r="Q333" s="23"/>
      <c r="R333" s="23"/>
      <c r="S333" s="23"/>
      <c r="T333" s="23"/>
      <c r="U333" s="23"/>
      <c r="V333" s="23"/>
      <c r="W333" s="23"/>
      <c r="X333" s="23"/>
      <c r="Y333" s="23"/>
      <c r="Z333" s="32"/>
      <c r="AA333" s="32"/>
      <c r="AB333" s="32"/>
      <c r="AC333" s="32"/>
      <c r="AD333" s="32"/>
      <c r="AE333" s="32"/>
      <c r="AF333" s="32"/>
    </row>
    <row r="334" spans="1:32" hidden="1">
      <c r="A334" s="23"/>
      <c r="B334" s="23"/>
      <c r="C334" s="23"/>
      <c r="D334" s="23"/>
      <c r="E334" s="23"/>
      <c r="F334" s="23"/>
      <c r="G334" s="23"/>
      <c r="H334" s="23"/>
      <c r="I334" s="23"/>
      <c r="J334" s="23"/>
      <c r="K334" s="23"/>
      <c r="L334" s="23"/>
      <c r="M334" s="23"/>
      <c r="N334" s="23"/>
      <c r="O334" s="23"/>
      <c r="P334" s="23"/>
      <c r="Q334" s="23"/>
      <c r="R334" s="23"/>
      <c r="S334" s="23"/>
      <c r="T334" s="23"/>
      <c r="U334" s="23"/>
      <c r="V334" s="23"/>
      <c r="W334" s="23"/>
      <c r="X334" s="23"/>
      <c r="Y334" s="23"/>
      <c r="Z334" s="32"/>
      <c r="AA334" s="32"/>
      <c r="AB334" s="32"/>
      <c r="AC334" s="32"/>
      <c r="AD334" s="32"/>
      <c r="AE334" s="32"/>
      <c r="AF334" s="32"/>
    </row>
    <row r="335" spans="1:32" hidden="1">
      <c r="A335" s="23"/>
      <c r="B335" s="23"/>
      <c r="C335" s="23"/>
      <c r="D335" s="23"/>
      <c r="E335" s="23"/>
      <c r="F335" s="23"/>
      <c r="G335" s="23"/>
      <c r="H335" s="23"/>
      <c r="I335" s="23"/>
      <c r="J335" s="23"/>
      <c r="K335" s="23"/>
      <c r="L335" s="23"/>
      <c r="M335" s="23"/>
      <c r="N335" s="23"/>
      <c r="O335" s="23"/>
      <c r="P335" s="23"/>
      <c r="Q335" s="23"/>
      <c r="R335" s="23"/>
      <c r="S335" s="23"/>
      <c r="T335" s="23"/>
      <c r="U335" s="23"/>
      <c r="V335" s="23"/>
      <c r="W335" s="23"/>
      <c r="X335" s="23"/>
      <c r="Y335" s="23"/>
      <c r="Z335" s="32"/>
      <c r="AA335" s="32"/>
      <c r="AB335" s="32"/>
      <c r="AC335" s="32"/>
      <c r="AD335" s="32"/>
      <c r="AE335" s="32"/>
      <c r="AF335" s="32"/>
    </row>
    <row r="336" spans="1:32" hidden="1">
      <c r="A336" s="23"/>
      <c r="B336" s="23"/>
      <c r="C336" s="23"/>
      <c r="D336" s="23"/>
      <c r="E336" s="23"/>
      <c r="F336" s="23"/>
      <c r="G336" s="23"/>
      <c r="H336" s="23"/>
      <c r="I336" s="23"/>
      <c r="J336" s="23"/>
      <c r="K336" s="23"/>
      <c r="L336" s="23"/>
      <c r="M336" s="23"/>
      <c r="N336" s="23"/>
      <c r="O336" s="23"/>
      <c r="P336" s="23"/>
      <c r="Q336" s="23"/>
      <c r="R336" s="23"/>
      <c r="S336" s="23"/>
      <c r="T336" s="23"/>
      <c r="U336" s="23"/>
      <c r="V336" s="23"/>
      <c r="W336" s="23"/>
      <c r="X336" s="23"/>
      <c r="Y336" s="23"/>
      <c r="Z336" s="32"/>
      <c r="AA336" s="32"/>
      <c r="AB336" s="32"/>
      <c r="AC336" s="32"/>
      <c r="AD336" s="32"/>
      <c r="AE336" s="32"/>
      <c r="AF336" s="32"/>
    </row>
    <row r="337" spans="1:32" hidden="1">
      <c r="A337" s="23"/>
      <c r="B337" s="23"/>
      <c r="C337" s="23"/>
      <c r="D337" s="23"/>
      <c r="E337" s="23"/>
      <c r="F337" s="23"/>
      <c r="G337" s="23"/>
      <c r="H337" s="23"/>
      <c r="I337" s="23"/>
      <c r="J337" s="23"/>
      <c r="K337" s="23"/>
      <c r="L337" s="23"/>
      <c r="M337" s="23"/>
      <c r="N337" s="23"/>
      <c r="O337" s="23"/>
      <c r="P337" s="23"/>
      <c r="Q337" s="23"/>
      <c r="R337" s="23"/>
      <c r="S337" s="23"/>
      <c r="T337" s="23"/>
      <c r="U337" s="23"/>
      <c r="V337" s="23"/>
      <c r="W337" s="23"/>
      <c r="X337" s="23"/>
      <c r="Y337" s="23"/>
      <c r="Z337" s="32"/>
      <c r="AA337" s="32"/>
      <c r="AB337" s="32"/>
      <c r="AC337" s="32"/>
      <c r="AD337" s="32"/>
      <c r="AE337" s="32"/>
      <c r="AF337" s="32"/>
    </row>
    <row r="338" spans="1:32" hidden="1">
      <c r="A338" s="23"/>
      <c r="B338" s="23"/>
      <c r="C338" s="23"/>
      <c r="D338" s="23"/>
      <c r="E338" s="23"/>
      <c r="F338" s="23"/>
      <c r="G338" s="23"/>
      <c r="H338" s="23"/>
      <c r="I338" s="23"/>
      <c r="J338" s="23"/>
      <c r="K338" s="23"/>
      <c r="L338" s="23"/>
      <c r="M338" s="23"/>
      <c r="N338" s="23"/>
      <c r="O338" s="23"/>
      <c r="P338" s="23"/>
      <c r="Q338" s="23"/>
      <c r="R338" s="23"/>
      <c r="S338" s="23"/>
      <c r="T338" s="23"/>
      <c r="U338" s="23"/>
      <c r="V338" s="23"/>
      <c r="W338" s="23"/>
      <c r="X338" s="23"/>
      <c r="Y338" s="23"/>
      <c r="Z338" s="32"/>
      <c r="AA338" s="32"/>
      <c r="AB338" s="32"/>
      <c r="AC338" s="32"/>
      <c r="AD338" s="32"/>
      <c r="AE338" s="32"/>
      <c r="AF338" s="32"/>
    </row>
    <row r="339" spans="1:32" hidden="1">
      <c r="A339" s="23"/>
      <c r="B339" s="23"/>
      <c r="C339" s="23"/>
      <c r="D339" s="23"/>
      <c r="E339" s="23"/>
      <c r="F339" s="23"/>
      <c r="G339" s="23"/>
      <c r="H339" s="23"/>
      <c r="I339" s="23"/>
      <c r="J339" s="23"/>
      <c r="K339" s="23"/>
      <c r="L339" s="23"/>
      <c r="M339" s="23"/>
      <c r="N339" s="23"/>
      <c r="O339" s="23"/>
      <c r="P339" s="23"/>
      <c r="Q339" s="23"/>
      <c r="R339" s="23"/>
      <c r="S339" s="23"/>
      <c r="T339" s="23"/>
      <c r="U339" s="23"/>
      <c r="V339" s="23"/>
      <c r="W339" s="23"/>
      <c r="X339" s="23"/>
      <c r="Y339" s="23"/>
      <c r="Z339" s="32"/>
      <c r="AA339" s="32"/>
      <c r="AB339" s="32"/>
      <c r="AC339" s="32"/>
      <c r="AD339" s="32"/>
      <c r="AE339" s="32"/>
      <c r="AF339" s="32"/>
    </row>
    <row r="340" spans="1:32" hidden="1">
      <c r="A340" s="23"/>
      <c r="B340" s="23"/>
      <c r="C340" s="23"/>
      <c r="D340" s="23"/>
      <c r="E340" s="23"/>
      <c r="F340" s="23"/>
      <c r="G340" s="23"/>
      <c r="H340" s="23"/>
      <c r="I340" s="23"/>
      <c r="J340" s="23"/>
      <c r="K340" s="23"/>
      <c r="L340" s="23"/>
      <c r="M340" s="23"/>
      <c r="N340" s="23"/>
      <c r="O340" s="23"/>
      <c r="P340" s="23"/>
      <c r="Q340" s="23"/>
      <c r="R340" s="23"/>
      <c r="S340" s="23"/>
      <c r="T340" s="23"/>
      <c r="U340" s="23"/>
      <c r="V340" s="23"/>
      <c r="W340" s="23"/>
      <c r="X340" s="23"/>
      <c r="Y340" s="23"/>
      <c r="Z340" s="32"/>
      <c r="AA340" s="32"/>
      <c r="AB340" s="32"/>
      <c r="AC340" s="32"/>
      <c r="AD340" s="32"/>
      <c r="AE340" s="32"/>
      <c r="AF340" s="32"/>
    </row>
    <row r="341" spans="1:32" hidden="1">
      <c r="A341" s="23"/>
      <c r="B341" s="23"/>
      <c r="C341" s="23"/>
      <c r="D341" s="23"/>
      <c r="E341" s="23"/>
      <c r="F341" s="23"/>
      <c r="G341" s="23"/>
      <c r="H341" s="23"/>
      <c r="I341" s="23"/>
      <c r="J341" s="23"/>
      <c r="K341" s="23"/>
      <c r="L341" s="23"/>
      <c r="M341" s="23"/>
      <c r="N341" s="23"/>
      <c r="O341" s="23"/>
      <c r="P341" s="23"/>
      <c r="Q341" s="23"/>
      <c r="R341" s="23"/>
      <c r="S341" s="23"/>
      <c r="T341" s="23"/>
      <c r="U341" s="23"/>
      <c r="V341" s="23"/>
      <c r="W341" s="23"/>
      <c r="X341" s="23"/>
      <c r="Y341" s="23"/>
      <c r="Z341" s="32"/>
      <c r="AA341" s="32"/>
      <c r="AB341" s="32"/>
      <c r="AC341" s="32"/>
      <c r="AD341" s="32"/>
      <c r="AE341" s="32"/>
      <c r="AF341" s="32"/>
    </row>
    <row r="342" spans="1:32" hidden="1">
      <c r="A342" s="23"/>
      <c r="B342" s="23"/>
      <c r="C342" s="23"/>
      <c r="D342" s="23"/>
      <c r="E342" s="23"/>
      <c r="F342" s="23"/>
      <c r="G342" s="23"/>
      <c r="H342" s="23"/>
      <c r="I342" s="23"/>
      <c r="J342" s="23"/>
      <c r="K342" s="23"/>
      <c r="L342" s="23"/>
      <c r="M342" s="23"/>
      <c r="N342" s="23"/>
      <c r="O342" s="23"/>
      <c r="P342" s="23"/>
      <c r="Q342" s="23"/>
      <c r="R342" s="23"/>
      <c r="S342" s="23"/>
      <c r="T342" s="23"/>
      <c r="U342" s="23"/>
      <c r="V342" s="23"/>
      <c r="W342" s="23"/>
      <c r="X342" s="23"/>
      <c r="Y342" s="23"/>
      <c r="Z342" s="32"/>
      <c r="AA342" s="32"/>
      <c r="AB342" s="32"/>
      <c r="AC342" s="32"/>
      <c r="AD342" s="32"/>
      <c r="AE342" s="32"/>
      <c r="AF342" s="32"/>
    </row>
    <row r="343" spans="1:32" hidden="1">
      <c r="A343" s="23"/>
      <c r="B343" s="23"/>
      <c r="C343" s="23"/>
      <c r="D343" s="23"/>
      <c r="E343" s="23"/>
      <c r="F343" s="23"/>
      <c r="G343" s="23"/>
      <c r="H343" s="23"/>
      <c r="I343" s="23"/>
      <c r="J343" s="23"/>
      <c r="K343" s="23"/>
      <c r="L343" s="23"/>
      <c r="M343" s="23"/>
      <c r="N343" s="23"/>
      <c r="O343" s="23"/>
      <c r="P343" s="23"/>
      <c r="Q343" s="23"/>
      <c r="R343" s="23"/>
      <c r="S343" s="23"/>
      <c r="T343" s="23"/>
      <c r="U343" s="23"/>
      <c r="V343" s="23"/>
      <c r="W343" s="23"/>
      <c r="X343" s="23"/>
      <c r="Y343" s="23"/>
      <c r="Z343" s="32"/>
      <c r="AA343" s="32"/>
      <c r="AB343" s="32"/>
      <c r="AC343" s="32"/>
      <c r="AD343" s="32"/>
      <c r="AE343" s="32"/>
      <c r="AF343" s="32"/>
    </row>
    <row r="344" spans="1:32" hidden="1">
      <c r="A344" s="23"/>
      <c r="B344" s="23"/>
      <c r="C344" s="23"/>
      <c r="D344" s="23"/>
      <c r="E344" s="23"/>
      <c r="F344" s="23"/>
      <c r="G344" s="23"/>
      <c r="H344" s="23"/>
      <c r="I344" s="23"/>
      <c r="J344" s="23"/>
      <c r="K344" s="23"/>
      <c r="L344" s="23"/>
      <c r="M344" s="23"/>
      <c r="N344" s="23"/>
      <c r="O344" s="23"/>
      <c r="P344" s="23"/>
      <c r="Q344" s="23"/>
      <c r="R344" s="23"/>
      <c r="S344" s="23"/>
      <c r="T344" s="23"/>
      <c r="U344" s="23"/>
      <c r="V344" s="23"/>
      <c r="W344" s="23"/>
      <c r="X344" s="23"/>
      <c r="Y344" s="23"/>
      <c r="Z344" s="32"/>
      <c r="AA344" s="32"/>
      <c r="AB344" s="32"/>
      <c r="AC344" s="32"/>
      <c r="AD344" s="32"/>
      <c r="AE344" s="32"/>
      <c r="AF344" s="32"/>
    </row>
    <row r="345" spans="1:32" hidden="1">
      <c r="A345" s="23"/>
      <c r="B345" s="23"/>
      <c r="C345" s="23"/>
      <c r="D345" s="23"/>
      <c r="E345" s="23"/>
      <c r="F345" s="23"/>
      <c r="G345" s="23"/>
      <c r="H345" s="23"/>
      <c r="I345" s="23"/>
      <c r="J345" s="23"/>
      <c r="K345" s="23"/>
      <c r="L345" s="23"/>
      <c r="M345" s="23"/>
      <c r="N345" s="23"/>
      <c r="O345" s="23"/>
      <c r="P345" s="23"/>
      <c r="Q345" s="23"/>
      <c r="R345" s="23"/>
      <c r="S345" s="23"/>
      <c r="T345" s="23"/>
      <c r="U345" s="23"/>
      <c r="V345" s="23"/>
      <c r="W345" s="23"/>
      <c r="X345" s="23"/>
      <c r="Y345" s="23"/>
      <c r="Z345" s="32"/>
      <c r="AA345" s="32"/>
      <c r="AB345" s="32"/>
      <c r="AC345" s="32"/>
      <c r="AD345" s="32"/>
      <c r="AE345" s="32"/>
      <c r="AF345" s="32"/>
    </row>
    <row r="346" spans="1:32" hidden="1">
      <c r="A346" s="23"/>
      <c r="B346" s="23"/>
      <c r="C346" s="23"/>
      <c r="D346" s="23"/>
      <c r="E346" s="23"/>
      <c r="F346" s="23"/>
      <c r="G346" s="23"/>
      <c r="H346" s="23"/>
      <c r="I346" s="23"/>
      <c r="J346" s="23"/>
      <c r="K346" s="23"/>
      <c r="L346" s="23"/>
      <c r="M346" s="23"/>
      <c r="N346" s="23"/>
      <c r="O346" s="23"/>
      <c r="P346" s="23"/>
      <c r="Q346" s="23"/>
      <c r="R346" s="23"/>
      <c r="S346" s="23"/>
      <c r="T346" s="23"/>
      <c r="U346" s="23"/>
      <c r="V346" s="23"/>
      <c r="W346" s="23"/>
      <c r="X346" s="23"/>
      <c r="Y346" s="23"/>
      <c r="Z346" s="32"/>
      <c r="AA346" s="32"/>
      <c r="AB346" s="32"/>
      <c r="AC346" s="32"/>
      <c r="AD346" s="32"/>
      <c r="AE346" s="32"/>
      <c r="AF346" s="32"/>
    </row>
    <row r="347" spans="1:32" hidden="1">
      <c r="A347" s="23"/>
      <c r="B347" s="23"/>
      <c r="C347" s="23"/>
      <c r="D347" s="23"/>
      <c r="E347" s="23"/>
      <c r="F347" s="23"/>
      <c r="G347" s="23"/>
      <c r="H347" s="23"/>
      <c r="I347" s="23"/>
      <c r="J347" s="23"/>
      <c r="K347" s="23"/>
      <c r="L347" s="23"/>
      <c r="M347" s="23"/>
      <c r="N347" s="23"/>
      <c r="O347" s="23"/>
      <c r="P347" s="23"/>
      <c r="Q347" s="23"/>
      <c r="R347" s="23"/>
      <c r="S347" s="23"/>
      <c r="T347" s="23"/>
      <c r="U347" s="23"/>
      <c r="V347" s="23"/>
      <c r="W347" s="23"/>
      <c r="X347" s="23"/>
      <c r="Y347" s="23"/>
      <c r="Z347" s="32"/>
      <c r="AA347" s="32"/>
      <c r="AB347" s="32"/>
      <c r="AC347" s="32"/>
      <c r="AD347" s="32"/>
      <c r="AE347" s="32"/>
      <c r="AF347" s="32"/>
    </row>
    <row r="348" spans="1:32" hidden="1">
      <c r="A348" s="23"/>
      <c r="B348" s="23"/>
      <c r="C348" s="23"/>
      <c r="D348" s="23"/>
      <c r="E348" s="23"/>
      <c r="F348" s="23"/>
      <c r="G348" s="23"/>
      <c r="H348" s="23"/>
      <c r="I348" s="23"/>
      <c r="J348" s="23"/>
      <c r="K348" s="23"/>
      <c r="L348" s="23"/>
      <c r="M348" s="23"/>
      <c r="N348" s="23"/>
      <c r="O348" s="23"/>
      <c r="P348" s="23"/>
      <c r="Q348" s="23"/>
      <c r="R348" s="23"/>
      <c r="S348" s="23"/>
      <c r="T348" s="23"/>
      <c r="U348" s="23"/>
      <c r="V348" s="23"/>
      <c r="W348" s="23"/>
      <c r="X348" s="23"/>
      <c r="Y348" s="23"/>
      <c r="Z348" s="32"/>
      <c r="AA348" s="32"/>
      <c r="AB348" s="32"/>
      <c r="AC348" s="32"/>
      <c r="AD348" s="32"/>
      <c r="AE348" s="32"/>
      <c r="AF348" s="32"/>
    </row>
    <row r="349" spans="1:32" hidden="1">
      <c r="A349" s="23"/>
      <c r="B349" s="23"/>
      <c r="C349" s="23"/>
      <c r="D349" s="23"/>
      <c r="E349" s="23"/>
      <c r="F349" s="23"/>
      <c r="G349" s="23"/>
      <c r="H349" s="23"/>
      <c r="I349" s="23"/>
      <c r="J349" s="23"/>
      <c r="K349" s="23"/>
      <c r="L349" s="23"/>
      <c r="M349" s="23"/>
      <c r="N349" s="23"/>
      <c r="O349" s="23"/>
      <c r="P349" s="23"/>
      <c r="Q349" s="23"/>
      <c r="R349" s="23"/>
      <c r="S349" s="23"/>
      <c r="T349" s="23"/>
      <c r="U349" s="23"/>
      <c r="V349" s="23"/>
      <c r="W349" s="23"/>
      <c r="X349" s="23"/>
      <c r="Y349" s="23"/>
      <c r="Z349" s="32"/>
      <c r="AA349" s="32"/>
      <c r="AB349" s="32"/>
      <c r="AC349" s="32"/>
      <c r="AD349" s="32"/>
      <c r="AE349" s="32"/>
      <c r="AF349" s="32"/>
    </row>
    <row r="350" spans="1:32" hidden="1">
      <c r="A350" s="23"/>
      <c r="B350" s="23"/>
      <c r="C350" s="23"/>
      <c r="D350" s="23"/>
      <c r="E350" s="23"/>
      <c r="F350" s="23"/>
      <c r="G350" s="23"/>
      <c r="H350" s="23"/>
      <c r="I350" s="23"/>
      <c r="J350" s="23"/>
      <c r="K350" s="23"/>
      <c r="L350" s="23"/>
      <c r="M350" s="23"/>
      <c r="N350" s="23"/>
      <c r="O350" s="23"/>
      <c r="P350" s="23"/>
      <c r="Q350" s="23"/>
      <c r="R350" s="23"/>
      <c r="S350" s="23"/>
      <c r="T350" s="23"/>
      <c r="U350" s="23"/>
      <c r="V350" s="23"/>
      <c r="W350" s="23"/>
      <c r="X350" s="23"/>
      <c r="Y350" s="23"/>
      <c r="Z350" s="32"/>
      <c r="AA350" s="32"/>
      <c r="AB350" s="32"/>
      <c r="AC350" s="32"/>
      <c r="AD350" s="32"/>
      <c r="AE350" s="32"/>
      <c r="AF350" s="32"/>
    </row>
    <row r="351" spans="1:32" hidden="1">
      <c r="A351" s="23"/>
      <c r="B351" s="23"/>
      <c r="C351" s="23"/>
      <c r="D351" s="23"/>
      <c r="E351" s="23"/>
      <c r="F351" s="23"/>
      <c r="G351" s="23"/>
      <c r="H351" s="23"/>
      <c r="I351" s="23"/>
      <c r="J351" s="23"/>
      <c r="K351" s="23"/>
      <c r="L351" s="23"/>
      <c r="M351" s="23"/>
      <c r="N351" s="23"/>
      <c r="O351" s="23"/>
      <c r="P351" s="23"/>
      <c r="Q351" s="23"/>
      <c r="R351" s="23"/>
      <c r="S351" s="23"/>
      <c r="T351" s="23"/>
      <c r="U351" s="23"/>
      <c r="V351" s="23"/>
      <c r="W351" s="23"/>
      <c r="X351" s="23"/>
      <c r="Y351" s="23"/>
      <c r="Z351" s="32"/>
      <c r="AA351" s="32"/>
      <c r="AB351" s="32"/>
      <c r="AC351" s="32"/>
      <c r="AD351" s="32"/>
      <c r="AE351" s="32"/>
      <c r="AF351" s="32"/>
    </row>
    <row r="352" spans="1:32" hidden="1">
      <c r="A352" s="23"/>
      <c r="B352" s="23"/>
      <c r="C352" s="23"/>
      <c r="D352" s="23"/>
      <c r="E352" s="23"/>
      <c r="F352" s="23"/>
      <c r="G352" s="23"/>
      <c r="H352" s="23"/>
      <c r="I352" s="23"/>
      <c r="J352" s="23"/>
      <c r="K352" s="23"/>
      <c r="L352" s="23"/>
      <c r="M352" s="23"/>
      <c r="N352" s="23"/>
      <c r="O352" s="23"/>
      <c r="P352" s="23"/>
      <c r="Q352" s="23"/>
      <c r="R352" s="23"/>
      <c r="S352" s="23"/>
      <c r="T352" s="23"/>
      <c r="U352" s="23"/>
      <c r="V352" s="23"/>
      <c r="W352" s="23"/>
      <c r="X352" s="23"/>
      <c r="Y352" s="23"/>
      <c r="Z352" s="32"/>
      <c r="AA352" s="32"/>
      <c r="AB352" s="32"/>
      <c r="AC352" s="32"/>
      <c r="AD352" s="32"/>
      <c r="AE352" s="32"/>
      <c r="AF352" s="32"/>
    </row>
    <row r="353" spans="1:32" hidden="1">
      <c r="A353" s="23"/>
      <c r="B353" s="23"/>
      <c r="C353" s="23"/>
      <c r="D353" s="23"/>
      <c r="E353" s="23"/>
      <c r="F353" s="23"/>
      <c r="G353" s="23"/>
      <c r="H353" s="23"/>
      <c r="I353" s="23"/>
      <c r="J353" s="23"/>
      <c r="K353" s="23"/>
      <c r="L353" s="23"/>
      <c r="M353" s="23"/>
      <c r="N353" s="23"/>
      <c r="O353" s="23"/>
      <c r="P353" s="23"/>
      <c r="Q353" s="23"/>
      <c r="R353" s="23"/>
      <c r="S353" s="23"/>
      <c r="T353" s="23"/>
      <c r="U353" s="23"/>
      <c r="V353" s="23"/>
      <c r="W353" s="23"/>
      <c r="X353" s="23"/>
      <c r="Y353" s="23"/>
      <c r="Z353" s="32"/>
      <c r="AA353" s="32"/>
      <c r="AB353" s="32"/>
      <c r="AC353" s="32"/>
      <c r="AD353" s="32"/>
      <c r="AE353" s="32"/>
      <c r="AF353" s="32"/>
    </row>
    <row r="354" spans="1:32" hidden="1">
      <c r="A354" s="23"/>
      <c r="B354" s="23"/>
      <c r="C354" s="23"/>
      <c r="D354" s="23"/>
      <c r="E354" s="23"/>
      <c r="F354" s="23"/>
      <c r="G354" s="23"/>
      <c r="H354" s="23"/>
      <c r="I354" s="23"/>
      <c r="J354" s="23"/>
      <c r="K354" s="23"/>
      <c r="L354" s="23"/>
      <c r="M354" s="23"/>
      <c r="N354" s="23"/>
      <c r="O354" s="23"/>
      <c r="P354" s="23"/>
      <c r="Q354" s="23"/>
      <c r="R354" s="23"/>
      <c r="S354" s="23"/>
      <c r="T354" s="23"/>
      <c r="U354" s="23"/>
      <c r="V354" s="23"/>
      <c r="W354" s="23"/>
      <c r="X354" s="23"/>
      <c r="Y354" s="23"/>
      <c r="Z354" s="32"/>
      <c r="AA354" s="32"/>
      <c r="AB354" s="32"/>
      <c r="AC354" s="32"/>
      <c r="AD354" s="32"/>
      <c r="AE354" s="32"/>
      <c r="AF354" s="32"/>
    </row>
    <row r="355" spans="1:32" hidden="1">
      <c r="A355" s="23"/>
      <c r="B355" s="23"/>
      <c r="C355" s="23"/>
      <c r="D355" s="23"/>
      <c r="E355" s="23"/>
      <c r="F355" s="23"/>
      <c r="G355" s="23"/>
      <c r="H355" s="23"/>
      <c r="I355" s="23"/>
      <c r="J355" s="23"/>
      <c r="K355" s="23"/>
      <c r="L355" s="23"/>
      <c r="M355" s="23"/>
      <c r="N355" s="23"/>
      <c r="O355" s="23"/>
      <c r="P355" s="23"/>
      <c r="Q355" s="23"/>
      <c r="R355" s="23"/>
      <c r="S355" s="23"/>
      <c r="T355" s="23"/>
      <c r="U355" s="23"/>
      <c r="V355" s="23"/>
      <c r="W355" s="23"/>
      <c r="X355" s="23"/>
      <c r="Y355" s="23"/>
      <c r="Z355" s="32"/>
      <c r="AA355" s="32"/>
      <c r="AB355" s="32"/>
      <c r="AC355" s="32"/>
      <c r="AD355" s="32"/>
      <c r="AE355" s="32"/>
      <c r="AF355" s="32"/>
    </row>
    <row r="356" spans="1:32" hidden="1">
      <c r="A356" s="23"/>
      <c r="B356" s="23"/>
      <c r="C356" s="23"/>
      <c r="D356" s="23"/>
      <c r="E356" s="23"/>
      <c r="F356" s="23"/>
      <c r="G356" s="23"/>
      <c r="H356" s="23"/>
      <c r="I356" s="23"/>
      <c r="J356" s="23"/>
      <c r="K356" s="23"/>
      <c r="L356" s="23"/>
      <c r="M356" s="23"/>
      <c r="N356" s="23"/>
      <c r="O356" s="23"/>
      <c r="P356" s="23"/>
      <c r="Q356" s="23"/>
      <c r="R356" s="23"/>
      <c r="S356" s="23"/>
      <c r="T356" s="23"/>
      <c r="U356" s="23"/>
      <c r="V356" s="23"/>
      <c r="W356" s="23"/>
      <c r="X356" s="23"/>
      <c r="Y356" s="23"/>
      <c r="Z356" s="32"/>
      <c r="AA356" s="32"/>
      <c r="AB356" s="32"/>
      <c r="AC356" s="32"/>
      <c r="AD356" s="32"/>
      <c r="AE356" s="32"/>
      <c r="AF356" s="32"/>
    </row>
    <row r="357" spans="1:32" hidden="1">
      <c r="A357" s="23"/>
      <c r="B357" s="23"/>
      <c r="C357" s="23"/>
      <c r="D357" s="23"/>
      <c r="E357" s="23"/>
      <c r="F357" s="23"/>
      <c r="G357" s="23"/>
      <c r="H357" s="23"/>
      <c r="I357" s="23"/>
      <c r="J357" s="23"/>
      <c r="K357" s="23"/>
      <c r="L357" s="23"/>
      <c r="M357" s="23"/>
      <c r="N357" s="23"/>
      <c r="O357" s="23"/>
      <c r="P357" s="23"/>
      <c r="Q357" s="23"/>
      <c r="R357" s="23"/>
      <c r="S357" s="23"/>
      <c r="T357" s="23"/>
      <c r="U357" s="23"/>
      <c r="V357" s="23"/>
      <c r="W357" s="23"/>
      <c r="X357" s="23"/>
      <c r="Y357" s="23"/>
      <c r="Z357" s="32"/>
      <c r="AA357" s="32"/>
      <c r="AB357" s="32"/>
      <c r="AC357" s="32"/>
      <c r="AD357" s="32"/>
      <c r="AE357" s="32"/>
      <c r="AF357" s="32"/>
    </row>
    <row r="358" spans="1:32" hidden="1">
      <c r="A358" s="23"/>
      <c r="B358" s="23"/>
      <c r="C358" s="23"/>
      <c r="D358" s="23"/>
      <c r="E358" s="23"/>
      <c r="F358" s="23"/>
      <c r="G358" s="23"/>
      <c r="H358" s="23"/>
      <c r="I358" s="23"/>
      <c r="J358" s="23"/>
      <c r="K358" s="23"/>
      <c r="L358" s="23"/>
      <c r="M358" s="23"/>
      <c r="N358" s="23"/>
      <c r="O358" s="23"/>
      <c r="P358" s="23"/>
      <c r="Q358" s="23"/>
      <c r="R358" s="23"/>
      <c r="S358" s="23"/>
      <c r="T358" s="23"/>
      <c r="U358" s="23"/>
      <c r="V358" s="23"/>
      <c r="W358" s="23"/>
      <c r="X358" s="23"/>
      <c r="Y358" s="23"/>
      <c r="Z358" s="32"/>
      <c r="AA358" s="32"/>
      <c r="AB358" s="32"/>
      <c r="AC358" s="32"/>
      <c r="AD358" s="32"/>
      <c r="AE358" s="32"/>
      <c r="AF358" s="32"/>
    </row>
    <row r="359" spans="1:32" hidden="1">
      <c r="A359" s="23"/>
      <c r="B359" s="23"/>
      <c r="C359" s="23"/>
      <c r="D359" s="23"/>
      <c r="E359" s="23"/>
      <c r="F359" s="23"/>
      <c r="G359" s="23"/>
      <c r="H359" s="23"/>
      <c r="I359" s="23"/>
      <c r="J359" s="23"/>
      <c r="K359" s="23"/>
      <c r="L359" s="23"/>
      <c r="M359" s="23"/>
      <c r="N359" s="23"/>
      <c r="O359" s="23"/>
      <c r="P359" s="23"/>
      <c r="Q359" s="23"/>
      <c r="R359" s="23"/>
      <c r="S359" s="23"/>
      <c r="T359" s="23"/>
      <c r="U359" s="23"/>
      <c r="V359" s="23"/>
      <c r="W359" s="23"/>
      <c r="X359" s="23"/>
      <c r="Y359" s="23"/>
      <c r="Z359" s="32"/>
      <c r="AA359" s="32"/>
      <c r="AB359" s="32"/>
      <c r="AC359" s="32"/>
      <c r="AD359" s="32"/>
      <c r="AE359" s="32"/>
      <c r="AF359" s="32"/>
    </row>
    <row r="360" spans="1:32" hidden="1">
      <c r="A360" s="23"/>
      <c r="B360" s="23"/>
      <c r="C360" s="23"/>
      <c r="D360" s="23"/>
      <c r="E360" s="23"/>
      <c r="F360" s="23"/>
      <c r="G360" s="23"/>
      <c r="H360" s="23"/>
      <c r="I360" s="23"/>
      <c r="J360" s="23"/>
      <c r="K360" s="23"/>
      <c r="L360" s="23"/>
      <c r="M360" s="23"/>
      <c r="N360" s="23"/>
      <c r="O360" s="23"/>
      <c r="P360" s="23"/>
      <c r="Q360" s="23"/>
      <c r="R360" s="23"/>
      <c r="S360" s="23"/>
      <c r="T360" s="23"/>
      <c r="U360" s="23"/>
      <c r="V360" s="23"/>
      <c r="W360" s="23"/>
      <c r="X360" s="23"/>
      <c r="Y360" s="23"/>
      <c r="Z360" s="32"/>
      <c r="AA360" s="32"/>
      <c r="AB360" s="32"/>
      <c r="AC360" s="32"/>
      <c r="AD360" s="32"/>
      <c r="AE360" s="32"/>
      <c r="AF360" s="32"/>
    </row>
    <row r="361" spans="1:32" hidden="1">
      <c r="A361" s="23"/>
      <c r="B361" s="23"/>
      <c r="C361" s="23"/>
      <c r="D361" s="23"/>
      <c r="E361" s="23"/>
      <c r="F361" s="23"/>
      <c r="G361" s="23"/>
      <c r="H361" s="23"/>
      <c r="I361" s="23"/>
      <c r="J361" s="23"/>
      <c r="K361" s="23"/>
      <c r="L361" s="23"/>
      <c r="M361" s="23"/>
      <c r="N361" s="23"/>
      <c r="O361" s="23"/>
      <c r="P361" s="23"/>
      <c r="Q361" s="23"/>
      <c r="R361" s="23"/>
      <c r="S361" s="23"/>
      <c r="T361" s="23"/>
      <c r="U361" s="23"/>
      <c r="V361" s="23"/>
      <c r="W361" s="23"/>
      <c r="X361" s="23"/>
      <c r="Y361" s="23"/>
      <c r="Z361" s="32"/>
      <c r="AA361" s="32"/>
      <c r="AB361" s="32"/>
      <c r="AC361" s="32"/>
      <c r="AD361" s="32"/>
      <c r="AE361" s="32"/>
      <c r="AF361" s="32"/>
    </row>
    <row r="362" spans="1:32" hidden="1">
      <c r="A362" s="23"/>
      <c r="B362" s="23"/>
      <c r="C362" s="23"/>
      <c r="D362" s="23"/>
      <c r="E362" s="23"/>
      <c r="F362" s="23"/>
      <c r="G362" s="23"/>
      <c r="H362" s="23"/>
      <c r="I362" s="23"/>
      <c r="J362" s="23"/>
      <c r="K362" s="23"/>
      <c r="L362" s="23"/>
      <c r="M362" s="23"/>
      <c r="N362" s="23"/>
      <c r="O362" s="23"/>
      <c r="P362" s="23"/>
      <c r="Q362" s="23"/>
      <c r="R362" s="23"/>
      <c r="S362" s="23"/>
      <c r="T362" s="23"/>
      <c r="U362" s="23"/>
      <c r="V362" s="23"/>
      <c r="W362" s="23"/>
      <c r="X362" s="23"/>
      <c r="Y362" s="23"/>
      <c r="Z362" s="32"/>
      <c r="AA362" s="32"/>
      <c r="AB362" s="32"/>
      <c r="AC362" s="32"/>
      <c r="AD362" s="32"/>
      <c r="AE362" s="32"/>
      <c r="AF362" s="32"/>
    </row>
    <row r="363" spans="1:32" hidden="1">
      <c r="A363" s="23"/>
      <c r="B363" s="23"/>
      <c r="C363" s="23"/>
      <c r="D363" s="23"/>
      <c r="E363" s="23"/>
      <c r="F363" s="23"/>
      <c r="G363" s="23"/>
      <c r="H363" s="23"/>
      <c r="I363" s="23"/>
      <c r="J363" s="23"/>
      <c r="K363" s="23"/>
      <c r="L363" s="23"/>
      <c r="M363" s="23"/>
      <c r="N363" s="23"/>
      <c r="O363" s="23"/>
      <c r="P363" s="23"/>
      <c r="Q363" s="23"/>
      <c r="R363" s="23"/>
      <c r="S363" s="23"/>
      <c r="T363" s="23"/>
      <c r="U363" s="23"/>
      <c r="V363" s="23"/>
      <c r="W363" s="23"/>
      <c r="X363" s="23"/>
      <c r="Y363" s="23"/>
      <c r="Z363" s="32"/>
      <c r="AA363" s="32"/>
      <c r="AB363" s="32"/>
      <c r="AC363" s="32"/>
      <c r="AD363" s="32"/>
      <c r="AE363" s="32"/>
      <c r="AF363" s="32"/>
    </row>
    <row r="364" spans="1:32" hidden="1">
      <c r="A364" s="23"/>
      <c r="B364" s="23"/>
      <c r="C364" s="23"/>
      <c r="D364" s="23"/>
      <c r="E364" s="23"/>
      <c r="F364" s="23"/>
      <c r="G364" s="23"/>
      <c r="H364" s="23"/>
      <c r="I364" s="23"/>
      <c r="J364" s="23"/>
      <c r="K364" s="23"/>
      <c r="L364" s="23"/>
      <c r="M364" s="23"/>
      <c r="N364" s="23"/>
      <c r="O364" s="23"/>
      <c r="P364" s="23"/>
      <c r="Q364" s="23"/>
      <c r="R364" s="23"/>
      <c r="S364" s="23"/>
      <c r="T364" s="23"/>
      <c r="U364" s="23"/>
      <c r="V364" s="23"/>
      <c r="W364" s="23"/>
      <c r="X364" s="23"/>
      <c r="Y364" s="23"/>
      <c r="Z364" s="32"/>
      <c r="AA364" s="32"/>
      <c r="AB364" s="32"/>
      <c r="AC364" s="32"/>
      <c r="AD364" s="32"/>
      <c r="AE364" s="32"/>
      <c r="AF364" s="32"/>
    </row>
    <row r="365" spans="1:32" hidden="1">
      <c r="A365" s="23"/>
      <c r="B365" s="23"/>
      <c r="C365" s="23"/>
      <c r="D365" s="23"/>
      <c r="E365" s="23"/>
      <c r="F365" s="23"/>
      <c r="G365" s="23"/>
      <c r="H365" s="23"/>
      <c r="I365" s="23"/>
      <c r="J365" s="23"/>
      <c r="K365" s="23"/>
      <c r="L365" s="23"/>
      <c r="M365" s="23"/>
      <c r="N365" s="23"/>
      <c r="O365" s="23"/>
      <c r="P365" s="23"/>
      <c r="Q365" s="23"/>
      <c r="R365" s="23"/>
      <c r="S365" s="23"/>
      <c r="T365" s="23"/>
      <c r="U365" s="23"/>
      <c r="V365" s="23"/>
      <c r="W365" s="23"/>
      <c r="X365" s="23"/>
      <c r="Y365" s="23"/>
      <c r="Z365" s="32"/>
      <c r="AA365" s="32"/>
      <c r="AB365" s="32"/>
      <c r="AC365" s="32"/>
      <c r="AD365" s="32"/>
      <c r="AE365" s="32"/>
      <c r="AF365" s="32"/>
    </row>
    <row r="366" spans="1:32" hidden="1">
      <c r="A366" s="23"/>
      <c r="B366" s="23"/>
      <c r="C366" s="23"/>
      <c r="D366" s="23"/>
      <c r="E366" s="23"/>
      <c r="F366" s="23"/>
      <c r="G366" s="23"/>
      <c r="H366" s="23"/>
      <c r="I366" s="23"/>
      <c r="J366" s="23"/>
      <c r="K366" s="23"/>
      <c r="L366" s="23"/>
      <c r="M366" s="23"/>
      <c r="N366" s="23"/>
      <c r="O366" s="23"/>
      <c r="P366" s="23"/>
      <c r="Q366" s="23"/>
      <c r="R366" s="23"/>
      <c r="S366" s="23"/>
      <c r="T366" s="23"/>
      <c r="U366" s="23"/>
      <c r="V366" s="23"/>
      <c r="W366" s="23"/>
      <c r="X366" s="23"/>
      <c r="Y366" s="23"/>
      <c r="Z366" s="32"/>
      <c r="AA366" s="32"/>
      <c r="AB366" s="32"/>
      <c r="AC366" s="32"/>
      <c r="AD366" s="32"/>
      <c r="AE366" s="32"/>
      <c r="AF366" s="32"/>
    </row>
    <row r="367" spans="1:32" hidden="1">
      <c r="A367" s="23"/>
      <c r="B367" s="23"/>
      <c r="C367" s="23"/>
      <c r="D367" s="23"/>
      <c r="E367" s="23"/>
      <c r="F367" s="23"/>
      <c r="G367" s="23"/>
      <c r="H367" s="23"/>
      <c r="I367" s="23"/>
      <c r="J367" s="23"/>
      <c r="K367" s="23"/>
      <c r="L367" s="23"/>
      <c r="M367" s="23"/>
      <c r="N367" s="23"/>
      <c r="O367" s="23"/>
      <c r="P367" s="23"/>
      <c r="Q367" s="23"/>
      <c r="R367" s="23"/>
      <c r="S367" s="23"/>
      <c r="T367" s="23"/>
      <c r="U367" s="23"/>
      <c r="V367" s="23"/>
      <c r="W367" s="23"/>
      <c r="X367" s="23"/>
      <c r="Y367" s="23"/>
      <c r="Z367" s="32"/>
      <c r="AA367" s="32"/>
      <c r="AB367" s="32"/>
      <c r="AC367" s="32"/>
      <c r="AD367" s="32"/>
      <c r="AE367" s="32"/>
      <c r="AF367" s="32"/>
    </row>
    <row r="368" spans="1:32" hidden="1">
      <c r="A368" s="23"/>
      <c r="B368" s="23"/>
      <c r="C368" s="23"/>
      <c r="D368" s="23"/>
      <c r="E368" s="23"/>
      <c r="F368" s="23"/>
      <c r="G368" s="23"/>
      <c r="H368" s="23"/>
      <c r="I368" s="23"/>
      <c r="J368" s="23"/>
      <c r="K368" s="23"/>
      <c r="L368" s="23"/>
      <c r="M368" s="23"/>
      <c r="N368" s="23"/>
      <c r="O368" s="23"/>
      <c r="P368" s="23"/>
      <c r="Q368" s="23"/>
      <c r="R368" s="23"/>
      <c r="S368" s="23"/>
      <c r="T368" s="23"/>
      <c r="U368" s="23"/>
      <c r="V368" s="23"/>
      <c r="W368" s="23"/>
      <c r="X368" s="23"/>
      <c r="Y368" s="23"/>
      <c r="Z368" s="32"/>
      <c r="AA368" s="32"/>
      <c r="AB368" s="32"/>
      <c r="AC368" s="32"/>
      <c r="AD368" s="32"/>
      <c r="AE368" s="32"/>
      <c r="AF368" s="32"/>
    </row>
    <row r="369" spans="1:32" hidden="1">
      <c r="A369" s="23"/>
      <c r="B369" s="23"/>
      <c r="C369" s="23"/>
      <c r="D369" s="23"/>
      <c r="E369" s="23"/>
      <c r="F369" s="23"/>
      <c r="G369" s="23"/>
      <c r="H369" s="23"/>
      <c r="I369" s="23"/>
      <c r="J369" s="23"/>
      <c r="K369" s="23"/>
      <c r="L369" s="23"/>
      <c r="M369" s="23"/>
      <c r="N369" s="23"/>
      <c r="O369" s="23"/>
      <c r="P369" s="23"/>
      <c r="Q369" s="23"/>
      <c r="R369" s="23"/>
      <c r="S369" s="23"/>
      <c r="T369" s="23"/>
      <c r="U369" s="23"/>
      <c r="V369" s="23"/>
      <c r="W369" s="23"/>
      <c r="X369" s="23"/>
      <c r="Y369" s="23"/>
      <c r="Z369" s="32"/>
      <c r="AA369" s="32"/>
      <c r="AB369" s="32"/>
      <c r="AC369" s="32"/>
      <c r="AD369" s="32"/>
      <c r="AE369" s="32"/>
      <c r="AF369" s="32"/>
    </row>
    <row r="370" spans="1:32" hidden="1">
      <c r="A370" s="23"/>
      <c r="B370" s="23"/>
      <c r="C370" s="23"/>
      <c r="D370" s="23"/>
      <c r="E370" s="23"/>
      <c r="F370" s="23"/>
      <c r="G370" s="23"/>
      <c r="H370" s="23"/>
      <c r="I370" s="23"/>
      <c r="J370" s="23"/>
      <c r="K370" s="23"/>
      <c r="L370" s="23"/>
      <c r="M370" s="23"/>
      <c r="N370" s="23"/>
      <c r="O370" s="23"/>
      <c r="P370" s="23"/>
      <c r="Q370" s="23"/>
      <c r="R370" s="23"/>
      <c r="S370" s="23"/>
      <c r="T370" s="23"/>
      <c r="U370" s="23"/>
      <c r="V370" s="23"/>
      <c r="W370" s="23"/>
      <c r="X370" s="23"/>
      <c r="Y370" s="23"/>
      <c r="Z370" s="32"/>
      <c r="AA370" s="32"/>
      <c r="AB370" s="32"/>
      <c r="AC370" s="32"/>
      <c r="AD370" s="32"/>
      <c r="AE370" s="32"/>
      <c r="AF370" s="32"/>
    </row>
    <row r="371" spans="1:32" hidden="1">
      <c r="A371" s="23"/>
      <c r="B371" s="23"/>
      <c r="C371" s="23"/>
      <c r="D371" s="23"/>
      <c r="E371" s="23"/>
      <c r="F371" s="23"/>
      <c r="G371" s="23"/>
      <c r="H371" s="23"/>
      <c r="I371" s="23"/>
      <c r="J371" s="23"/>
      <c r="K371" s="23"/>
      <c r="L371" s="23"/>
      <c r="M371" s="23"/>
      <c r="N371" s="23"/>
      <c r="O371" s="23"/>
      <c r="P371" s="23"/>
      <c r="Q371" s="23"/>
      <c r="R371" s="23"/>
      <c r="S371" s="23"/>
      <c r="T371" s="23"/>
      <c r="U371" s="23"/>
      <c r="V371" s="23"/>
      <c r="W371" s="23"/>
      <c r="X371" s="23"/>
      <c r="Y371" s="23"/>
      <c r="Z371" s="32"/>
      <c r="AA371" s="32"/>
      <c r="AB371" s="32"/>
      <c r="AC371" s="32"/>
      <c r="AD371" s="32"/>
      <c r="AE371" s="32"/>
      <c r="AF371" s="32"/>
    </row>
    <row r="372" spans="1:32" hidden="1">
      <c r="A372" s="23"/>
      <c r="B372" s="23"/>
      <c r="C372" s="23"/>
      <c r="D372" s="23"/>
      <c r="E372" s="23"/>
      <c r="F372" s="23"/>
      <c r="G372" s="23"/>
      <c r="H372" s="23"/>
      <c r="I372" s="23"/>
      <c r="J372" s="23"/>
      <c r="K372" s="23"/>
      <c r="L372" s="23"/>
      <c r="M372" s="23"/>
      <c r="N372" s="23"/>
      <c r="O372" s="23"/>
      <c r="P372" s="23"/>
      <c r="Q372" s="23"/>
      <c r="R372" s="23"/>
      <c r="S372" s="23"/>
      <c r="T372" s="23"/>
      <c r="U372" s="23"/>
      <c r="V372" s="23"/>
      <c r="W372" s="23"/>
      <c r="X372" s="23"/>
      <c r="Y372" s="23"/>
      <c r="Z372" s="32"/>
      <c r="AA372" s="32"/>
      <c r="AB372" s="32"/>
      <c r="AC372" s="32"/>
      <c r="AD372" s="32"/>
      <c r="AE372" s="32"/>
      <c r="AF372" s="32"/>
    </row>
    <row r="373" spans="1:32" hidden="1">
      <c r="A373" s="23"/>
      <c r="B373" s="23"/>
      <c r="C373" s="23"/>
      <c r="D373" s="23"/>
      <c r="E373" s="23"/>
      <c r="F373" s="23"/>
      <c r="G373" s="23"/>
      <c r="H373" s="23"/>
      <c r="I373" s="23"/>
      <c r="J373" s="23"/>
      <c r="K373" s="23"/>
      <c r="L373" s="23"/>
      <c r="M373" s="23"/>
      <c r="N373" s="23"/>
      <c r="O373" s="23"/>
      <c r="P373" s="23"/>
      <c r="Q373" s="23"/>
      <c r="R373" s="23"/>
      <c r="S373" s="23"/>
      <c r="T373" s="23"/>
      <c r="U373" s="23"/>
      <c r="V373" s="23"/>
      <c r="W373" s="23"/>
      <c r="X373" s="23"/>
      <c r="Y373" s="23"/>
      <c r="Z373" s="32"/>
      <c r="AA373" s="32"/>
      <c r="AB373" s="32"/>
      <c r="AC373" s="32"/>
      <c r="AD373" s="32"/>
      <c r="AE373" s="32"/>
      <c r="AF373" s="32"/>
    </row>
    <row r="374" spans="1:32" hidden="1">
      <c r="A374" s="23"/>
      <c r="B374" s="23"/>
      <c r="C374" s="23"/>
      <c r="D374" s="23"/>
      <c r="E374" s="23"/>
      <c r="F374" s="23"/>
      <c r="G374" s="23"/>
      <c r="H374" s="23"/>
      <c r="I374" s="23"/>
      <c r="J374" s="23"/>
      <c r="K374" s="23"/>
      <c r="L374" s="23"/>
      <c r="M374" s="23"/>
      <c r="N374" s="23"/>
      <c r="O374" s="23"/>
      <c r="P374" s="23"/>
      <c r="Q374" s="23"/>
      <c r="R374" s="23"/>
      <c r="S374" s="23"/>
      <c r="T374" s="23"/>
      <c r="U374" s="23"/>
      <c r="V374" s="23"/>
      <c r="W374" s="23"/>
      <c r="X374" s="23"/>
      <c r="Y374" s="23"/>
      <c r="Z374" s="32"/>
      <c r="AA374" s="32"/>
      <c r="AB374" s="32"/>
      <c r="AC374" s="32"/>
      <c r="AD374" s="32"/>
      <c r="AE374" s="32"/>
      <c r="AF374" s="32"/>
    </row>
    <row r="375" spans="1:32" hidden="1">
      <c r="A375" s="23"/>
      <c r="B375" s="23"/>
      <c r="C375" s="23"/>
      <c r="D375" s="23"/>
      <c r="E375" s="23"/>
      <c r="F375" s="23"/>
      <c r="G375" s="23"/>
      <c r="H375" s="23"/>
      <c r="I375" s="23"/>
      <c r="J375" s="23"/>
      <c r="K375" s="23"/>
      <c r="L375" s="23"/>
      <c r="M375" s="23"/>
      <c r="N375" s="23"/>
      <c r="O375" s="23"/>
      <c r="P375" s="23"/>
      <c r="Q375" s="23"/>
      <c r="R375" s="23"/>
      <c r="S375" s="23"/>
      <c r="T375" s="23"/>
      <c r="U375" s="23"/>
      <c r="V375" s="23"/>
      <c r="W375" s="23"/>
      <c r="X375" s="23"/>
      <c r="Y375" s="23"/>
      <c r="Z375" s="32"/>
      <c r="AA375" s="32"/>
      <c r="AB375" s="32"/>
      <c r="AC375" s="32"/>
      <c r="AD375" s="32"/>
      <c r="AE375" s="32"/>
      <c r="AF375" s="32"/>
    </row>
    <row r="376" spans="1:32" hidden="1">
      <c r="A376" s="23"/>
      <c r="B376" s="23"/>
      <c r="C376" s="23"/>
      <c r="D376" s="23"/>
      <c r="E376" s="23"/>
      <c r="F376" s="23"/>
      <c r="G376" s="23"/>
      <c r="H376" s="23"/>
      <c r="I376" s="23"/>
      <c r="J376" s="23"/>
      <c r="K376" s="23"/>
      <c r="L376" s="23"/>
      <c r="M376" s="23"/>
      <c r="N376" s="23"/>
      <c r="O376" s="23"/>
      <c r="P376" s="23"/>
      <c r="Q376" s="23"/>
      <c r="R376" s="23"/>
      <c r="S376" s="23"/>
      <c r="T376" s="23"/>
      <c r="U376" s="23"/>
      <c r="V376" s="23"/>
      <c r="W376" s="23"/>
      <c r="X376" s="23"/>
      <c r="Y376" s="23"/>
      <c r="Z376" s="32"/>
      <c r="AA376" s="32"/>
      <c r="AB376" s="32"/>
      <c r="AC376" s="32"/>
      <c r="AD376" s="32"/>
      <c r="AE376" s="32"/>
      <c r="AF376" s="32"/>
    </row>
    <row r="377" spans="1:32" hidden="1">
      <c r="A377" s="23"/>
      <c r="B377" s="23"/>
      <c r="C377" s="23"/>
      <c r="D377" s="23"/>
      <c r="E377" s="23"/>
      <c r="F377" s="23"/>
      <c r="G377" s="23"/>
      <c r="H377" s="23"/>
      <c r="I377" s="23"/>
      <c r="J377" s="23"/>
      <c r="K377" s="23"/>
      <c r="L377" s="23"/>
      <c r="M377" s="23"/>
      <c r="N377" s="23"/>
      <c r="O377" s="23"/>
      <c r="P377" s="23"/>
      <c r="Q377" s="23"/>
      <c r="R377" s="23"/>
      <c r="S377" s="23"/>
      <c r="T377" s="23"/>
      <c r="U377" s="23"/>
      <c r="V377" s="23"/>
      <c r="W377" s="23"/>
      <c r="X377" s="23"/>
      <c r="Y377" s="23"/>
      <c r="Z377" s="32"/>
      <c r="AA377" s="32"/>
      <c r="AB377" s="32"/>
      <c r="AC377" s="32"/>
      <c r="AD377" s="32"/>
      <c r="AE377" s="32"/>
      <c r="AF377" s="32"/>
    </row>
    <row r="378" spans="1:32" hidden="1">
      <c r="A378" s="23"/>
      <c r="B378" s="23"/>
      <c r="C378" s="23"/>
      <c r="D378" s="23"/>
      <c r="E378" s="23"/>
      <c r="F378" s="23"/>
      <c r="G378" s="23"/>
      <c r="H378" s="23"/>
      <c r="I378" s="23"/>
      <c r="J378" s="23"/>
      <c r="K378" s="23"/>
      <c r="L378" s="23"/>
      <c r="M378" s="23"/>
      <c r="N378" s="23"/>
      <c r="O378" s="23"/>
      <c r="P378" s="23"/>
      <c r="Q378" s="23"/>
      <c r="R378" s="23"/>
      <c r="S378" s="23"/>
      <c r="T378" s="23"/>
      <c r="U378" s="23"/>
      <c r="V378" s="23"/>
      <c r="W378" s="23"/>
      <c r="X378" s="23"/>
      <c r="Y378" s="23"/>
      <c r="Z378" s="32"/>
      <c r="AA378" s="32"/>
      <c r="AB378" s="32"/>
      <c r="AC378" s="32"/>
      <c r="AD378" s="32"/>
      <c r="AE378" s="32"/>
      <c r="AF378" s="32"/>
    </row>
    <row r="379" spans="1:32" hidden="1">
      <c r="A379" s="23"/>
      <c r="B379" s="23"/>
      <c r="C379" s="23"/>
      <c r="D379" s="23"/>
      <c r="E379" s="23"/>
      <c r="F379" s="23"/>
      <c r="G379" s="23"/>
      <c r="H379" s="23"/>
      <c r="I379" s="23"/>
      <c r="J379" s="23"/>
      <c r="K379" s="23"/>
      <c r="L379" s="23"/>
      <c r="M379" s="23"/>
      <c r="N379" s="23"/>
      <c r="O379" s="23"/>
      <c r="P379" s="23"/>
      <c r="Q379" s="23"/>
      <c r="R379" s="23"/>
      <c r="S379" s="23"/>
      <c r="T379" s="23"/>
      <c r="U379" s="23"/>
      <c r="V379" s="23"/>
      <c r="W379" s="23"/>
      <c r="X379" s="23"/>
      <c r="Y379" s="23"/>
      <c r="Z379" s="32"/>
      <c r="AA379" s="32"/>
      <c r="AB379" s="32"/>
      <c r="AC379" s="32"/>
      <c r="AD379" s="32"/>
      <c r="AE379" s="32"/>
      <c r="AF379" s="32"/>
    </row>
    <row r="380" spans="1:32" hidden="1">
      <c r="A380" s="23"/>
      <c r="B380" s="23"/>
      <c r="C380" s="23"/>
      <c r="D380" s="23"/>
      <c r="E380" s="23"/>
      <c r="F380" s="23"/>
      <c r="G380" s="23"/>
      <c r="H380" s="23"/>
      <c r="I380" s="23"/>
      <c r="J380" s="23"/>
      <c r="K380" s="23"/>
      <c r="L380" s="23"/>
      <c r="M380" s="23"/>
      <c r="N380" s="23"/>
      <c r="O380" s="23"/>
      <c r="P380" s="23"/>
      <c r="Q380" s="23"/>
      <c r="R380" s="23"/>
      <c r="S380" s="23"/>
      <c r="T380" s="23"/>
      <c r="U380" s="23"/>
      <c r="V380" s="23"/>
      <c r="W380" s="23"/>
      <c r="X380" s="23"/>
      <c r="Y380" s="23"/>
      <c r="Z380" s="32"/>
      <c r="AA380" s="32"/>
      <c r="AB380" s="32"/>
      <c r="AC380" s="32"/>
      <c r="AD380" s="32"/>
      <c r="AE380" s="32"/>
      <c r="AF380" s="32"/>
    </row>
    <row r="381" spans="1:32" hidden="1">
      <c r="A381" s="23"/>
      <c r="B381" s="23"/>
      <c r="C381" s="23"/>
      <c r="D381" s="23"/>
      <c r="E381" s="23"/>
      <c r="F381" s="23"/>
      <c r="G381" s="23"/>
      <c r="H381" s="23"/>
      <c r="I381" s="23"/>
      <c r="J381" s="23"/>
      <c r="K381" s="23"/>
      <c r="L381" s="23"/>
      <c r="M381" s="23"/>
      <c r="N381" s="23"/>
      <c r="O381" s="23"/>
      <c r="P381" s="23"/>
      <c r="Q381" s="23"/>
      <c r="R381" s="23"/>
      <c r="S381" s="23"/>
      <c r="T381" s="23"/>
      <c r="U381" s="23"/>
      <c r="V381" s="23"/>
      <c r="W381" s="23"/>
      <c r="X381" s="23"/>
      <c r="Y381" s="23"/>
      <c r="Z381" s="32"/>
      <c r="AA381" s="32"/>
      <c r="AB381" s="32"/>
      <c r="AC381" s="32"/>
      <c r="AD381" s="32"/>
      <c r="AE381" s="32"/>
      <c r="AF381" s="32"/>
    </row>
    <row r="382" spans="1:32" hidden="1">
      <c r="A382" s="23"/>
      <c r="B382" s="23"/>
      <c r="C382" s="23"/>
      <c r="D382" s="23"/>
      <c r="E382" s="23"/>
      <c r="F382" s="23"/>
      <c r="G382" s="23"/>
      <c r="H382" s="23"/>
      <c r="I382" s="23"/>
      <c r="J382" s="23"/>
      <c r="K382" s="23"/>
      <c r="L382" s="23"/>
      <c r="M382" s="23"/>
      <c r="N382" s="23"/>
      <c r="O382" s="23"/>
      <c r="P382" s="23"/>
      <c r="Q382" s="23"/>
      <c r="R382" s="23"/>
      <c r="S382" s="23"/>
      <c r="T382" s="23"/>
      <c r="U382" s="23"/>
      <c r="V382" s="23"/>
      <c r="W382" s="23"/>
      <c r="X382" s="23"/>
      <c r="Y382" s="23"/>
      <c r="Z382" s="32"/>
      <c r="AA382" s="32"/>
      <c r="AB382" s="32"/>
      <c r="AC382" s="32"/>
      <c r="AD382" s="32"/>
      <c r="AE382" s="32"/>
      <c r="AF382" s="32"/>
    </row>
    <row r="383" spans="1:32" hidden="1">
      <c r="A383" s="23"/>
      <c r="B383" s="23"/>
      <c r="C383" s="23"/>
      <c r="D383" s="23"/>
      <c r="E383" s="23"/>
      <c r="F383" s="23"/>
      <c r="G383" s="23"/>
      <c r="H383" s="23"/>
      <c r="I383" s="23"/>
      <c r="J383" s="23"/>
      <c r="K383" s="23"/>
      <c r="L383" s="23"/>
      <c r="M383" s="23"/>
      <c r="N383" s="23"/>
      <c r="O383" s="23"/>
      <c r="P383" s="23"/>
      <c r="Q383" s="23"/>
      <c r="R383" s="23"/>
      <c r="S383" s="23"/>
      <c r="T383" s="23"/>
      <c r="U383" s="23"/>
      <c r="V383" s="23"/>
      <c r="W383" s="23"/>
      <c r="X383" s="23"/>
      <c r="Y383" s="23"/>
      <c r="Z383" s="32"/>
      <c r="AA383" s="32"/>
      <c r="AB383" s="32"/>
      <c r="AC383" s="32"/>
      <c r="AD383" s="32"/>
      <c r="AE383" s="32"/>
      <c r="AF383" s="32"/>
    </row>
    <row r="384" spans="1:32" hidden="1">
      <c r="A384" s="23"/>
      <c r="B384" s="23"/>
      <c r="C384" s="23"/>
      <c r="D384" s="23"/>
      <c r="E384" s="23"/>
      <c r="F384" s="23"/>
      <c r="G384" s="23"/>
      <c r="H384" s="23"/>
      <c r="I384" s="23"/>
      <c r="J384" s="23"/>
      <c r="K384" s="23"/>
      <c r="L384" s="23"/>
      <c r="M384" s="23"/>
      <c r="N384" s="23"/>
      <c r="O384" s="23"/>
      <c r="P384" s="23"/>
      <c r="Q384" s="23"/>
      <c r="R384" s="23"/>
      <c r="S384" s="23"/>
      <c r="T384" s="23"/>
      <c r="U384" s="23"/>
      <c r="V384" s="23"/>
      <c r="W384" s="23"/>
      <c r="X384" s="23"/>
      <c r="Y384" s="23"/>
      <c r="Z384" s="32"/>
      <c r="AA384" s="32"/>
      <c r="AB384" s="32"/>
      <c r="AC384" s="32"/>
      <c r="AD384" s="32"/>
      <c r="AE384" s="32"/>
      <c r="AF384" s="32"/>
    </row>
    <row r="385" spans="1:32" hidden="1">
      <c r="A385" s="23"/>
      <c r="B385" s="23"/>
      <c r="C385" s="23"/>
      <c r="D385" s="23"/>
      <c r="E385" s="23"/>
      <c r="F385" s="23"/>
      <c r="G385" s="23"/>
      <c r="H385" s="23"/>
      <c r="I385" s="23"/>
      <c r="J385" s="23"/>
      <c r="K385" s="23"/>
      <c r="L385" s="23"/>
      <c r="M385" s="23"/>
      <c r="N385" s="23"/>
      <c r="O385" s="23"/>
      <c r="P385" s="23"/>
      <c r="Q385" s="23"/>
      <c r="R385" s="23"/>
      <c r="S385" s="23"/>
      <c r="T385" s="23"/>
      <c r="U385" s="23"/>
      <c r="V385" s="23"/>
      <c r="W385" s="23"/>
      <c r="X385" s="23"/>
      <c r="Y385" s="23"/>
      <c r="Z385" s="32"/>
      <c r="AA385" s="32"/>
      <c r="AB385" s="32"/>
      <c r="AC385" s="32"/>
      <c r="AD385" s="32"/>
      <c r="AE385" s="32"/>
      <c r="AF385" s="32"/>
    </row>
    <row r="386" spans="1:32" hidden="1">
      <c r="A386" s="23"/>
      <c r="B386" s="23"/>
      <c r="C386" s="23"/>
      <c r="D386" s="23"/>
      <c r="E386" s="23"/>
      <c r="F386" s="23"/>
      <c r="G386" s="23"/>
      <c r="H386" s="23"/>
      <c r="I386" s="23"/>
      <c r="J386" s="23"/>
      <c r="K386" s="23"/>
      <c r="L386" s="23"/>
      <c r="M386" s="23"/>
      <c r="N386" s="23"/>
      <c r="O386" s="23"/>
      <c r="P386" s="23"/>
      <c r="Q386" s="23"/>
      <c r="R386" s="23"/>
      <c r="S386" s="23"/>
      <c r="T386" s="23"/>
      <c r="U386" s="23"/>
      <c r="V386" s="23"/>
      <c r="W386" s="23"/>
      <c r="X386" s="23"/>
      <c r="Y386" s="23"/>
      <c r="Z386" s="32"/>
      <c r="AA386" s="32"/>
      <c r="AB386" s="32"/>
      <c r="AC386" s="32"/>
      <c r="AD386" s="32"/>
      <c r="AE386" s="32"/>
      <c r="AF386" s="32"/>
    </row>
    <row r="387" spans="1:32" hidden="1">
      <c r="A387" s="23"/>
      <c r="B387" s="23"/>
      <c r="C387" s="23"/>
      <c r="D387" s="23"/>
      <c r="E387" s="23"/>
      <c r="F387" s="23"/>
      <c r="G387" s="23"/>
      <c r="H387" s="23"/>
      <c r="I387" s="23"/>
      <c r="J387" s="23"/>
      <c r="K387" s="23"/>
      <c r="L387" s="23"/>
      <c r="M387" s="23"/>
      <c r="N387" s="23"/>
      <c r="O387" s="23"/>
      <c r="P387" s="23"/>
      <c r="Q387" s="23"/>
      <c r="R387" s="23"/>
      <c r="S387" s="23"/>
      <c r="T387" s="23"/>
      <c r="U387" s="23"/>
      <c r="V387" s="23"/>
      <c r="W387" s="23"/>
      <c r="X387" s="23"/>
      <c r="Y387" s="23"/>
      <c r="Z387" s="32"/>
      <c r="AA387" s="32"/>
      <c r="AB387" s="32"/>
      <c r="AC387" s="32"/>
      <c r="AD387" s="32"/>
      <c r="AE387" s="32"/>
      <c r="AF387" s="32"/>
    </row>
    <row r="388" spans="1:32" hidden="1">
      <c r="A388" s="23"/>
      <c r="B388" s="23"/>
      <c r="C388" s="23"/>
      <c r="D388" s="23"/>
      <c r="E388" s="23"/>
      <c r="F388" s="23"/>
      <c r="G388" s="23"/>
      <c r="H388" s="23"/>
      <c r="I388" s="23"/>
      <c r="J388" s="23"/>
      <c r="K388" s="23"/>
      <c r="L388" s="23"/>
      <c r="M388" s="23"/>
      <c r="N388" s="23"/>
      <c r="O388" s="23"/>
      <c r="P388" s="23"/>
      <c r="Q388" s="23"/>
      <c r="R388" s="23"/>
      <c r="S388" s="23"/>
      <c r="T388" s="23"/>
      <c r="U388" s="23"/>
      <c r="V388" s="23"/>
      <c r="W388" s="23"/>
      <c r="X388" s="23"/>
      <c r="Y388" s="23"/>
      <c r="Z388" s="32"/>
      <c r="AA388" s="32"/>
      <c r="AB388" s="32"/>
      <c r="AC388" s="32"/>
      <c r="AD388" s="32"/>
      <c r="AE388" s="32"/>
      <c r="AF388" s="32"/>
    </row>
    <row r="389" spans="1:32" hidden="1">
      <c r="A389" s="23"/>
      <c r="B389" s="23"/>
      <c r="C389" s="23"/>
      <c r="D389" s="23"/>
      <c r="E389" s="23"/>
      <c r="F389" s="23"/>
      <c r="G389" s="23"/>
      <c r="H389" s="23"/>
      <c r="I389" s="23"/>
      <c r="J389" s="23"/>
      <c r="K389" s="23"/>
      <c r="L389" s="23"/>
      <c r="M389" s="23"/>
      <c r="N389" s="23"/>
      <c r="O389" s="23"/>
      <c r="P389" s="23"/>
      <c r="Q389" s="23"/>
      <c r="R389" s="23"/>
      <c r="S389" s="23"/>
      <c r="T389" s="23"/>
      <c r="U389" s="23"/>
      <c r="V389" s="23"/>
      <c r="W389" s="23"/>
      <c r="X389" s="23"/>
      <c r="Y389" s="23"/>
      <c r="Z389" s="32"/>
      <c r="AA389" s="32"/>
      <c r="AB389" s="32"/>
      <c r="AC389" s="32"/>
      <c r="AD389" s="32"/>
      <c r="AE389" s="32"/>
      <c r="AF389" s="32"/>
    </row>
    <row r="390" spans="1:32" hidden="1">
      <c r="A390" s="23"/>
      <c r="B390" s="23"/>
      <c r="C390" s="23"/>
      <c r="D390" s="23"/>
      <c r="E390" s="23"/>
      <c r="F390" s="23"/>
      <c r="G390" s="23"/>
      <c r="H390" s="23"/>
      <c r="I390" s="23"/>
      <c r="J390" s="23"/>
      <c r="K390" s="23"/>
      <c r="L390" s="23"/>
      <c r="M390" s="23"/>
      <c r="N390" s="23"/>
      <c r="O390" s="23"/>
      <c r="P390" s="23"/>
      <c r="Q390" s="23"/>
      <c r="R390" s="23"/>
      <c r="S390" s="23"/>
      <c r="T390" s="23"/>
      <c r="U390" s="23"/>
      <c r="V390" s="23"/>
      <c r="W390" s="23"/>
      <c r="X390" s="23"/>
      <c r="Y390" s="23"/>
      <c r="Z390" s="32"/>
      <c r="AA390" s="32"/>
      <c r="AB390" s="32"/>
      <c r="AC390" s="32"/>
      <c r="AD390" s="32"/>
      <c r="AE390" s="32"/>
      <c r="AF390" s="32"/>
    </row>
    <row r="391" spans="1:32" hidden="1">
      <c r="A391" s="23"/>
      <c r="B391" s="23"/>
      <c r="C391" s="23"/>
      <c r="D391" s="23"/>
      <c r="E391" s="23"/>
      <c r="F391" s="23"/>
      <c r="G391" s="23"/>
      <c r="H391" s="23"/>
      <c r="I391" s="23"/>
      <c r="J391" s="23"/>
      <c r="K391" s="23"/>
      <c r="L391" s="23"/>
      <c r="M391" s="23"/>
      <c r="N391" s="23"/>
      <c r="O391" s="23"/>
      <c r="P391" s="23"/>
      <c r="Q391" s="23"/>
      <c r="R391" s="23"/>
      <c r="S391" s="23"/>
      <c r="T391" s="23"/>
      <c r="U391" s="23"/>
      <c r="V391" s="23"/>
      <c r="W391" s="23"/>
      <c r="X391" s="23"/>
      <c r="Y391" s="23"/>
      <c r="Z391" s="32"/>
      <c r="AA391" s="32"/>
      <c r="AB391" s="32"/>
      <c r="AC391" s="32"/>
      <c r="AD391" s="32"/>
      <c r="AE391" s="32"/>
      <c r="AF391" s="32"/>
    </row>
    <row r="392" spans="1:32" hidden="1">
      <c r="A392" s="23"/>
      <c r="B392" s="23"/>
      <c r="C392" s="23"/>
      <c r="D392" s="23"/>
      <c r="E392" s="23"/>
      <c r="F392" s="23"/>
      <c r="G392" s="23"/>
      <c r="H392" s="23"/>
      <c r="I392" s="23"/>
      <c r="J392" s="23"/>
      <c r="K392" s="23"/>
      <c r="L392" s="23"/>
      <c r="M392" s="23"/>
      <c r="N392" s="23"/>
      <c r="O392" s="23"/>
      <c r="P392" s="23"/>
      <c r="Q392" s="23"/>
      <c r="R392" s="23"/>
      <c r="S392" s="23"/>
      <c r="T392" s="23"/>
      <c r="U392" s="23"/>
      <c r="V392" s="23"/>
      <c r="W392" s="23"/>
      <c r="X392" s="23"/>
      <c r="Y392" s="23"/>
      <c r="Z392" s="32"/>
      <c r="AA392" s="32"/>
      <c r="AB392" s="32"/>
      <c r="AC392" s="32"/>
      <c r="AD392" s="32"/>
      <c r="AE392" s="32"/>
      <c r="AF392" s="32"/>
    </row>
    <row r="393" spans="1:32" hidden="1">
      <c r="A393" s="23"/>
      <c r="B393" s="23"/>
      <c r="C393" s="23"/>
      <c r="D393" s="23"/>
      <c r="E393" s="23"/>
      <c r="F393" s="23"/>
      <c r="G393" s="23"/>
      <c r="H393" s="23"/>
      <c r="I393" s="23"/>
      <c r="J393" s="23"/>
      <c r="K393" s="23"/>
      <c r="L393" s="23"/>
      <c r="M393" s="23"/>
      <c r="N393" s="23"/>
      <c r="O393" s="23"/>
      <c r="P393" s="23"/>
      <c r="Q393" s="23"/>
      <c r="R393" s="23"/>
      <c r="S393" s="23"/>
      <c r="T393" s="23"/>
      <c r="U393" s="23"/>
      <c r="V393" s="23"/>
      <c r="W393" s="23"/>
      <c r="X393" s="23"/>
      <c r="Y393" s="23"/>
      <c r="Z393" s="32"/>
      <c r="AA393" s="32"/>
      <c r="AB393" s="32"/>
      <c r="AC393" s="32"/>
      <c r="AD393" s="32"/>
      <c r="AE393" s="32"/>
      <c r="AF393" s="32"/>
    </row>
    <row r="394" spans="1:32" hidden="1">
      <c r="A394" s="23"/>
      <c r="B394" s="23"/>
      <c r="C394" s="23"/>
      <c r="D394" s="23"/>
      <c r="E394" s="23"/>
      <c r="F394" s="23"/>
      <c r="G394" s="23"/>
      <c r="H394" s="23"/>
      <c r="I394" s="23"/>
      <c r="J394" s="23"/>
      <c r="K394" s="23"/>
      <c r="L394" s="23"/>
      <c r="M394" s="23"/>
      <c r="N394" s="23"/>
      <c r="O394" s="23"/>
      <c r="P394" s="23"/>
      <c r="Q394" s="23"/>
      <c r="R394" s="23"/>
      <c r="S394" s="23"/>
      <c r="T394" s="23"/>
      <c r="U394" s="23"/>
      <c r="V394" s="23"/>
      <c r="W394" s="23"/>
      <c r="X394" s="23"/>
      <c r="Y394" s="23"/>
      <c r="Z394" s="32"/>
      <c r="AA394" s="32"/>
      <c r="AB394" s="32"/>
      <c r="AC394" s="32"/>
      <c r="AD394" s="32"/>
      <c r="AE394" s="32"/>
      <c r="AF394" s="32"/>
    </row>
    <row r="395" spans="1:32" hidden="1">
      <c r="A395" s="23"/>
      <c r="B395" s="23"/>
      <c r="C395" s="23"/>
      <c r="D395" s="23"/>
      <c r="E395" s="23"/>
      <c r="F395" s="23"/>
      <c r="G395" s="23"/>
      <c r="H395" s="23"/>
      <c r="I395" s="23"/>
      <c r="J395" s="23"/>
      <c r="K395" s="23"/>
      <c r="L395" s="23"/>
      <c r="M395" s="23"/>
      <c r="N395" s="23"/>
      <c r="O395" s="23"/>
      <c r="P395" s="23"/>
      <c r="Q395" s="23"/>
      <c r="R395" s="23"/>
      <c r="S395" s="23"/>
      <c r="T395" s="23"/>
      <c r="U395" s="23"/>
      <c r="V395" s="23"/>
      <c r="W395" s="23"/>
      <c r="X395" s="23"/>
      <c r="Y395" s="23"/>
      <c r="Z395" s="32"/>
      <c r="AA395" s="32"/>
      <c r="AB395" s="32"/>
      <c r="AC395" s="32"/>
      <c r="AD395" s="32"/>
      <c r="AE395" s="32"/>
      <c r="AF395" s="32"/>
    </row>
    <row r="396" spans="1:32" hidden="1">
      <c r="A396" s="23"/>
      <c r="B396" s="23"/>
      <c r="C396" s="23"/>
      <c r="D396" s="23"/>
      <c r="E396" s="23"/>
      <c r="F396" s="23"/>
      <c r="G396" s="23"/>
      <c r="H396" s="23"/>
      <c r="I396" s="23"/>
      <c r="J396" s="23"/>
      <c r="K396" s="23"/>
      <c r="L396" s="23"/>
      <c r="M396" s="23"/>
      <c r="N396" s="23"/>
      <c r="O396" s="23"/>
      <c r="P396" s="23"/>
      <c r="Q396" s="23"/>
      <c r="R396" s="23"/>
      <c r="S396" s="23"/>
      <c r="T396" s="23"/>
      <c r="U396" s="23"/>
      <c r="V396" s="23"/>
      <c r="W396" s="23"/>
      <c r="X396" s="23"/>
      <c r="Y396" s="23"/>
      <c r="Z396" s="32"/>
      <c r="AA396" s="32"/>
      <c r="AB396" s="32"/>
      <c r="AC396" s="32"/>
      <c r="AD396" s="32"/>
      <c r="AE396" s="32"/>
      <c r="AF396" s="32"/>
    </row>
    <row r="397" spans="1:32" hidden="1">
      <c r="A397" s="23"/>
      <c r="B397" s="23"/>
      <c r="C397" s="23"/>
      <c r="D397" s="23"/>
      <c r="E397" s="23"/>
      <c r="F397" s="23"/>
      <c r="G397" s="23"/>
      <c r="H397" s="23"/>
      <c r="I397" s="23"/>
      <c r="J397" s="23"/>
      <c r="K397" s="23"/>
      <c r="L397" s="23"/>
      <c r="M397" s="23"/>
      <c r="N397" s="23"/>
      <c r="O397" s="23"/>
      <c r="P397" s="23"/>
      <c r="Q397" s="23"/>
      <c r="R397" s="23"/>
      <c r="S397" s="23"/>
      <c r="T397" s="23"/>
      <c r="U397" s="23"/>
      <c r="V397" s="23"/>
      <c r="W397" s="23"/>
      <c r="X397" s="23"/>
      <c r="Y397" s="23"/>
      <c r="Z397" s="32"/>
      <c r="AA397" s="32"/>
      <c r="AB397" s="32"/>
      <c r="AC397" s="32"/>
      <c r="AD397" s="32"/>
      <c r="AE397" s="32"/>
      <c r="AF397" s="32"/>
    </row>
    <row r="398" spans="1:32" hidden="1">
      <c r="A398" s="23"/>
      <c r="B398" s="23"/>
      <c r="C398" s="23"/>
      <c r="D398" s="23"/>
      <c r="E398" s="23"/>
      <c r="F398" s="23"/>
      <c r="G398" s="23"/>
      <c r="H398" s="23"/>
      <c r="I398" s="23"/>
      <c r="J398" s="23"/>
      <c r="K398" s="23"/>
      <c r="L398" s="23"/>
      <c r="M398" s="23"/>
      <c r="N398" s="23"/>
      <c r="O398" s="23"/>
      <c r="P398" s="23"/>
      <c r="Q398" s="23"/>
      <c r="R398" s="23"/>
      <c r="S398" s="23"/>
      <c r="T398" s="23"/>
      <c r="U398" s="23"/>
      <c r="V398" s="23"/>
      <c r="W398" s="23"/>
      <c r="X398" s="23"/>
      <c r="Y398" s="23"/>
      <c r="Z398" s="32"/>
      <c r="AA398" s="32"/>
      <c r="AB398" s="32"/>
      <c r="AC398" s="32"/>
      <c r="AD398" s="32"/>
      <c r="AE398" s="32"/>
      <c r="AF398" s="32"/>
    </row>
    <row r="399" spans="1:32" hidden="1">
      <c r="A399" s="23"/>
      <c r="B399" s="23"/>
      <c r="C399" s="23"/>
      <c r="D399" s="23"/>
      <c r="E399" s="23"/>
      <c r="F399" s="23"/>
      <c r="G399" s="23"/>
      <c r="H399" s="23"/>
      <c r="I399" s="23"/>
      <c r="J399" s="23"/>
      <c r="K399" s="23"/>
      <c r="L399" s="23"/>
      <c r="M399" s="23"/>
      <c r="N399" s="23"/>
      <c r="O399" s="23"/>
      <c r="P399" s="23"/>
      <c r="Q399" s="23"/>
      <c r="R399" s="23"/>
      <c r="S399" s="23"/>
      <c r="T399" s="23"/>
      <c r="U399" s="23"/>
      <c r="V399" s="23"/>
      <c r="W399" s="23"/>
      <c r="X399" s="23"/>
      <c r="Y399" s="23"/>
      <c r="Z399" s="32"/>
      <c r="AA399" s="32"/>
      <c r="AB399" s="32"/>
      <c r="AC399" s="32"/>
      <c r="AD399" s="32"/>
      <c r="AE399" s="32"/>
      <c r="AF399" s="32"/>
    </row>
    <row r="400" spans="1:32" hidden="1">
      <c r="A400" s="23"/>
      <c r="B400" s="23"/>
      <c r="C400" s="23"/>
      <c r="D400" s="23"/>
      <c r="E400" s="23"/>
      <c r="F400" s="23"/>
      <c r="G400" s="23"/>
      <c r="H400" s="23"/>
      <c r="I400" s="23"/>
      <c r="J400" s="23"/>
      <c r="K400" s="23"/>
      <c r="L400" s="23"/>
      <c r="M400" s="23"/>
      <c r="N400" s="23"/>
      <c r="O400" s="23"/>
      <c r="P400" s="23"/>
      <c r="Q400" s="23"/>
      <c r="R400" s="23"/>
      <c r="S400" s="23"/>
      <c r="T400" s="23"/>
      <c r="U400" s="23"/>
      <c r="V400" s="23"/>
      <c r="W400" s="23"/>
      <c r="X400" s="23"/>
      <c r="Y400" s="23"/>
      <c r="Z400" s="32"/>
      <c r="AA400" s="32"/>
      <c r="AB400" s="32"/>
      <c r="AC400" s="32"/>
      <c r="AD400" s="32"/>
      <c r="AE400" s="32"/>
      <c r="AF400" s="32"/>
    </row>
    <row r="401" spans="1:32" hidden="1">
      <c r="A401" s="23"/>
      <c r="B401" s="23"/>
      <c r="C401" s="23"/>
      <c r="D401" s="23"/>
      <c r="E401" s="23"/>
      <c r="F401" s="23"/>
      <c r="G401" s="23"/>
      <c r="H401" s="23"/>
      <c r="I401" s="23"/>
      <c r="J401" s="23"/>
      <c r="K401" s="23"/>
      <c r="L401" s="23"/>
      <c r="M401" s="23"/>
      <c r="N401" s="23"/>
      <c r="O401" s="23"/>
      <c r="P401" s="23"/>
      <c r="Q401" s="23"/>
      <c r="R401" s="23"/>
      <c r="S401" s="23"/>
      <c r="T401" s="23"/>
      <c r="U401" s="23"/>
      <c r="V401" s="23"/>
      <c r="W401" s="23"/>
      <c r="X401" s="23"/>
      <c r="Y401" s="23"/>
      <c r="Z401" s="32"/>
      <c r="AA401" s="32"/>
      <c r="AB401" s="32"/>
      <c r="AC401" s="32"/>
      <c r="AD401" s="32"/>
      <c r="AE401" s="32"/>
      <c r="AF401" s="32"/>
    </row>
    <row r="402" spans="1:32" hidden="1">
      <c r="A402" s="23"/>
      <c r="B402" s="23"/>
      <c r="C402" s="23"/>
      <c r="D402" s="23"/>
      <c r="E402" s="23"/>
      <c r="F402" s="23"/>
      <c r="G402" s="23"/>
      <c r="H402" s="23"/>
      <c r="I402" s="23"/>
      <c r="J402" s="23"/>
      <c r="K402" s="23"/>
      <c r="L402" s="23"/>
      <c r="M402" s="23"/>
      <c r="N402" s="23"/>
      <c r="O402" s="23"/>
      <c r="P402" s="23"/>
      <c r="Q402" s="23"/>
      <c r="R402" s="23"/>
      <c r="S402" s="23"/>
      <c r="T402" s="23"/>
      <c r="U402" s="23"/>
      <c r="V402" s="23"/>
      <c r="W402" s="23"/>
      <c r="X402" s="23"/>
      <c r="Y402" s="23"/>
      <c r="Z402" s="32"/>
      <c r="AA402" s="32"/>
      <c r="AB402" s="32"/>
      <c r="AC402" s="32"/>
      <c r="AD402" s="32"/>
      <c r="AE402" s="32"/>
      <c r="AF402" s="32"/>
    </row>
    <row r="403" spans="1:32" hidden="1">
      <c r="A403" s="23"/>
      <c r="B403" s="23"/>
      <c r="C403" s="23"/>
      <c r="D403" s="23"/>
      <c r="E403" s="23"/>
      <c r="F403" s="23"/>
      <c r="G403" s="23"/>
      <c r="H403" s="23"/>
      <c r="I403" s="23"/>
      <c r="J403" s="23"/>
      <c r="K403" s="23"/>
      <c r="L403" s="23"/>
      <c r="M403" s="23"/>
      <c r="N403" s="23"/>
      <c r="O403" s="23"/>
      <c r="P403" s="23"/>
      <c r="Q403" s="23"/>
      <c r="R403" s="23"/>
      <c r="S403" s="23"/>
      <c r="T403" s="23"/>
      <c r="U403" s="23"/>
      <c r="V403" s="23"/>
      <c r="W403" s="23"/>
      <c r="X403" s="23"/>
      <c r="Y403" s="23"/>
      <c r="Z403" s="32"/>
      <c r="AA403" s="32"/>
      <c r="AB403" s="32"/>
      <c r="AC403" s="32"/>
      <c r="AD403" s="32"/>
      <c r="AE403" s="32"/>
      <c r="AF403" s="32"/>
    </row>
    <row r="404" spans="1:32" hidden="1">
      <c r="A404" s="23"/>
      <c r="B404" s="23"/>
      <c r="C404" s="23"/>
      <c r="D404" s="23"/>
      <c r="E404" s="23"/>
      <c r="F404" s="23"/>
      <c r="G404" s="23"/>
      <c r="H404" s="23"/>
      <c r="I404" s="23"/>
      <c r="J404" s="23"/>
      <c r="K404" s="23"/>
      <c r="L404" s="23"/>
      <c r="M404" s="23"/>
      <c r="N404" s="23"/>
      <c r="O404" s="23"/>
      <c r="P404" s="23"/>
      <c r="Q404" s="23"/>
      <c r="R404" s="23"/>
      <c r="S404" s="23"/>
      <c r="T404" s="23"/>
      <c r="U404" s="23"/>
      <c r="V404" s="23"/>
      <c r="W404" s="23"/>
      <c r="X404" s="23"/>
      <c r="Y404" s="23"/>
      <c r="Z404" s="32"/>
      <c r="AA404" s="32"/>
      <c r="AB404" s="32"/>
      <c r="AC404" s="32"/>
      <c r="AD404" s="32"/>
      <c r="AE404" s="32"/>
      <c r="AF404" s="32"/>
    </row>
    <row r="405" spans="1:32" hidden="1">
      <c r="A405" s="23"/>
      <c r="B405" s="23"/>
      <c r="C405" s="23"/>
      <c r="D405" s="23"/>
      <c r="E405" s="23"/>
      <c r="F405" s="23"/>
      <c r="G405" s="23"/>
      <c r="H405" s="23"/>
      <c r="I405" s="23"/>
      <c r="J405" s="23"/>
      <c r="K405" s="23"/>
      <c r="L405" s="23"/>
      <c r="M405" s="23"/>
      <c r="N405" s="23"/>
      <c r="O405" s="23"/>
      <c r="P405" s="23"/>
      <c r="Q405" s="23"/>
      <c r="R405" s="23"/>
      <c r="S405" s="23"/>
      <c r="T405" s="23"/>
      <c r="U405" s="23"/>
      <c r="V405" s="23"/>
      <c r="W405" s="23"/>
      <c r="X405" s="23"/>
      <c r="Y405" s="23"/>
      <c r="Z405" s="32"/>
      <c r="AA405" s="32"/>
      <c r="AB405" s="32"/>
      <c r="AC405" s="32"/>
      <c r="AD405" s="32"/>
      <c r="AE405" s="32"/>
      <c r="AF405" s="32"/>
    </row>
    <row r="406" spans="1:32" hidden="1">
      <c r="A406" s="23"/>
      <c r="B406" s="23"/>
      <c r="C406" s="23"/>
      <c r="D406" s="23"/>
      <c r="E406" s="23"/>
      <c r="F406" s="23"/>
      <c r="G406" s="23"/>
      <c r="H406" s="23"/>
      <c r="I406" s="23"/>
      <c r="J406" s="23"/>
      <c r="K406" s="23"/>
      <c r="L406" s="23"/>
      <c r="M406" s="23"/>
      <c r="N406" s="23"/>
      <c r="O406" s="23"/>
      <c r="P406" s="23"/>
      <c r="Q406" s="23"/>
      <c r="R406" s="23"/>
      <c r="S406" s="23"/>
      <c r="T406" s="23"/>
      <c r="U406" s="23"/>
      <c r="V406" s="23"/>
      <c r="W406" s="23"/>
      <c r="X406" s="23"/>
      <c r="Y406" s="23"/>
      <c r="Z406" s="32"/>
      <c r="AA406" s="32"/>
      <c r="AB406" s="32"/>
      <c r="AC406" s="32"/>
      <c r="AD406" s="32"/>
      <c r="AE406" s="32"/>
      <c r="AF406" s="32"/>
    </row>
    <row r="407" spans="1:32" hidden="1">
      <c r="A407" s="23"/>
      <c r="B407" s="23"/>
      <c r="C407" s="23"/>
      <c r="D407" s="23"/>
      <c r="E407" s="23"/>
      <c r="F407" s="23"/>
      <c r="G407" s="23"/>
      <c r="H407" s="23"/>
      <c r="I407" s="23"/>
      <c r="J407" s="23"/>
      <c r="K407" s="23"/>
      <c r="L407" s="23"/>
      <c r="M407" s="23"/>
      <c r="N407" s="23"/>
      <c r="O407" s="23"/>
      <c r="P407" s="23"/>
      <c r="Q407" s="23"/>
      <c r="R407" s="23"/>
      <c r="S407" s="23"/>
      <c r="T407" s="23"/>
      <c r="U407" s="23"/>
      <c r="V407" s="23"/>
      <c r="W407" s="23"/>
      <c r="X407" s="23"/>
      <c r="Y407" s="23"/>
      <c r="Z407" s="32"/>
      <c r="AA407" s="32"/>
      <c r="AB407" s="32"/>
      <c r="AC407" s="32"/>
      <c r="AD407" s="32"/>
      <c r="AE407" s="32"/>
      <c r="AF407" s="32"/>
    </row>
    <row r="408" spans="1:32" hidden="1">
      <c r="A408" s="23"/>
      <c r="B408" s="23"/>
      <c r="C408" s="23"/>
      <c r="D408" s="23"/>
      <c r="E408" s="23"/>
      <c r="F408" s="23"/>
      <c r="G408" s="23"/>
      <c r="H408" s="23"/>
      <c r="I408" s="23"/>
      <c r="J408" s="23"/>
      <c r="K408" s="23"/>
      <c r="L408" s="23"/>
      <c r="M408" s="23"/>
      <c r="N408" s="23"/>
      <c r="O408" s="23"/>
      <c r="P408" s="23"/>
      <c r="Q408" s="23"/>
      <c r="R408" s="23"/>
      <c r="S408" s="23"/>
      <c r="T408" s="23"/>
      <c r="U408" s="23"/>
      <c r="V408" s="23"/>
      <c r="W408" s="23"/>
      <c r="X408" s="23"/>
      <c r="Y408" s="23"/>
      <c r="Z408" s="32"/>
      <c r="AA408" s="32"/>
      <c r="AB408" s="32"/>
      <c r="AC408" s="32"/>
      <c r="AD408" s="32"/>
      <c r="AE408" s="32"/>
      <c r="AF408" s="32"/>
    </row>
    <row r="409" spans="1:32" hidden="1">
      <c r="A409" s="23"/>
      <c r="B409" s="23"/>
      <c r="C409" s="23"/>
      <c r="D409" s="23"/>
      <c r="E409" s="23"/>
      <c r="F409" s="23"/>
      <c r="G409" s="23"/>
      <c r="H409" s="23"/>
      <c r="I409" s="23"/>
      <c r="J409" s="23"/>
      <c r="K409" s="23"/>
      <c r="L409" s="23"/>
      <c r="M409" s="23"/>
      <c r="N409" s="23"/>
      <c r="O409" s="23"/>
      <c r="P409" s="23"/>
      <c r="Q409" s="23"/>
      <c r="R409" s="23"/>
      <c r="S409" s="23"/>
      <c r="T409" s="23"/>
      <c r="U409" s="23"/>
      <c r="V409" s="23"/>
      <c r="W409" s="23"/>
      <c r="X409" s="23"/>
      <c r="Y409" s="23"/>
      <c r="Z409" s="32"/>
      <c r="AA409" s="32"/>
      <c r="AB409" s="32"/>
      <c r="AC409" s="32"/>
      <c r="AD409" s="32"/>
      <c r="AE409" s="32"/>
      <c r="AF409" s="32"/>
    </row>
    <row r="410" spans="1:32" hidden="1">
      <c r="A410" s="23"/>
      <c r="B410" s="23"/>
      <c r="C410" s="23"/>
      <c r="D410" s="23"/>
      <c r="E410" s="23"/>
      <c r="F410" s="23"/>
      <c r="G410" s="23"/>
      <c r="H410" s="23"/>
      <c r="I410" s="23"/>
      <c r="J410" s="23"/>
      <c r="K410" s="23"/>
      <c r="L410" s="23"/>
      <c r="M410" s="23"/>
      <c r="N410" s="23"/>
      <c r="O410" s="23"/>
      <c r="P410" s="23"/>
      <c r="Q410" s="23"/>
      <c r="R410" s="23"/>
      <c r="S410" s="23"/>
      <c r="T410" s="23"/>
      <c r="U410" s="23"/>
      <c r="V410" s="23"/>
      <c r="W410" s="23"/>
      <c r="X410" s="23"/>
      <c r="Y410" s="23"/>
      <c r="Z410" s="32"/>
      <c r="AA410" s="32"/>
      <c r="AB410" s="32"/>
      <c r="AC410" s="32"/>
      <c r="AD410" s="32"/>
      <c r="AE410" s="32"/>
      <c r="AF410" s="32"/>
    </row>
    <row r="411" spans="1:32" hidden="1">
      <c r="A411" s="23"/>
      <c r="B411" s="23"/>
      <c r="C411" s="23"/>
      <c r="D411" s="23"/>
      <c r="E411" s="23"/>
      <c r="F411" s="23"/>
      <c r="G411" s="23"/>
      <c r="H411" s="23"/>
      <c r="I411" s="23"/>
      <c r="J411" s="23"/>
      <c r="K411" s="23"/>
      <c r="L411" s="23"/>
      <c r="M411" s="23"/>
      <c r="N411" s="23"/>
      <c r="O411" s="23"/>
      <c r="P411" s="23"/>
      <c r="Q411" s="23"/>
      <c r="R411" s="23"/>
      <c r="S411" s="23"/>
      <c r="T411" s="23"/>
      <c r="U411" s="23"/>
      <c r="V411" s="23"/>
      <c r="W411" s="23"/>
      <c r="X411" s="23"/>
      <c r="Y411" s="23"/>
      <c r="Z411" s="32"/>
      <c r="AA411" s="32"/>
      <c r="AB411" s="32"/>
      <c r="AC411" s="32"/>
      <c r="AD411" s="32"/>
      <c r="AE411" s="32"/>
      <c r="AF411" s="32"/>
    </row>
  </sheetData>
  <pageMargins left="0.7" right="0.7" top="0.75" bottom="0.75" header="0.3" footer="0.3"/>
  <pageSetup scale="33" fitToHeight="0"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9">
    <tabColor theme="6"/>
  </sheetPr>
  <dimension ref="B2:R44"/>
  <sheetViews>
    <sheetView showGridLines="0" topLeftCell="F1" zoomScale="70" zoomScaleNormal="70" workbookViewId="0">
      <selection activeCell="P6" sqref="P6"/>
    </sheetView>
  </sheetViews>
  <sheetFormatPr defaultColWidth="11.42578125" defaultRowHeight="12.75"/>
  <cols>
    <col min="1" max="1" width="4" style="1" customWidth="1"/>
    <col min="2" max="2" width="60.5703125" style="1" customWidth="1"/>
    <col min="3" max="3" width="29" style="1" bestFit="1" customWidth="1"/>
    <col min="4" max="4" width="6.42578125" style="1" bestFit="1" customWidth="1"/>
    <col min="5" max="5" width="20.140625" style="1" bestFit="1" customWidth="1"/>
    <col min="6" max="6" width="21.7109375" style="1" bestFit="1" customWidth="1"/>
    <col min="7" max="7" width="22.28515625" style="1" bestFit="1" customWidth="1"/>
    <col min="8" max="8" width="19.7109375" style="1" bestFit="1" customWidth="1"/>
    <col min="9" max="9" width="9" style="1" bestFit="1" customWidth="1"/>
    <col min="10" max="10" width="11.28515625" style="1" bestFit="1" customWidth="1"/>
    <col min="11" max="11" width="10.42578125" style="1" bestFit="1" customWidth="1"/>
    <col min="12" max="12" width="13" style="1" bestFit="1" customWidth="1"/>
    <col min="13" max="13" width="21.28515625" style="1" bestFit="1" customWidth="1"/>
    <col min="14" max="14" width="27.28515625" style="1" bestFit="1" customWidth="1"/>
    <col min="15" max="15" width="13.85546875" style="1" bestFit="1" customWidth="1"/>
    <col min="16" max="16" width="31.7109375" style="1" bestFit="1" customWidth="1"/>
    <col min="17" max="17" width="16.28515625" style="1" bestFit="1" customWidth="1"/>
    <col min="18" max="18" width="22.7109375" style="1" customWidth="1"/>
    <col min="19" max="16384" width="11.42578125" style="1"/>
  </cols>
  <sheetData>
    <row r="2" spans="2:18" ht="15">
      <c r="B2" s="42" t="s">
        <v>269</v>
      </c>
      <c r="C2" s="5" t="s">
        <v>295</v>
      </c>
      <c r="D2" s="63" t="s">
        <v>296</v>
      </c>
      <c r="E2" s="330" t="s">
        <v>213</v>
      </c>
      <c r="F2" s="132" t="s">
        <v>297</v>
      </c>
      <c r="G2" s="330" t="s">
        <v>298</v>
      </c>
      <c r="H2" s="132" t="s">
        <v>217</v>
      </c>
      <c r="I2" s="132" t="s">
        <v>24</v>
      </c>
      <c r="J2" s="132" t="s">
        <v>218</v>
      </c>
      <c r="K2" s="132" t="s">
        <v>219</v>
      </c>
      <c r="L2" s="132" t="s">
        <v>215</v>
      </c>
      <c r="M2" s="132" t="s">
        <v>216</v>
      </c>
      <c r="N2" s="132" t="s">
        <v>220</v>
      </c>
      <c r="O2" s="321" t="s">
        <v>299</v>
      </c>
      <c r="P2" s="324" t="s">
        <v>300</v>
      </c>
      <c r="Q2" s="132" t="s">
        <v>1</v>
      </c>
      <c r="R2" s="132" t="s">
        <v>3</v>
      </c>
    </row>
    <row r="3" spans="2:18">
      <c r="B3" s="19" t="s">
        <v>109</v>
      </c>
      <c r="C3" s="40" t="s">
        <v>77</v>
      </c>
      <c r="D3" s="61" t="s">
        <v>301</v>
      </c>
      <c r="E3" s="325" t="s">
        <v>237</v>
      </c>
      <c r="F3" s="130" t="s">
        <v>302</v>
      </c>
      <c r="G3" s="325" t="s">
        <v>238</v>
      </c>
      <c r="H3" s="327" t="s">
        <v>303</v>
      </c>
      <c r="I3" s="130" t="s">
        <v>252</v>
      </c>
      <c r="J3" s="130" t="s">
        <v>252</v>
      </c>
      <c r="K3" s="130" t="s">
        <v>304</v>
      </c>
      <c r="L3" s="130" t="s">
        <v>249</v>
      </c>
      <c r="M3" s="130" t="s">
        <v>228</v>
      </c>
      <c r="N3" s="130" t="s">
        <v>231</v>
      </c>
      <c r="O3" s="322" t="s">
        <v>228</v>
      </c>
      <c r="P3" s="326" t="s">
        <v>305</v>
      </c>
      <c r="Q3" s="325" t="s">
        <v>306</v>
      </c>
      <c r="R3" s="325" t="s">
        <v>307</v>
      </c>
    </row>
    <row r="4" spans="2:18">
      <c r="B4" s="19" t="s">
        <v>110</v>
      </c>
      <c r="C4" s="40" t="s">
        <v>83</v>
      </c>
      <c r="D4" s="62" t="s">
        <v>186</v>
      </c>
      <c r="E4" s="326" t="s">
        <v>83</v>
      </c>
      <c r="F4" s="131" t="s">
        <v>308</v>
      </c>
      <c r="G4" s="326" t="s">
        <v>309</v>
      </c>
      <c r="H4" s="328" t="s">
        <v>233</v>
      </c>
      <c r="I4" s="131" t="s">
        <v>230</v>
      </c>
      <c r="J4" s="131" t="s">
        <v>230</v>
      </c>
      <c r="K4" s="131" t="s">
        <v>230</v>
      </c>
      <c r="L4" s="131" t="s">
        <v>227</v>
      </c>
      <c r="M4" s="131" t="s">
        <v>272</v>
      </c>
      <c r="N4" s="131" t="s">
        <v>108</v>
      </c>
      <c r="O4" s="323" t="s">
        <v>272</v>
      </c>
      <c r="P4" s="325" t="s">
        <v>310</v>
      </c>
      <c r="Q4" s="326" t="s">
        <v>311</v>
      </c>
      <c r="R4" s="326" t="s">
        <v>312</v>
      </c>
    </row>
    <row r="5" spans="2:18">
      <c r="B5" s="19" t="s">
        <v>111</v>
      </c>
      <c r="C5" s="40" t="s">
        <v>88</v>
      </c>
      <c r="D5" s="18"/>
      <c r="E5" s="325" t="s">
        <v>313</v>
      </c>
      <c r="F5" s="130" t="s">
        <v>83</v>
      </c>
      <c r="G5" s="325" t="s">
        <v>314</v>
      </c>
      <c r="H5" s="327" t="s">
        <v>229</v>
      </c>
      <c r="I5" s="130" t="s">
        <v>240</v>
      </c>
      <c r="J5" s="130" t="s">
        <v>240</v>
      </c>
      <c r="K5" s="130" t="s">
        <v>240</v>
      </c>
      <c r="L5" s="130" t="s">
        <v>239</v>
      </c>
      <c r="M5" s="130" t="s">
        <v>289</v>
      </c>
      <c r="N5" s="130" t="s">
        <v>118</v>
      </c>
      <c r="O5" s="322" t="s">
        <v>275</v>
      </c>
      <c r="P5" s="326" t="s">
        <v>315</v>
      </c>
      <c r="Q5" s="325" t="s">
        <v>2</v>
      </c>
      <c r="R5" s="325" t="s">
        <v>316</v>
      </c>
    </row>
    <row r="6" spans="2:18">
      <c r="B6" s="19" t="s">
        <v>112</v>
      </c>
      <c r="C6" s="41" t="s">
        <v>164</v>
      </c>
      <c r="D6" s="329"/>
      <c r="E6" s="326" t="s">
        <v>317</v>
      </c>
      <c r="F6" s="131" t="s">
        <v>307</v>
      </c>
      <c r="G6" s="326" t="s">
        <v>318</v>
      </c>
      <c r="H6" s="328" t="s">
        <v>319</v>
      </c>
      <c r="I6" s="131" t="s">
        <v>253</v>
      </c>
      <c r="J6" s="131" t="s">
        <v>253</v>
      </c>
      <c r="K6" s="131" t="s">
        <v>253</v>
      </c>
      <c r="L6" s="131" t="s">
        <v>250</v>
      </c>
      <c r="M6" s="131" t="s">
        <v>290</v>
      </c>
      <c r="O6" s="323" t="s">
        <v>289</v>
      </c>
      <c r="P6" s="325" t="s">
        <v>320</v>
      </c>
      <c r="Q6" s="326"/>
      <c r="R6" s="326" t="s">
        <v>321</v>
      </c>
    </row>
    <row r="7" spans="2:18">
      <c r="B7" s="19" t="s">
        <v>113</v>
      </c>
      <c r="C7" s="18"/>
      <c r="D7" s="18"/>
      <c r="E7" s="325" t="s">
        <v>225</v>
      </c>
      <c r="F7" s="130" t="s">
        <v>322</v>
      </c>
      <c r="G7" s="325" t="s">
        <v>323</v>
      </c>
      <c r="H7" s="327" t="s">
        <v>324</v>
      </c>
      <c r="M7" s="130" t="s">
        <v>291</v>
      </c>
      <c r="O7" s="322" t="s">
        <v>290</v>
      </c>
      <c r="P7" s="326" t="s">
        <v>325</v>
      </c>
      <c r="Q7" s="325"/>
      <c r="R7" s="325" t="s">
        <v>326</v>
      </c>
    </row>
    <row r="8" spans="2:18">
      <c r="B8" s="19" t="s">
        <v>114</v>
      </c>
      <c r="C8" s="18"/>
      <c r="D8" s="18"/>
      <c r="F8" s="131" t="s">
        <v>324</v>
      </c>
      <c r="G8" s="331" t="s">
        <v>327</v>
      </c>
      <c r="H8" s="131" t="s">
        <v>328</v>
      </c>
      <c r="M8" s="131" t="s">
        <v>273</v>
      </c>
      <c r="O8" s="323" t="s">
        <v>291</v>
      </c>
      <c r="P8" s="325"/>
      <c r="Q8" s="326"/>
      <c r="R8" s="326" t="s">
        <v>329</v>
      </c>
    </row>
    <row r="9" spans="2:18">
      <c r="B9" s="19" t="s">
        <v>115</v>
      </c>
      <c r="C9" s="18"/>
      <c r="D9" s="18"/>
      <c r="F9" s="130" t="s">
        <v>330</v>
      </c>
      <c r="G9" s="130" t="s">
        <v>331</v>
      </c>
      <c r="H9" s="130" t="s">
        <v>332</v>
      </c>
      <c r="M9" s="130" t="s">
        <v>274</v>
      </c>
      <c r="P9" s="326"/>
      <c r="Q9" s="325"/>
      <c r="R9" s="325" t="s">
        <v>4</v>
      </c>
    </row>
    <row r="10" spans="2:18">
      <c r="B10" s="19" t="s">
        <v>116</v>
      </c>
      <c r="C10" s="18"/>
      <c r="D10" s="18"/>
      <c r="F10" s="131" t="s">
        <v>314</v>
      </c>
      <c r="G10" s="131" t="s">
        <v>333</v>
      </c>
      <c r="H10" s="131" t="s">
        <v>334</v>
      </c>
      <c r="M10" s="131" t="s">
        <v>276</v>
      </c>
      <c r="P10" s="325"/>
      <c r="Q10" s="326"/>
      <c r="R10" s="326" t="s">
        <v>335</v>
      </c>
    </row>
    <row r="11" spans="2:18">
      <c r="B11" s="19" t="s">
        <v>117</v>
      </c>
      <c r="C11" s="18"/>
      <c r="D11" s="18"/>
      <c r="F11" s="130" t="s">
        <v>336</v>
      </c>
      <c r="G11" s="130" t="s">
        <v>226</v>
      </c>
      <c r="H11" s="130" t="s">
        <v>337</v>
      </c>
      <c r="M11" s="130" t="s">
        <v>275</v>
      </c>
      <c r="P11" s="326"/>
      <c r="Q11" s="325"/>
      <c r="R11" s="325" t="s">
        <v>338</v>
      </c>
    </row>
    <row r="12" spans="2:18" ht="15">
      <c r="B12" s="19" t="s">
        <v>119</v>
      </c>
      <c r="C12" s="332" t="s">
        <v>339</v>
      </c>
      <c r="D12" s="18"/>
      <c r="E12" s="132" t="s">
        <v>340</v>
      </c>
      <c r="F12" s="131" t="s">
        <v>341</v>
      </c>
      <c r="G12" s="131" t="s">
        <v>336</v>
      </c>
      <c r="M12" s="131" t="s">
        <v>277</v>
      </c>
      <c r="P12" s="325"/>
      <c r="Q12" s="326"/>
      <c r="R12" s="326" t="s">
        <v>342</v>
      </c>
    </row>
    <row r="13" spans="2:18">
      <c r="B13" s="19" t="s">
        <v>120</v>
      </c>
      <c r="C13" s="320" t="s">
        <v>343</v>
      </c>
      <c r="D13" s="18"/>
      <c r="E13" s="131" t="s">
        <v>77</v>
      </c>
      <c r="G13" s="130" t="s">
        <v>344</v>
      </c>
      <c r="M13" s="130" t="s">
        <v>278</v>
      </c>
      <c r="P13" s="326"/>
      <c r="Q13" s="325"/>
      <c r="R13" s="325" t="s">
        <v>345</v>
      </c>
    </row>
    <row r="14" spans="2:18" ht="15">
      <c r="B14" s="19" t="s">
        <v>121</v>
      </c>
      <c r="C14" s="319" t="s">
        <v>346</v>
      </c>
      <c r="D14" s="18"/>
      <c r="E14" s="130" t="s">
        <v>83</v>
      </c>
      <c r="F14" s="132" t="s">
        <v>347</v>
      </c>
      <c r="G14" s="131" t="s">
        <v>324</v>
      </c>
      <c r="M14" s="131" t="s">
        <v>279</v>
      </c>
      <c r="P14" s="325"/>
      <c r="Q14" s="326"/>
      <c r="R14" s="326" t="s">
        <v>348</v>
      </c>
    </row>
    <row r="15" spans="2:18">
      <c r="B15" s="19" t="s">
        <v>122</v>
      </c>
      <c r="C15" s="320" t="s">
        <v>349</v>
      </c>
      <c r="D15" s="18"/>
      <c r="E15" s="131" t="s">
        <v>88</v>
      </c>
      <c r="F15" s="130" t="s">
        <v>350</v>
      </c>
      <c r="G15" s="130" t="s">
        <v>351</v>
      </c>
      <c r="M15" s="130" t="s">
        <v>280</v>
      </c>
      <c r="P15" s="326"/>
      <c r="R15" s="325" t="s">
        <v>352</v>
      </c>
    </row>
    <row r="16" spans="2:18">
      <c r="B16" s="19" t="s">
        <v>123</v>
      </c>
      <c r="C16" s="319" t="s">
        <v>353</v>
      </c>
      <c r="D16" s="18"/>
      <c r="E16" s="130" t="s">
        <v>164</v>
      </c>
      <c r="F16" s="131" t="s">
        <v>354</v>
      </c>
      <c r="G16" s="131" t="s">
        <v>330</v>
      </c>
      <c r="M16" s="131" t="s">
        <v>355</v>
      </c>
      <c r="P16" s="325"/>
    </row>
    <row r="17" spans="2:16">
      <c r="B17" s="19" t="s">
        <v>124</v>
      </c>
      <c r="C17" s="320" t="s">
        <v>356</v>
      </c>
      <c r="D17" s="18"/>
      <c r="F17" s="130" t="s">
        <v>357</v>
      </c>
      <c r="G17" s="130" t="s">
        <v>341</v>
      </c>
      <c r="M17" s="130" t="s">
        <v>281</v>
      </c>
      <c r="P17" s="326"/>
    </row>
    <row r="18" spans="2:16">
      <c r="B18" s="19" t="s">
        <v>125</v>
      </c>
      <c r="C18" s="319" t="s">
        <v>358</v>
      </c>
      <c r="D18" s="18"/>
      <c r="F18" s="131" t="s">
        <v>359</v>
      </c>
      <c r="M18" s="131" t="s">
        <v>282</v>
      </c>
      <c r="P18" s="325"/>
    </row>
    <row r="19" spans="2:16">
      <c r="B19" s="19" t="s">
        <v>126</v>
      </c>
      <c r="C19" s="320" t="s">
        <v>360</v>
      </c>
      <c r="D19" s="18"/>
      <c r="F19" s="130" t="s">
        <v>361</v>
      </c>
      <c r="M19" s="130" t="s">
        <v>283</v>
      </c>
      <c r="P19" s="326"/>
    </row>
    <row r="20" spans="2:16" ht="15">
      <c r="B20" s="19" t="s">
        <v>127</v>
      </c>
      <c r="C20" s="319" t="s">
        <v>362</v>
      </c>
      <c r="D20" s="18"/>
      <c r="E20" s="330" t="s">
        <v>363</v>
      </c>
      <c r="F20" s="131" t="s">
        <v>364</v>
      </c>
      <c r="P20" s="325"/>
    </row>
    <row r="21" spans="2:16">
      <c r="B21" s="19" t="s">
        <v>128</v>
      </c>
      <c r="C21" s="320" t="s">
        <v>365</v>
      </c>
      <c r="D21" s="18"/>
      <c r="E21" s="131" t="s">
        <v>366</v>
      </c>
      <c r="P21" s="326"/>
    </row>
    <row r="22" spans="2:16">
      <c r="B22" s="19" t="s">
        <v>129</v>
      </c>
      <c r="C22" s="319" t="s">
        <v>367</v>
      </c>
      <c r="D22" s="18"/>
      <c r="E22" s="130" t="s">
        <v>368</v>
      </c>
      <c r="P22" s="325"/>
    </row>
    <row r="23" spans="2:16">
      <c r="B23" s="19" t="s">
        <v>130</v>
      </c>
      <c r="C23" s="320" t="s">
        <v>369</v>
      </c>
      <c r="D23" s="18"/>
      <c r="E23" s="131" t="s">
        <v>370</v>
      </c>
      <c r="P23" s="326"/>
    </row>
    <row r="24" spans="2:16">
      <c r="B24" s="19" t="s">
        <v>131</v>
      </c>
      <c r="C24" s="319" t="s">
        <v>371</v>
      </c>
      <c r="D24" s="18"/>
      <c r="E24" s="131" t="s">
        <v>372</v>
      </c>
      <c r="P24" s="325"/>
    </row>
    <row r="25" spans="2:16">
      <c r="B25" s="19" t="s">
        <v>132</v>
      </c>
      <c r="C25" s="320" t="s">
        <v>371</v>
      </c>
      <c r="D25" s="18"/>
      <c r="P25" s="326"/>
    </row>
    <row r="26" spans="2:16">
      <c r="B26" s="19" t="s">
        <v>133</v>
      </c>
      <c r="C26" s="319" t="s">
        <v>373</v>
      </c>
      <c r="D26" s="18"/>
      <c r="P26" s="325"/>
    </row>
    <row r="27" spans="2:16">
      <c r="B27" s="19" t="s">
        <v>135</v>
      </c>
      <c r="C27" s="320" t="s">
        <v>374</v>
      </c>
      <c r="D27" s="18"/>
      <c r="P27" s="326"/>
    </row>
    <row r="28" spans="2:16">
      <c r="B28" s="19" t="s">
        <v>136</v>
      </c>
      <c r="C28" s="319" t="s">
        <v>375</v>
      </c>
      <c r="D28" s="18"/>
      <c r="P28" s="325"/>
    </row>
    <row r="29" spans="2:16">
      <c r="B29" s="19" t="s">
        <v>137</v>
      </c>
      <c r="C29" s="320" t="s">
        <v>376</v>
      </c>
      <c r="D29" s="18"/>
      <c r="P29" s="326"/>
    </row>
    <row r="30" spans="2:16">
      <c r="B30" s="19" t="s">
        <v>138</v>
      </c>
      <c r="C30" s="319" t="s">
        <v>377</v>
      </c>
      <c r="D30" s="18"/>
      <c r="P30" s="325"/>
    </row>
    <row r="31" spans="2:16">
      <c r="B31" s="19" t="s">
        <v>139</v>
      </c>
      <c r="C31" s="320" t="s">
        <v>378</v>
      </c>
      <c r="D31" s="18"/>
      <c r="P31" s="326"/>
    </row>
    <row r="32" spans="2:16">
      <c r="B32" s="19" t="s">
        <v>140</v>
      </c>
      <c r="C32" s="319" t="s">
        <v>379</v>
      </c>
      <c r="D32" s="18"/>
      <c r="P32" s="325"/>
    </row>
    <row r="33" spans="2:16">
      <c r="B33" s="19" t="s">
        <v>141</v>
      </c>
      <c r="C33" s="320" t="s">
        <v>380</v>
      </c>
      <c r="D33" s="18"/>
      <c r="P33" s="326"/>
    </row>
    <row r="34" spans="2:16">
      <c r="B34" s="19" t="s">
        <v>142</v>
      </c>
      <c r="C34" s="319" t="s">
        <v>381</v>
      </c>
      <c r="D34" s="18"/>
      <c r="P34" s="325"/>
    </row>
    <row r="35" spans="2:16">
      <c r="B35" s="19" t="s">
        <v>143</v>
      </c>
      <c r="C35" s="320" t="s">
        <v>382</v>
      </c>
      <c r="D35" s="18"/>
      <c r="P35" s="326"/>
    </row>
    <row r="36" spans="2:16">
      <c r="B36" s="19" t="s">
        <v>144</v>
      </c>
      <c r="C36" s="319" t="s">
        <v>382</v>
      </c>
      <c r="D36" s="18"/>
      <c r="P36" s="325"/>
    </row>
    <row r="37" spans="2:16">
      <c r="B37" s="19" t="s">
        <v>145</v>
      </c>
      <c r="C37" s="320" t="s">
        <v>383</v>
      </c>
      <c r="D37" s="18"/>
      <c r="P37" s="326"/>
    </row>
    <row r="38" spans="2:16">
      <c r="B38" s="19" t="s">
        <v>146</v>
      </c>
      <c r="C38" s="319" t="s">
        <v>384</v>
      </c>
      <c r="D38" s="18"/>
      <c r="P38" s="325"/>
    </row>
    <row r="39" spans="2:16">
      <c r="B39" s="19" t="s">
        <v>147</v>
      </c>
      <c r="C39" s="320" t="s">
        <v>385</v>
      </c>
      <c r="D39" s="18"/>
      <c r="P39" s="326"/>
    </row>
    <row r="40" spans="2:16">
      <c r="B40" s="43" t="s">
        <v>148</v>
      </c>
      <c r="C40" s="319" t="s">
        <v>386</v>
      </c>
      <c r="D40" s="18"/>
      <c r="P40" s="325"/>
    </row>
    <row r="41" spans="2:16">
      <c r="B41" s="18"/>
      <c r="C41" s="320" t="s">
        <v>387</v>
      </c>
      <c r="D41" s="18"/>
      <c r="P41" s="326"/>
    </row>
    <row r="42" spans="2:16">
      <c r="B42" s="18"/>
      <c r="C42" s="319" t="s">
        <v>14</v>
      </c>
      <c r="D42" s="18"/>
      <c r="P42" s="325"/>
    </row>
    <row r="43" spans="2:16">
      <c r="P43" s="326"/>
    </row>
    <row r="44" spans="2:16">
      <c r="P44" s="325"/>
    </row>
  </sheetData>
  <sortState xmlns:xlrd2="http://schemas.microsoft.com/office/spreadsheetml/2017/richdata2" ref="R4:R14">
    <sortCondition ref="R3"/>
  </sortState>
  <pageMargins left="0.7" right="0.7" top="0.75" bottom="0.75" header="0.3" footer="0.3"/>
  <pageSetup paperSize="2833" orientation="portrait" horizontalDpi="203" verticalDpi="203" r:id="rId1"/>
  <tableParts count="3">
    <tablePart r:id="rId2"/>
    <tablePart r:id="rId3"/>
    <tablePart r:id="rId4"/>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Hoja4">
    <tabColor rgb="FF92D050"/>
  </sheetPr>
  <dimension ref="B5:CL35"/>
  <sheetViews>
    <sheetView showGridLines="0" zoomScale="70" zoomScaleNormal="70" workbookViewId="0">
      <selection activeCell="I20" sqref="I20"/>
    </sheetView>
  </sheetViews>
  <sheetFormatPr defaultColWidth="11.42578125" defaultRowHeight="15"/>
  <cols>
    <col min="1" max="1" width="2.42578125" customWidth="1"/>
    <col min="2" max="2" width="6" customWidth="1"/>
    <col min="3" max="3" width="8" customWidth="1"/>
    <col min="4" max="5" width="12.5703125" customWidth="1"/>
    <col min="6" max="6" width="10.140625" bestFit="1" customWidth="1"/>
    <col min="7" max="7" width="15.7109375" bestFit="1" customWidth="1"/>
    <col min="8" max="8" width="65" customWidth="1"/>
    <col min="9" max="9" width="22.42578125" customWidth="1"/>
    <col min="10" max="11" width="21.140625" customWidth="1"/>
    <col min="12" max="12" width="16.5703125" customWidth="1"/>
    <col min="13" max="13" width="42.7109375" bestFit="1" customWidth="1"/>
    <col min="14" max="14" width="30.7109375" bestFit="1" customWidth="1"/>
    <col min="15" max="15" width="15.42578125" customWidth="1"/>
    <col min="16" max="16" width="17.85546875" style="9" customWidth="1"/>
    <col min="17" max="17" width="20.140625" bestFit="1" customWidth="1"/>
    <col min="19" max="19" width="14.140625" customWidth="1"/>
    <col min="20" max="24" width="14" customWidth="1"/>
    <col min="27" max="27" width="11.5703125" bestFit="1" customWidth="1"/>
    <col min="29" max="29" width="11.42578125" style="90"/>
    <col min="40" max="42" width="13.7109375" customWidth="1"/>
    <col min="45" max="45" width="13" customWidth="1"/>
    <col min="46" max="46" width="15.140625" customWidth="1"/>
    <col min="53" max="53" width="22.5703125" customWidth="1"/>
    <col min="54" max="54" width="14.85546875" customWidth="1"/>
    <col min="55" max="55" width="16.28515625" customWidth="1"/>
    <col min="56" max="56" width="15.7109375" customWidth="1"/>
    <col min="69" max="69" width="20" customWidth="1"/>
    <col min="72" max="72" width="15.7109375" customWidth="1"/>
    <col min="74" max="74" width="16.5703125" customWidth="1"/>
    <col min="75" max="75" width="16.140625" customWidth="1"/>
    <col min="76" max="76" width="18.140625" customWidth="1"/>
    <col min="78" max="78" width="15.140625" customWidth="1"/>
    <col min="79" max="79" width="21.7109375" customWidth="1"/>
    <col min="80" max="80" width="14.5703125" customWidth="1"/>
    <col min="81" max="81" width="15.42578125" customWidth="1"/>
    <col min="83" max="83" width="15.28515625" customWidth="1"/>
    <col min="84" max="84" width="16.140625" customWidth="1"/>
    <col min="85" max="85" width="17.85546875" customWidth="1"/>
    <col min="86" max="86" width="12.28515625" customWidth="1"/>
    <col min="87" max="87" width="14.28515625" style="308" customWidth="1"/>
    <col min="88" max="88" width="20.5703125" customWidth="1"/>
    <col min="89" max="89" width="12.7109375" customWidth="1"/>
    <col min="90" max="90" width="14" customWidth="1"/>
  </cols>
  <sheetData>
    <row r="5" spans="2:90" ht="33.75" customHeight="1">
      <c r="P5" s="480" t="s">
        <v>388</v>
      </c>
      <c r="Q5" s="481"/>
      <c r="R5" s="482" t="s">
        <v>389</v>
      </c>
      <c r="S5" s="483"/>
      <c r="T5" s="484" t="s">
        <v>390</v>
      </c>
      <c r="U5" s="485"/>
      <c r="V5" s="485"/>
      <c r="W5" s="485"/>
      <c r="X5" s="486"/>
      <c r="Y5" s="487" t="s">
        <v>391</v>
      </c>
      <c r="Z5" s="488"/>
      <c r="AA5" s="488"/>
      <c r="AB5" s="488"/>
      <c r="AC5" s="488"/>
      <c r="AD5" s="489"/>
      <c r="AE5" s="490" t="s">
        <v>392</v>
      </c>
      <c r="AF5" s="491"/>
      <c r="AG5" s="491"/>
      <c r="AH5" s="491"/>
      <c r="AI5" s="491"/>
      <c r="AJ5" s="491"/>
      <c r="AK5" s="491"/>
      <c r="AL5" s="491"/>
      <c r="AM5" s="492" t="s">
        <v>393</v>
      </c>
      <c r="AN5" s="493"/>
      <c r="AO5" s="493"/>
      <c r="AP5" s="493"/>
      <c r="AQ5" s="493"/>
      <c r="AR5" s="493"/>
      <c r="AS5" s="493"/>
      <c r="AT5" s="493"/>
      <c r="AU5" s="493"/>
      <c r="AV5" s="493"/>
      <c r="AW5" s="494"/>
      <c r="AX5" s="270"/>
      <c r="AY5" s="270"/>
      <c r="AZ5" s="270"/>
      <c r="BA5" s="495" t="s">
        <v>394</v>
      </c>
      <c r="BB5" s="496"/>
      <c r="BC5" s="496"/>
      <c r="BD5" s="497"/>
      <c r="BE5" s="498" t="s">
        <v>395</v>
      </c>
      <c r="BF5" s="498"/>
      <c r="BG5" s="498"/>
      <c r="BH5" s="498"/>
      <c r="BI5" s="499" t="s">
        <v>396</v>
      </c>
      <c r="BJ5" s="499"/>
      <c r="BK5" s="499"/>
      <c r="BL5" s="499"/>
      <c r="BM5" s="499"/>
      <c r="BN5" s="499"/>
      <c r="BO5" s="499"/>
      <c r="BQ5" s="500" t="s">
        <v>397</v>
      </c>
      <c r="BR5" s="500"/>
      <c r="BS5" s="500"/>
      <c r="BT5" s="500"/>
      <c r="BU5" s="500"/>
      <c r="BV5" s="501" t="s">
        <v>398</v>
      </c>
      <c r="BW5" s="502"/>
      <c r="BX5" s="502"/>
      <c r="BY5" s="502"/>
      <c r="BZ5" s="502"/>
      <c r="CA5" s="502"/>
      <c r="CB5" s="502"/>
      <c r="CC5" s="502"/>
      <c r="CD5" s="502"/>
      <c r="CI5" s="479" t="s">
        <v>399</v>
      </c>
      <c r="CJ5" s="479"/>
      <c r="CK5" s="479"/>
    </row>
    <row r="6" spans="2:90" ht="94.5" customHeight="1">
      <c r="B6" s="272" t="s">
        <v>400</v>
      </c>
      <c r="C6" s="272" t="s">
        <v>401</v>
      </c>
      <c r="D6" s="272" t="s">
        <v>402</v>
      </c>
      <c r="E6" s="273" t="s">
        <v>403</v>
      </c>
      <c r="F6" s="273" t="s">
        <v>1</v>
      </c>
      <c r="G6" s="273" t="s">
        <v>3</v>
      </c>
      <c r="H6" s="274" t="s">
        <v>404</v>
      </c>
      <c r="I6" s="274" t="s">
        <v>9</v>
      </c>
      <c r="J6" s="274" t="s">
        <v>405</v>
      </c>
      <c r="K6" s="274" t="s">
        <v>406</v>
      </c>
      <c r="L6" s="275" t="s">
        <v>407</v>
      </c>
      <c r="M6" s="274" t="s">
        <v>408</v>
      </c>
      <c r="N6" s="274" t="s">
        <v>409</v>
      </c>
      <c r="O6" s="274" t="s">
        <v>410</v>
      </c>
      <c r="P6" s="276" t="s">
        <v>347</v>
      </c>
      <c r="Q6" s="276" t="s">
        <v>411</v>
      </c>
      <c r="R6" s="277" t="s">
        <v>412</v>
      </c>
      <c r="S6" s="277" t="s">
        <v>413</v>
      </c>
      <c r="T6" s="278" t="s">
        <v>414</v>
      </c>
      <c r="U6" s="278" t="s">
        <v>415</v>
      </c>
      <c r="V6" s="278" t="s">
        <v>416</v>
      </c>
      <c r="W6" s="278" t="s">
        <v>417</v>
      </c>
      <c r="X6" s="278" t="s">
        <v>418</v>
      </c>
      <c r="Y6" s="279" t="s">
        <v>73</v>
      </c>
      <c r="Z6" s="280" t="s">
        <v>419</v>
      </c>
      <c r="AA6" s="281" t="s">
        <v>420</v>
      </c>
      <c r="AB6" s="280" t="s">
        <v>421</v>
      </c>
      <c r="AC6" s="280" t="s">
        <v>422</v>
      </c>
      <c r="AD6" s="280" t="s">
        <v>423</v>
      </c>
      <c r="AE6" s="282" t="s">
        <v>424</v>
      </c>
      <c r="AF6" s="283" t="s">
        <v>425</v>
      </c>
      <c r="AG6" s="282" t="s">
        <v>426</v>
      </c>
      <c r="AH6" s="283" t="s">
        <v>427</v>
      </c>
      <c r="AI6" s="282" t="s">
        <v>428</v>
      </c>
      <c r="AJ6" s="283" t="s">
        <v>429</v>
      </c>
      <c r="AK6" s="282" t="s">
        <v>430</v>
      </c>
      <c r="AL6" s="283" t="s">
        <v>431</v>
      </c>
      <c r="AM6" s="284" t="s">
        <v>432</v>
      </c>
      <c r="AN6" s="285" t="s">
        <v>433</v>
      </c>
      <c r="AO6" s="286" t="s">
        <v>434</v>
      </c>
      <c r="AP6" s="246" t="s">
        <v>170</v>
      </c>
      <c r="AQ6" s="287" t="s">
        <v>435</v>
      </c>
      <c r="AR6" s="287" t="s">
        <v>436</v>
      </c>
      <c r="AS6" s="287" t="s">
        <v>437</v>
      </c>
      <c r="AT6" s="287" t="s">
        <v>438</v>
      </c>
      <c r="AU6" s="287" t="s">
        <v>439</v>
      </c>
      <c r="AV6" s="288" t="s">
        <v>440</v>
      </c>
      <c r="AW6" s="289" t="s">
        <v>441</v>
      </c>
      <c r="AX6" s="290" t="s">
        <v>442</v>
      </c>
      <c r="AY6" s="291" t="s">
        <v>443</v>
      </c>
      <c r="AZ6" s="291" t="s">
        <v>444</v>
      </c>
      <c r="BA6" s="292" t="s">
        <v>227</v>
      </c>
      <c r="BB6" s="292" t="s">
        <v>445</v>
      </c>
      <c r="BC6" s="292" t="s">
        <v>239</v>
      </c>
      <c r="BD6" s="292" t="s">
        <v>250</v>
      </c>
      <c r="BE6" s="293" t="s">
        <v>446</v>
      </c>
      <c r="BF6" s="294" t="s">
        <v>447</v>
      </c>
      <c r="BG6" s="295" t="s">
        <v>448</v>
      </c>
      <c r="BH6" s="296" t="s">
        <v>449</v>
      </c>
      <c r="BI6" s="297" t="s">
        <v>450</v>
      </c>
      <c r="BJ6" s="297" t="s">
        <v>451</v>
      </c>
      <c r="BK6" s="297" t="s">
        <v>452</v>
      </c>
      <c r="BL6" s="298" t="s">
        <v>280</v>
      </c>
      <c r="BM6" s="298" t="s">
        <v>453</v>
      </c>
      <c r="BN6" s="298" t="s">
        <v>454</v>
      </c>
      <c r="BO6" s="298" t="s">
        <v>350</v>
      </c>
      <c r="BP6" s="299" t="s">
        <v>455</v>
      </c>
      <c r="BQ6" s="300" t="s">
        <v>456</v>
      </c>
      <c r="BR6" s="300" t="s">
        <v>457</v>
      </c>
      <c r="BS6" s="300" t="s">
        <v>458</v>
      </c>
      <c r="BT6" s="300" t="s">
        <v>459</v>
      </c>
      <c r="BU6" s="300" t="s">
        <v>460</v>
      </c>
      <c r="BV6" s="301" t="s">
        <v>303</v>
      </c>
      <c r="BW6" s="301" t="s">
        <v>233</v>
      </c>
      <c r="BX6" s="301" t="s">
        <v>229</v>
      </c>
      <c r="BY6" s="301" t="s">
        <v>319</v>
      </c>
      <c r="BZ6" s="301" t="s">
        <v>324</v>
      </c>
      <c r="CA6" s="301" t="s">
        <v>328</v>
      </c>
      <c r="CB6" s="301" t="s">
        <v>332</v>
      </c>
      <c r="CC6" s="301" t="s">
        <v>334</v>
      </c>
      <c r="CD6" s="301" t="s">
        <v>337</v>
      </c>
      <c r="CE6" s="302" t="s">
        <v>461</v>
      </c>
      <c r="CF6" s="295" t="s">
        <v>462</v>
      </c>
      <c r="CG6" s="295" t="s">
        <v>463</v>
      </c>
      <c r="CH6" s="295" t="s">
        <v>464</v>
      </c>
      <c r="CI6" s="303" t="s">
        <v>465</v>
      </c>
      <c r="CJ6" s="271" t="s">
        <v>466</v>
      </c>
      <c r="CK6" s="303" t="s">
        <v>467</v>
      </c>
      <c r="CL6" s="304" t="s">
        <v>468</v>
      </c>
    </row>
    <row r="7" spans="2:90" s="10" customFormat="1">
      <c r="B7" s="334">
        <f>IF(H7=0," ",1)</f>
        <v>1</v>
      </c>
      <c r="C7" s="335">
        <f>IF(ISBLANK(H7)," ",IF(P7="Terminado",YEAR(X7),YEAR(T7)))</f>
        <v>2023</v>
      </c>
      <c r="D7" s="336" t="str">
        <f>IF(ISBLANK(H7)," ",IF(P7="Terminado",(TEXT(X7,"mmmm")),(TEXT(T7,"mmmm"))))</f>
        <v>mayo</v>
      </c>
      <c r="E7" s="337">
        <f>IF(ISBLANK(H7)," ",IF(P7="Terminado",MONTH(X7),MONTH(T7)))</f>
        <v>5</v>
      </c>
      <c r="F7" s="333" t="str">
        <f>'Inf. Proyecto'!D15</f>
        <v>Tecnología Digital</v>
      </c>
      <c r="G7" s="333" t="str">
        <f>'Inf. Proyecto'!D16</f>
        <v>Comercial</v>
      </c>
      <c r="H7" s="333" t="str">
        <f>'Inf. Proyecto'!D17</f>
        <v>Aplicacion de gestion de clases</v>
      </c>
      <c r="I7" s="335">
        <f>'Inf. Proyecto'!D19</f>
        <v>1</v>
      </c>
      <c r="J7" s="337">
        <f>Seguimiento!D15</f>
        <v>1</v>
      </c>
      <c r="K7" s="338"/>
      <c r="L7" s="339" t="s">
        <v>302</v>
      </c>
      <c r="M7" s="333" t="str">
        <f>'Inf. Proyecto'!D23</f>
        <v>Vivian Carolina Mendoza Baron</v>
      </c>
      <c r="N7" s="333">
        <f>'Inf. Proyecto'!D24</f>
        <v>0</v>
      </c>
      <c r="O7" s="340" t="s">
        <v>372</v>
      </c>
      <c r="P7" s="339" t="s">
        <v>364</v>
      </c>
      <c r="Q7" s="340" t="s">
        <v>164</v>
      </c>
      <c r="R7" s="341">
        <f ca="1">Seguimiento!H25</f>
        <v>1</v>
      </c>
      <c r="S7" s="341">
        <f>Seguimiento!I25</f>
        <v>0.85</v>
      </c>
      <c r="T7" s="342">
        <f>Seguimiento!J21</f>
        <v>45211</v>
      </c>
      <c r="U7" s="342">
        <f>'Inf. Proyecto'!D21</f>
        <v>0</v>
      </c>
      <c r="V7" s="342">
        <f>Seguimiento!K24</f>
        <v>0</v>
      </c>
      <c r="W7" s="342">
        <f>T7+Estimación!I55</f>
        <v>45221.928888888891</v>
      </c>
      <c r="X7" s="343">
        <v>45056</v>
      </c>
      <c r="Y7" s="344">
        <f>Seguimiento!D25</f>
        <v>76</v>
      </c>
      <c r="Z7" s="344">
        <f>IF(H7=""," ",AE7+AG7+AI7+AK7)</f>
        <v>98.36</v>
      </c>
      <c r="AA7" s="341">
        <f>FactorAjuste!D12</f>
        <v>0.32</v>
      </c>
      <c r="AB7" s="344">
        <f>IF(H7=""," ",AF7+AH7+AJ7+AL7)</f>
        <v>0</v>
      </c>
      <c r="AC7" s="344" t="str">
        <f>Seguimiento!G25</f>
        <v xml:space="preserve"> </v>
      </c>
      <c r="AD7" s="345">
        <v>0</v>
      </c>
      <c r="AE7" s="344">
        <f>Seguimiento!E21</f>
        <v>17.840000000000003</v>
      </c>
      <c r="AF7" s="344">
        <f>Seguimiento!F21</f>
        <v>0</v>
      </c>
      <c r="AG7" s="344">
        <f>Seguimiento!E22</f>
        <v>38.28</v>
      </c>
      <c r="AH7" s="344">
        <f>Seguimiento!F22</f>
        <v>0</v>
      </c>
      <c r="AI7" s="344">
        <f>Seguimiento!E23</f>
        <v>30.36</v>
      </c>
      <c r="AJ7" s="344">
        <f>Seguimiento!F23</f>
        <v>0</v>
      </c>
      <c r="AK7" s="344">
        <f>Seguimiento!E24</f>
        <v>11.88</v>
      </c>
      <c r="AL7" s="344">
        <f>Seguimiento!F24</f>
        <v>0</v>
      </c>
      <c r="AM7" s="335">
        <f>Seguimiento!B30</f>
        <v>18</v>
      </c>
      <c r="AN7" s="335">
        <f>Seguimiento!C30</f>
        <v>0</v>
      </c>
      <c r="AO7" s="335">
        <f>Seguimiento!D30</f>
        <v>18</v>
      </c>
      <c r="AP7" s="335">
        <f>Seguimiento!E30</f>
        <v>0</v>
      </c>
      <c r="AQ7" s="335">
        <f>Seguimiento!F30</f>
        <v>14</v>
      </c>
      <c r="AR7" s="335">
        <f>Seguimiento!G30</f>
        <v>4</v>
      </c>
      <c r="AS7" s="335">
        <f>Seguimiento!H30</f>
        <v>0</v>
      </c>
      <c r="AT7" s="335">
        <f>Seguimiento!I30</f>
        <v>0</v>
      </c>
      <c r="AU7" s="335">
        <f>Seguimiento!J30</f>
        <v>0</v>
      </c>
      <c r="AV7" s="335">
        <f>Seguimiento!B33</f>
        <v>2</v>
      </c>
      <c r="AW7" s="341">
        <f>Seguimiento!K30</f>
        <v>0.77777777777777779</v>
      </c>
      <c r="AX7" s="335">
        <f>IF(SUM(BA7:BD7)=0," ",SUM(BA7:BD7))</f>
        <v>6</v>
      </c>
      <c r="AY7" s="335">
        <f>IF(AZ7&gt;0,(AX7-AZ7),IF(AX7&gt;0,AX7,""))</f>
        <v>6</v>
      </c>
      <c r="AZ7" s="335">
        <f>COUNTIF(Bugtracker!M:M,"Assigned")</f>
        <v>0</v>
      </c>
      <c r="BA7" s="335">
        <f>TD!C86</f>
        <v>4</v>
      </c>
      <c r="BB7" s="335">
        <f>TD!C87</f>
        <v>0</v>
      </c>
      <c r="BC7" s="335">
        <f>TD!C88</f>
        <v>2</v>
      </c>
      <c r="BD7" s="335">
        <f>TD!C89</f>
        <v>0</v>
      </c>
      <c r="BE7" s="335">
        <f>TD!C105</f>
        <v>0</v>
      </c>
      <c r="BF7" s="335">
        <f>TD!C106</f>
        <v>6</v>
      </c>
      <c r="BG7" s="335">
        <f>TD!C107</f>
        <v>0</v>
      </c>
      <c r="BH7" s="335">
        <f>TD!C108</f>
        <v>0</v>
      </c>
      <c r="BI7" s="335">
        <f>Gráficas!C91</f>
        <v>0</v>
      </c>
      <c r="BJ7" s="335">
        <f>Gráficas!C93</f>
        <v>0</v>
      </c>
      <c r="BK7" s="335">
        <f>Gráficas!C94</f>
        <v>0</v>
      </c>
      <c r="BL7" s="335">
        <f>Gráficas!C95</f>
        <v>0</v>
      </c>
      <c r="BM7" s="335">
        <f>Gráficas!C92</f>
        <v>0</v>
      </c>
      <c r="BN7" s="335">
        <f>Gráficas!C96</f>
        <v>0</v>
      </c>
      <c r="BO7" s="335">
        <f>Gráficas!C97</f>
        <v>0</v>
      </c>
      <c r="BP7" s="335" t="str">
        <f>IF(SUM(BI7:BK7)=0," ",SUM(BI7:BK7))</f>
        <v xml:space="preserve"> </v>
      </c>
      <c r="BQ7" s="335">
        <f>COUNTIF(Bugtracker!J:J,"Requerimiento")</f>
        <v>4</v>
      </c>
      <c r="BR7" s="335">
        <f>COUNTIF(Bugtracker!J:J,"Diseño")</f>
        <v>0</v>
      </c>
      <c r="BS7" s="335">
        <f>COUNTIF(Bugtracker!J:J,"Instalación")</f>
        <v>0</v>
      </c>
      <c r="BT7" s="335">
        <f>COUNTIF(Bugtracker!J:J,"Construcción")</f>
        <v>2</v>
      </c>
      <c r="BU7" s="335">
        <f>COUNTIF(Bugtracker!J:J,"Producción")</f>
        <v>0</v>
      </c>
      <c r="BV7" s="335">
        <f>Gráficas!C117</f>
        <v>0</v>
      </c>
      <c r="BW7" s="335">
        <f>Gráficas!C118</f>
        <v>2</v>
      </c>
      <c r="BX7" s="335">
        <f>Gráficas!C119</f>
        <v>4</v>
      </c>
      <c r="BY7" s="335">
        <f>Gráficas!C120</f>
        <v>0</v>
      </c>
      <c r="BZ7" s="335">
        <f>Gráficas!C121</f>
        <v>0</v>
      </c>
      <c r="CA7" s="335">
        <f>Gráficas!C122</f>
        <v>0</v>
      </c>
      <c r="CB7" s="335">
        <f>Gráficas!C123</f>
        <v>0</v>
      </c>
      <c r="CC7" s="335">
        <f>Gráficas!C124</f>
        <v>0</v>
      </c>
      <c r="CD7" s="335">
        <f>Gráficas!C125</f>
        <v>0</v>
      </c>
      <c r="CE7" s="335">
        <f>COUNT(Bugs['# Reabiertos])</f>
        <v>0</v>
      </c>
      <c r="CF7" s="340"/>
      <c r="CG7" s="340"/>
      <c r="CH7" s="346"/>
      <c r="CI7" s="347">
        <f>IF(P7="Terminado",X7+90," ")</f>
        <v>45146</v>
      </c>
      <c r="CJ7" s="346"/>
      <c r="CK7" s="340"/>
      <c r="CL7" s="335" t="str">
        <f>IF(X7=0," ",IF(X7=V7,"SI","NO"))</f>
        <v>NO</v>
      </c>
    </row>
    <row r="8" spans="2:90">
      <c r="B8" s="4"/>
    </row>
    <row r="9" spans="2:90">
      <c r="B9" s="4"/>
    </row>
    <row r="10" spans="2:90">
      <c r="B10" s="4"/>
    </row>
    <row r="11" spans="2:90">
      <c r="B11" s="4"/>
    </row>
    <row r="12" spans="2:90">
      <c r="B12" s="4"/>
    </row>
    <row r="13" spans="2:90">
      <c r="B13" s="4"/>
    </row>
    <row r="14" spans="2:90">
      <c r="B14" s="4"/>
    </row>
    <row r="15" spans="2:90">
      <c r="B15" s="4"/>
    </row>
    <row r="16" spans="2:90">
      <c r="B16" s="4"/>
    </row>
    <row r="17" spans="2:2">
      <c r="B17" s="4"/>
    </row>
    <row r="18" spans="2:2">
      <c r="B18" s="4"/>
    </row>
    <row r="19" spans="2:2">
      <c r="B19" s="4"/>
    </row>
    <row r="20" spans="2:2">
      <c r="B20" s="4"/>
    </row>
    <row r="21" spans="2:2">
      <c r="B21" s="4"/>
    </row>
    <row r="22" spans="2:2">
      <c r="B22" s="4"/>
    </row>
    <row r="23" spans="2:2">
      <c r="B23" s="4"/>
    </row>
    <row r="24" spans="2:2">
      <c r="B24" s="4"/>
    </row>
    <row r="25" spans="2:2">
      <c r="B25" s="4"/>
    </row>
    <row r="26" spans="2:2">
      <c r="B26" s="4"/>
    </row>
    <row r="27" spans="2:2">
      <c r="B27" s="4"/>
    </row>
    <row r="28" spans="2:2">
      <c r="B28" s="4"/>
    </row>
    <row r="29" spans="2:2">
      <c r="B29" s="4"/>
    </row>
    <row r="30" spans="2:2">
      <c r="B30" s="4"/>
    </row>
    <row r="31" spans="2:2">
      <c r="B31" s="4"/>
    </row>
    <row r="32" spans="2:2">
      <c r="B32" s="4"/>
    </row>
    <row r="33" spans="2:2">
      <c r="B33" s="4"/>
    </row>
    <row r="34" spans="2:2">
      <c r="B34" s="4"/>
    </row>
    <row r="35" spans="2:2">
      <c r="B35" s="4"/>
    </row>
  </sheetData>
  <dataConsolidate/>
  <mergeCells count="12">
    <mergeCell ref="CI5:CK5"/>
    <mergeCell ref="P5:Q5"/>
    <mergeCell ref="R5:S5"/>
    <mergeCell ref="T5:X5"/>
    <mergeCell ref="Y5:AD5"/>
    <mergeCell ref="AE5:AL5"/>
    <mergeCell ref="AM5:AW5"/>
    <mergeCell ref="BA5:BD5"/>
    <mergeCell ref="BE5:BH5"/>
    <mergeCell ref="BI5:BO5"/>
    <mergeCell ref="BQ5:BU5"/>
    <mergeCell ref="BV5:CD5"/>
  </mergeCells>
  <conditionalFormatting sqref="Y5">
    <cfRule type="cellIs" dxfId="4" priority="3" operator="equal">
      <formula>"Sin estimar"</formula>
    </cfRule>
  </conditionalFormatting>
  <conditionalFormatting sqref="AE5">
    <cfRule type="cellIs" dxfId="3" priority="2" operator="equal">
      <formula>"Sin estimar"</formula>
    </cfRule>
  </conditionalFormatting>
  <conditionalFormatting sqref="B7">
    <cfRule type="cellIs" dxfId="2" priority="1" operator="notEqual">
      <formula>0</formula>
    </cfRule>
  </conditionalFormatting>
  <dataValidations count="10">
    <dataValidation type="whole" operator="greaterThanOrEqual" allowBlank="1" showInputMessage="1" showErrorMessage="1" sqref="CH7:CH1048576 BQ7:CE1048576 AZ7:BO1048576 BB1:BD4 BE1:BO5 AZ1:BA5 CH1:CH5 CK1:CK4 BQ1:CE5 CK7:CK1048576 AM7:AV1048576 AM1:AV5" xr:uid="{00000000-0002-0000-0B00-000000000000}">
      <formula1>0</formula1>
    </dataValidation>
    <dataValidation type="decimal" operator="greaterThan" allowBlank="1" showInputMessage="1" showErrorMessage="1" sqref="R1:S5 R7:S1048576" xr:uid="{00000000-0002-0000-0B00-000001000000}">
      <formula1>0</formula1>
    </dataValidation>
    <dataValidation type="date" operator="greaterThan" allowBlank="1" showInputMessage="1" showErrorMessage="1" sqref="U1:X5 U7:X1048576" xr:uid="{00000000-0002-0000-0B00-000002000000}">
      <formula1>44562</formula1>
    </dataValidation>
    <dataValidation type="date" operator="greaterThan" allowBlank="1" showInputMessage="1" showErrorMessage="1" sqref="T1:T5 T7:T1048576" xr:uid="{00000000-0002-0000-0B00-000003000000}">
      <formula1>44197</formula1>
    </dataValidation>
    <dataValidation type="list" allowBlank="1" showInputMessage="1" showErrorMessage="1" sqref="O1:O5 O8:O1048576" xr:uid="{00000000-0002-0000-0B00-000004000000}">
      <formula1>Proveedor_Dllo</formula1>
    </dataValidation>
    <dataValidation type="list" allowBlank="1" showInputMessage="1" showErrorMessage="1" sqref="N1:N5 N8:N1048576" xr:uid="{00000000-0002-0000-0B00-000005000000}">
      <formula1>Analista_Choucair</formula1>
    </dataValidation>
    <dataValidation type="list" allowBlank="1" showInputMessage="1" showErrorMessage="1" sqref="L1:L5 L8:L1048576" xr:uid="{00000000-0002-0000-0B00-000006000000}">
      <formula1>Tipo_prueba</formula1>
    </dataValidation>
    <dataValidation type="list" allowBlank="1" showInputMessage="1" showErrorMessage="1" sqref="P1:P5 P8:P1048576" xr:uid="{00000000-0002-0000-0B00-000007000000}">
      <formula1>Estado_Prueba</formula1>
    </dataValidation>
    <dataValidation type="decimal" operator="greaterThanOrEqual" allowBlank="1" showInputMessage="1" showErrorMessage="1" sqref="Y1:AL5 Y7:AL1048576" xr:uid="{00000000-0002-0000-0B00-000008000000}">
      <formula1>0</formula1>
    </dataValidation>
    <dataValidation type="list" allowBlank="1" showInputMessage="1" showErrorMessage="1" sqref="L7" xr:uid="{00000000-0002-0000-0B00-000009000000}">
      <formula1>Tipo_de_Prueba</formula1>
    </dataValidation>
  </dataValidations>
  <pageMargins left="0.7" right="0.7" top="0.75" bottom="0.75" header="0.3" footer="0.3"/>
  <pageSetup orientation="portrait" r:id="rId1"/>
  <drawing r:id="rId2"/>
  <legacyDrawing r:id="rId3"/>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B00-00000A000000}">
          <x14:formula1>
            <xm:f>Listas!$F$15:$F$20</xm:f>
          </x14:formula1>
          <xm:sqref>P7</xm:sqref>
        </x14:dataValidation>
        <x14:dataValidation type="list" allowBlank="1" showInputMessage="1" showErrorMessage="1" xr:uid="{00000000-0002-0000-0B00-00000B000000}">
          <x14:formula1>
            <xm:f>Listas!$E$13:$E$16</xm:f>
          </x14:formula1>
          <xm:sqref>Q7</xm:sqref>
        </x14:dataValidation>
        <x14:dataValidation type="list" allowBlank="1" showInputMessage="1" showErrorMessage="1" xr:uid="{00000000-0002-0000-0B00-00000C000000}">
          <x14:formula1>
            <xm:f>Listas!$E$21:$E$24</xm:f>
          </x14:formula1>
          <xm:sqref>O7</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Hoja11">
    <tabColor rgb="FF92D050"/>
  </sheetPr>
  <dimension ref="B5:BA12"/>
  <sheetViews>
    <sheetView showGridLines="0" zoomScale="70" zoomScaleNormal="70" workbookViewId="0">
      <selection activeCell="C7" sqref="C7"/>
    </sheetView>
  </sheetViews>
  <sheetFormatPr defaultColWidth="11.42578125" defaultRowHeight="15"/>
  <cols>
    <col min="1" max="1" width="4.42578125" style="27" customWidth="1"/>
    <col min="2" max="2" width="4.85546875" style="27" customWidth="1"/>
    <col min="3" max="3" width="10.7109375" style="27" customWidth="1"/>
    <col min="4" max="7" width="17.42578125" style="27" customWidth="1"/>
    <col min="8" max="8" width="76.28515625" style="309" bestFit="1" customWidth="1"/>
    <col min="9" max="9" width="30.7109375" style="310" bestFit="1" customWidth="1"/>
    <col min="10" max="10" width="17.42578125" style="27" customWidth="1"/>
    <col min="11" max="11" width="15.7109375" style="5" customWidth="1"/>
    <col min="12" max="12" width="11.7109375" style="5" customWidth="1"/>
    <col min="13" max="13" width="10.5703125" style="5" customWidth="1"/>
    <col min="14" max="14" width="9.5703125" style="5" customWidth="1"/>
    <col min="15" max="15" width="12.28515625" style="5" customWidth="1"/>
    <col min="16" max="16" width="11.42578125" style="5"/>
    <col min="17" max="17" width="12.140625" style="5" customWidth="1"/>
    <col min="18" max="18" width="11.85546875" style="5" customWidth="1"/>
    <col min="19" max="22" width="11.42578125" style="5"/>
    <col min="23" max="23" width="16.28515625" style="5" customWidth="1"/>
    <col min="24" max="24" width="11.42578125" style="5"/>
    <col min="25" max="25" width="14.85546875" style="5" customWidth="1"/>
    <col min="26" max="26" width="17" style="5" customWidth="1"/>
    <col min="27" max="27" width="17.140625" style="5" customWidth="1"/>
    <col min="28" max="28" width="15.7109375" style="5" customWidth="1"/>
    <col min="29" max="29" width="17.7109375" style="5" customWidth="1"/>
    <col min="30" max="34" width="11.42578125" style="5"/>
    <col min="35" max="35" width="14.7109375" style="5" customWidth="1"/>
    <col min="36" max="36" width="21.7109375" style="5" customWidth="1"/>
    <col min="37" max="37" width="15.7109375" style="5" customWidth="1"/>
    <col min="38" max="38" width="13.140625" style="5" customWidth="1"/>
    <col min="39" max="39" width="16.140625" style="5" customWidth="1"/>
    <col min="40" max="40" width="13.42578125" style="5" customWidth="1"/>
    <col min="41" max="41" width="20.42578125" style="5" customWidth="1"/>
    <col min="42" max="42" width="14.85546875" style="5" customWidth="1"/>
    <col min="43" max="49" width="11.42578125" style="5"/>
    <col min="50" max="50" width="16.140625" style="5" customWidth="1"/>
    <col min="51" max="52" width="11.42578125" style="5"/>
    <col min="53" max="53" width="16.28515625" style="5" customWidth="1"/>
    <col min="54" max="16384" width="11.42578125" style="27"/>
  </cols>
  <sheetData>
    <row r="5" spans="2:53">
      <c r="P5" s="503" t="s">
        <v>108</v>
      </c>
      <c r="Q5" s="503"/>
      <c r="R5" s="503"/>
      <c r="S5" s="503"/>
      <c r="T5" s="503"/>
      <c r="U5" s="503"/>
      <c r="V5" s="503"/>
      <c r="W5" s="503"/>
      <c r="X5" s="503"/>
      <c r="Y5" s="504" t="s">
        <v>118</v>
      </c>
      <c r="Z5" s="504"/>
      <c r="AA5" s="504"/>
      <c r="AB5" s="504"/>
      <c r="AC5" s="504"/>
      <c r="AD5" s="504"/>
      <c r="AE5" s="504"/>
      <c r="AF5" s="504"/>
      <c r="AG5" s="504"/>
      <c r="AH5" s="504"/>
      <c r="AI5" s="504"/>
      <c r="AJ5" s="504"/>
      <c r="AK5" s="504"/>
      <c r="AL5" s="504"/>
      <c r="AM5" s="504"/>
      <c r="AN5" s="505" t="s">
        <v>134</v>
      </c>
      <c r="AO5" s="506"/>
      <c r="AP5" s="506"/>
      <c r="AQ5" s="506"/>
      <c r="AR5" s="506"/>
      <c r="AS5" s="506"/>
      <c r="AT5" s="506"/>
      <c r="AU5" s="506"/>
      <c r="AV5" s="506"/>
      <c r="AW5" s="506"/>
      <c r="AX5" s="506"/>
      <c r="AY5" s="506"/>
      <c r="AZ5" s="506"/>
      <c r="BA5" s="507"/>
    </row>
    <row r="6" spans="2:53" ht="95.25" customHeight="1">
      <c r="B6" s="274" t="s">
        <v>469</v>
      </c>
      <c r="C6" s="274" t="s">
        <v>401</v>
      </c>
      <c r="D6" s="274" t="s">
        <v>402</v>
      </c>
      <c r="E6" s="273" t="s">
        <v>403</v>
      </c>
      <c r="F6" s="273" t="s">
        <v>1</v>
      </c>
      <c r="G6" s="273" t="s">
        <v>3</v>
      </c>
      <c r="H6" s="274" t="s">
        <v>470</v>
      </c>
      <c r="I6" s="274" t="s">
        <v>471</v>
      </c>
      <c r="J6" s="274" t="s">
        <v>347</v>
      </c>
      <c r="K6" s="274" t="s">
        <v>472</v>
      </c>
      <c r="L6" s="274" t="s">
        <v>473</v>
      </c>
      <c r="M6" s="274" t="s">
        <v>474</v>
      </c>
      <c r="N6" s="274" t="s">
        <v>475</v>
      </c>
      <c r="O6" s="311" t="s">
        <v>476</v>
      </c>
      <c r="P6" s="312" t="s">
        <v>477</v>
      </c>
      <c r="Q6" s="312" t="s">
        <v>478</v>
      </c>
      <c r="R6" s="312" t="s">
        <v>110</v>
      </c>
      <c r="S6" s="312" t="s">
        <v>112</v>
      </c>
      <c r="T6" s="312" t="s">
        <v>479</v>
      </c>
      <c r="U6" s="312" t="s">
        <v>114</v>
      </c>
      <c r="V6" s="312" t="s">
        <v>115</v>
      </c>
      <c r="W6" s="312" t="s">
        <v>480</v>
      </c>
      <c r="X6" s="312" t="s">
        <v>117</v>
      </c>
      <c r="Y6" s="313" t="s">
        <v>119</v>
      </c>
      <c r="Z6" s="313" t="s">
        <v>120</v>
      </c>
      <c r="AA6" s="313" t="s">
        <v>121</v>
      </c>
      <c r="AB6" s="313" t="s">
        <v>122</v>
      </c>
      <c r="AC6" s="313" t="s">
        <v>123</v>
      </c>
      <c r="AD6" s="313" t="s">
        <v>124</v>
      </c>
      <c r="AE6" s="313" t="s">
        <v>125</v>
      </c>
      <c r="AF6" s="313" t="s">
        <v>126</v>
      </c>
      <c r="AG6" s="313" t="s">
        <v>127</v>
      </c>
      <c r="AH6" s="313" t="s">
        <v>128</v>
      </c>
      <c r="AI6" s="313" t="s">
        <v>129</v>
      </c>
      <c r="AJ6" s="313" t="s">
        <v>130</v>
      </c>
      <c r="AK6" s="313" t="s">
        <v>131</v>
      </c>
      <c r="AL6" s="313" t="s">
        <v>132</v>
      </c>
      <c r="AM6" s="313" t="s">
        <v>133</v>
      </c>
      <c r="AN6" s="314" t="s">
        <v>135</v>
      </c>
      <c r="AO6" s="314" t="s">
        <v>136</v>
      </c>
      <c r="AP6" s="314" t="s">
        <v>137</v>
      </c>
      <c r="AQ6" s="314" t="s">
        <v>138</v>
      </c>
      <c r="AR6" s="314" t="s">
        <v>139</v>
      </c>
      <c r="AS6" s="314" t="s">
        <v>140</v>
      </c>
      <c r="AT6" s="314" t="s">
        <v>141</v>
      </c>
      <c r="AU6" s="314" t="s">
        <v>142</v>
      </c>
      <c r="AV6" s="314" t="s">
        <v>143</v>
      </c>
      <c r="AW6" s="314" t="s">
        <v>144</v>
      </c>
      <c r="AX6" s="314" t="s">
        <v>145</v>
      </c>
      <c r="AY6" s="314" t="s">
        <v>146</v>
      </c>
      <c r="AZ6" s="314" t="s">
        <v>147</v>
      </c>
      <c r="BA6" s="314" t="s">
        <v>148</v>
      </c>
    </row>
    <row r="7" spans="2:53">
      <c r="B7" s="306">
        <f>Panorama!B7</f>
        <v>1</v>
      </c>
      <c r="C7" s="305">
        <f>IF(B7&lt;&gt;"",VLOOKUP(B7,Panorama!$B$7:$CD$1000,(COLUMN(Panorama!$C$15)-1),FALSE)," ")</f>
        <v>2023</v>
      </c>
      <c r="D7" s="305" t="str">
        <f>IF(C7&lt;&gt;"",VLOOKUP(B7,Panorama!$B$7:$CD$1000,(COLUMN(Panorama!$D$15)-1),FALSE),"")</f>
        <v>mayo</v>
      </c>
      <c r="E7" s="305">
        <f>(IF(B7&lt;&gt;"",VLOOKUP(B7,Panorama!$B$7:$CD$1000,(COLUMN(Panorama!$E$15)-1),FALSE),""))</f>
        <v>5</v>
      </c>
      <c r="F7" s="194" t="str">
        <f>IF(B7&lt;&gt;" ",VLOOKUP(B7,Panorama!$B$7:$CD$998,(COLUMN(Panorama!$F$15)-1),FALSE)," ")</f>
        <v>Tecnología Digital</v>
      </c>
      <c r="G7" s="194" t="str">
        <f>IF(B7&lt;&gt;" ",VLOOKUP(B7,Panorama!$B$7:$CD$998,(COLUMN(Panorama!$G$15)-1),FALSE)," ")</f>
        <v>Comercial</v>
      </c>
      <c r="H7" s="305" t="str">
        <f>IF(B7&lt;&gt;" ",VLOOKUP(B7,Panorama!$B$7:$CD$1000,(COLUMN(Panorama!$H$15)-1),FALSE)," ")</f>
        <v>Aplicacion de gestion de clases</v>
      </c>
      <c r="I7" s="305">
        <f>IF(B7&lt;&gt;" ",VLOOKUP(B7,Panorama!$B$7:$CD$1000,(COLUMN(Panorama!$N$15)-1),FALSE)," ")</f>
        <v>0</v>
      </c>
      <c r="J7" s="305" t="str">
        <f>IF(B7&lt;&gt;" ",VLOOKUP(B7,Panorama!$B$7:$CD$1000,(COLUMN(Panorama!$P$15)-1),FALSE)," ")</f>
        <v>Terminado</v>
      </c>
      <c r="K7" s="307">
        <f>IF(B7&lt;&gt;"",VLOOKUP(B7,Panorama!$B$7:$CD$1000,(COLUMN(Panorama!$Y$15)-1),FALSE),"")</f>
        <v>76</v>
      </c>
      <c r="L7" s="307">
        <f>IF(B7&lt;&gt;"",VLOOKUP(B7,Panorama!$B$7:$CD$1000,(COLUMN(Panorama!$Z$15)-1),FALSE),"")</f>
        <v>98.36</v>
      </c>
      <c r="M7" s="307">
        <f>IF(B7&lt;&gt;"",VLOOKUP(B7,Panorama!$B$7:$CD$1000,(COLUMN(Panorama!$AB$15)-1),FALSE),"")</f>
        <v>0</v>
      </c>
      <c r="N7" s="307" t="str">
        <f>IF(B7&lt;&gt;" ",VLOOKUP(B7,Panorama!$B$7:$CD$1000,(COLUMN(Panorama!$AC$15)-1),FALSE)," ")</f>
        <v xml:space="preserve"> </v>
      </c>
      <c r="O7" s="307" t="str">
        <f>IF(SUM(P7:BA7)=0," ",SUM(P7:BA7))</f>
        <v xml:space="preserve"> </v>
      </c>
      <c r="P7" s="305">
        <f>Gráficas!C28</f>
        <v>0</v>
      </c>
      <c r="Q7" s="305">
        <f>Gráficas!C29</f>
        <v>0</v>
      </c>
      <c r="R7" s="305">
        <f>Gráficas!C30</f>
        <v>0</v>
      </c>
      <c r="S7" s="305">
        <f>Gráficas!C31</f>
        <v>0</v>
      </c>
      <c r="T7" s="305">
        <f>Gráficas!C32</f>
        <v>0</v>
      </c>
      <c r="U7" s="305">
        <f>Gráficas!C33</f>
        <v>0</v>
      </c>
      <c r="V7" s="305">
        <f>Gráficas!C34</f>
        <v>0</v>
      </c>
      <c r="W7" s="305">
        <f>Gráficas!C35</f>
        <v>0</v>
      </c>
      <c r="X7" s="305">
        <f>Gráficas!C36</f>
        <v>0</v>
      </c>
      <c r="Y7" s="305">
        <f>Gráficas!C37</f>
        <v>0</v>
      </c>
      <c r="Z7" s="305">
        <f>Gráficas!C38</f>
        <v>0</v>
      </c>
      <c r="AA7" s="305">
        <f>Gráficas!C39</f>
        <v>0</v>
      </c>
      <c r="AB7" s="305">
        <f>Gráficas!C40</f>
        <v>0</v>
      </c>
      <c r="AC7" s="305">
        <f>Gráficas!C41</f>
        <v>0</v>
      </c>
      <c r="AD7" s="305">
        <f>Gráficas!C42</f>
        <v>0</v>
      </c>
      <c r="AE7" s="305">
        <f>Gráficas!C43</f>
        <v>0</v>
      </c>
      <c r="AF7" s="305">
        <f>Gráficas!C44</f>
        <v>0</v>
      </c>
      <c r="AG7" s="305">
        <f>Gráficas!C45</f>
        <v>0</v>
      </c>
      <c r="AH7" s="305">
        <f>Gráficas!C46</f>
        <v>0</v>
      </c>
      <c r="AI7" s="305">
        <f>Gráficas!C47</f>
        <v>0</v>
      </c>
      <c r="AJ7" s="305">
        <f>Gráficas!C48</f>
        <v>0</v>
      </c>
      <c r="AK7" s="305">
        <f>Gráficas!C49</f>
        <v>0</v>
      </c>
      <c r="AL7" s="305">
        <f>Gráficas!C50</f>
        <v>0</v>
      </c>
      <c r="AM7" s="305">
        <f>Gráficas!C51</f>
        <v>0</v>
      </c>
      <c r="AN7" s="305">
        <f>Gráficas!C52</f>
        <v>0</v>
      </c>
      <c r="AO7" s="305">
        <f>Gráficas!C53</f>
        <v>0</v>
      </c>
      <c r="AP7" s="305">
        <f>Gráficas!C54</f>
        <v>0</v>
      </c>
      <c r="AQ7" s="305">
        <f>Gráficas!C55</f>
        <v>0</v>
      </c>
      <c r="AR7" s="305">
        <f>Gráficas!C56</f>
        <v>0</v>
      </c>
      <c r="AS7" s="305">
        <f>Gráficas!C57</f>
        <v>0</v>
      </c>
      <c r="AT7" s="305">
        <f>Gráficas!C58</f>
        <v>0</v>
      </c>
      <c r="AU7" s="305">
        <f>Gráficas!C59</f>
        <v>0</v>
      </c>
      <c r="AV7" s="305">
        <f>Gráficas!C60</f>
        <v>0</v>
      </c>
      <c r="AW7" s="305">
        <f>Gráficas!C61</f>
        <v>0</v>
      </c>
      <c r="AX7" s="305">
        <f>Gráficas!C62</f>
        <v>0</v>
      </c>
      <c r="AY7" s="305">
        <f>Gráficas!C62</f>
        <v>0</v>
      </c>
      <c r="AZ7" s="305">
        <f>Gráficas!C64</f>
        <v>0</v>
      </c>
      <c r="BA7" s="305">
        <f>Gráficas!C65</f>
        <v>0</v>
      </c>
    </row>
    <row r="8" spans="2:53">
      <c r="H8" s="27"/>
      <c r="I8" s="27"/>
      <c r="K8" s="27"/>
      <c r="L8" s="27"/>
      <c r="M8" s="27"/>
      <c r="N8" s="27"/>
      <c r="O8" s="27"/>
      <c r="P8" s="27"/>
      <c r="Q8" s="27"/>
    </row>
    <row r="9" spans="2:53">
      <c r="B9" s="315"/>
      <c r="H9" s="27"/>
      <c r="I9" s="27"/>
      <c r="K9" s="27"/>
      <c r="L9" s="27"/>
      <c r="M9" s="27"/>
      <c r="N9" s="27"/>
      <c r="O9" s="27"/>
      <c r="P9" s="27"/>
      <c r="Q9" s="27"/>
    </row>
    <row r="10" spans="2:53">
      <c r="B10" s="315"/>
      <c r="H10" s="27"/>
      <c r="I10" s="27"/>
      <c r="K10" s="27"/>
      <c r="L10" s="27"/>
      <c r="M10" s="27"/>
      <c r="N10" s="27"/>
      <c r="O10" s="27"/>
      <c r="P10" s="27"/>
      <c r="Q10" s="27"/>
    </row>
    <row r="11" spans="2:53">
      <c r="H11" s="27"/>
      <c r="I11" s="27"/>
      <c r="K11" s="27"/>
      <c r="L11" s="27"/>
      <c r="M11" s="27"/>
      <c r="N11" s="27"/>
      <c r="O11" s="27"/>
      <c r="P11" s="27"/>
      <c r="Q11" s="27"/>
    </row>
    <row r="12" spans="2:53">
      <c r="H12" s="27"/>
      <c r="I12" s="27"/>
      <c r="K12" s="27"/>
      <c r="L12" s="27"/>
      <c r="M12" s="27"/>
      <c r="N12" s="27"/>
      <c r="O12" s="27"/>
      <c r="P12" s="27"/>
      <c r="Q12" s="27"/>
    </row>
  </sheetData>
  <mergeCells count="3">
    <mergeCell ref="P5:X5"/>
    <mergeCell ref="Y5:AM5"/>
    <mergeCell ref="AN5:BA5"/>
  </mergeCells>
  <conditionalFormatting sqref="N13:N879">
    <cfRule type="expression" dxfId="1" priority="1">
      <formula>NOT((K13-M13)=SUM(P13:AW13))</formula>
    </cfRule>
  </conditionalFormatting>
  <conditionalFormatting sqref="O13:O879">
    <cfRule type="expression" dxfId="0" priority="2">
      <formula>NOT((M13-#REF!)=SUM(R13:AY13))</formula>
    </cfRule>
  </conditionalFormatting>
  <pageMargins left="0.7" right="0.7" top="0.75" bottom="0.75" header="0.3" footer="0.3"/>
  <pageSetup orientation="portrait" r:id="rId1"/>
  <drawing r:id="rId2"/>
  <legacy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Hoja8">
    <tabColor theme="3" tint="0.59999389629810485"/>
  </sheetPr>
  <dimension ref="A1:F76"/>
  <sheetViews>
    <sheetView showGridLines="0" topLeftCell="A10" zoomScale="85" zoomScaleNormal="85" workbookViewId="0">
      <selection activeCell="E13" sqref="E13:E14"/>
    </sheetView>
  </sheetViews>
  <sheetFormatPr defaultColWidth="0" defaultRowHeight="15" zeroHeight="1"/>
  <cols>
    <col min="1" max="1" width="3.5703125" customWidth="1"/>
    <col min="2" max="2" width="5" customWidth="1"/>
    <col min="3" max="3" width="42" style="10" customWidth="1"/>
    <col min="4" max="4" width="49.42578125" style="10" customWidth="1"/>
    <col min="5" max="5" width="42" style="10" customWidth="1"/>
    <col min="6" max="6" width="11.42578125" customWidth="1"/>
    <col min="7" max="16384" width="11.42578125" hidden="1"/>
  </cols>
  <sheetData>
    <row r="1" spans="2:5"/>
    <row r="2" spans="2:5" ht="21" customHeight="1">
      <c r="C2"/>
    </row>
    <row r="3" spans="2:5"/>
    <row r="4" spans="2:5" ht="15.75">
      <c r="C4" s="512" t="s">
        <v>481</v>
      </c>
      <c r="D4" s="512"/>
      <c r="E4" s="512"/>
    </row>
    <row r="5" spans="2:5"/>
    <row r="6" spans="2:5">
      <c r="B6" s="119" t="s">
        <v>482</v>
      </c>
      <c r="C6" s="120" t="s">
        <v>483</v>
      </c>
      <c r="D6" s="120" t="s">
        <v>484</v>
      </c>
      <c r="E6" s="120" t="s">
        <v>485</v>
      </c>
    </row>
    <row r="7" spans="2:5">
      <c r="B7" s="508">
        <v>1</v>
      </c>
      <c r="C7" s="511" t="s">
        <v>486</v>
      </c>
      <c r="D7" s="121" t="s">
        <v>487</v>
      </c>
      <c r="E7" s="511" t="s">
        <v>488</v>
      </c>
    </row>
    <row r="8" spans="2:5">
      <c r="B8" s="509"/>
      <c r="C8" s="511"/>
      <c r="D8" s="122"/>
      <c r="E8" s="511"/>
    </row>
    <row r="9" spans="2:5" ht="25.5">
      <c r="B9" s="510"/>
      <c r="C9" s="511"/>
      <c r="D9" s="121" t="s">
        <v>489</v>
      </c>
      <c r="E9" s="511"/>
    </row>
    <row r="10" spans="2:5" ht="25.5">
      <c r="B10" s="123">
        <v>2</v>
      </c>
      <c r="C10" s="121" t="s">
        <v>490</v>
      </c>
      <c r="D10" s="121" t="s">
        <v>491</v>
      </c>
      <c r="E10" s="511"/>
    </row>
    <row r="11" spans="2:5" ht="25.5">
      <c r="B11" s="123">
        <v>3</v>
      </c>
      <c r="C11" s="121" t="s">
        <v>492</v>
      </c>
      <c r="D11" s="511" t="s">
        <v>493</v>
      </c>
      <c r="E11" s="511" t="s">
        <v>494</v>
      </c>
    </row>
    <row r="12" spans="2:5" ht="25.5">
      <c r="B12" s="123">
        <v>4</v>
      </c>
      <c r="C12" s="121" t="s">
        <v>495</v>
      </c>
      <c r="D12" s="511"/>
      <c r="E12" s="511"/>
    </row>
    <row r="13" spans="2:5">
      <c r="B13" s="123">
        <v>5</v>
      </c>
      <c r="C13" s="121" t="s">
        <v>496</v>
      </c>
      <c r="D13" s="511" t="s">
        <v>497</v>
      </c>
      <c r="E13" s="511" t="s">
        <v>498</v>
      </c>
    </row>
    <row r="14" spans="2:5" ht="48" customHeight="1">
      <c r="B14" s="123">
        <v>6</v>
      </c>
      <c r="C14" s="121" t="s">
        <v>499</v>
      </c>
      <c r="D14" s="511"/>
      <c r="E14" s="511"/>
    </row>
    <row r="15" spans="2:5">
      <c r="B15" s="508">
        <v>7</v>
      </c>
      <c r="C15" s="511" t="s">
        <v>500</v>
      </c>
      <c r="D15" s="511" t="s">
        <v>501</v>
      </c>
      <c r="E15" s="121" t="s">
        <v>502</v>
      </c>
    </row>
    <row r="16" spans="2:5" ht="25.5">
      <c r="B16" s="510"/>
      <c r="C16" s="511"/>
      <c r="D16" s="511"/>
      <c r="E16" s="121" t="s">
        <v>503</v>
      </c>
    </row>
    <row r="17" spans="2:5" ht="25.5">
      <c r="B17" s="123">
        <v>8</v>
      </c>
      <c r="C17" s="121" t="s">
        <v>504</v>
      </c>
      <c r="D17" s="511" t="s">
        <v>505</v>
      </c>
      <c r="E17" s="121" t="s">
        <v>506</v>
      </c>
    </row>
    <row r="18" spans="2:5" ht="25.5">
      <c r="B18" s="123">
        <v>9</v>
      </c>
      <c r="C18" s="121" t="s">
        <v>507</v>
      </c>
      <c r="D18" s="511"/>
      <c r="E18" s="121" t="s">
        <v>508</v>
      </c>
    </row>
    <row r="19" spans="2:5" ht="38.25">
      <c r="B19" s="123">
        <v>10</v>
      </c>
      <c r="C19" s="121" t="s">
        <v>509</v>
      </c>
      <c r="D19" s="511" t="s">
        <v>510</v>
      </c>
      <c r="E19" s="121" t="s">
        <v>511</v>
      </c>
    </row>
    <row r="20" spans="2:5" ht="25.5" customHeight="1">
      <c r="B20" s="123">
        <v>11</v>
      </c>
      <c r="C20" s="121" t="s">
        <v>512</v>
      </c>
      <c r="D20" s="511"/>
      <c r="E20" s="121" t="s">
        <v>513</v>
      </c>
    </row>
    <row r="21" spans="2:5">
      <c r="B21" s="123">
        <v>12</v>
      </c>
      <c r="C21" s="511" t="s">
        <v>514</v>
      </c>
      <c r="D21" s="511" t="s">
        <v>515</v>
      </c>
      <c r="E21" s="121" t="s">
        <v>516</v>
      </c>
    </row>
    <row r="22" spans="2:5" ht="25.5">
      <c r="B22" s="123"/>
      <c r="C22" s="511"/>
      <c r="D22" s="511"/>
      <c r="E22" s="121" t="s">
        <v>517</v>
      </c>
    </row>
    <row r="23" spans="2:5" ht="25.5">
      <c r="B23" s="123">
        <v>13</v>
      </c>
      <c r="C23" s="121" t="s">
        <v>518</v>
      </c>
      <c r="D23" s="511"/>
      <c r="E23" s="121" t="s">
        <v>519</v>
      </c>
    </row>
    <row r="24" spans="2:5">
      <c r="B24" s="123">
        <v>14</v>
      </c>
      <c r="C24" s="121" t="s">
        <v>520</v>
      </c>
      <c r="D24" s="511"/>
      <c r="E24" s="121" t="s">
        <v>521</v>
      </c>
    </row>
    <row r="25" spans="2:5" ht="25.5">
      <c r="B25" s="508">
        <v>15</v>
      </c>
      <c r="C25" s="511" t="s">
        <v>522</v>
      </c>
      <c r="D25" s="511" t="s">
        <v>523</v>
      </c>
      <c r="E25" s="121" t="s">
        <v>524</v>
      </c>
    </row>
    <row r="26" spans="2:5">
      <c r="B26" s="509"/>
      <c r="C26" s="511"/>
      <c r="D26" s="511"/>
      <c r="E26" s="122"/>
    </row>
    <row r="27" spans="2:5">
      <c r="B27" s="509"/>
      <c r="C27" s="511"/>
      <c r="D27" s="511"/>
      <c r="E27" s="121" t="s">
        <v>525</v>
      </c>
    </row>
    <row r="28" spans="2:5" ht="15" customHeight="1">
      <c r="B28" s="509"/>
      <c r="C28" s="511"/>
      <c r="D28" s="511"/>
      <c r="E28" s="121" t="s">
        <v>526</v>
      </c>
    </row>
    <row r="29" spans="2:5">
      <c r="B29" s="510"/>
      <c r="C29" s="511"/>
      <c r="D29" s="511"/>
      <c r="E29" s="121" t="s">
        <v>527</v>
      </c>
    </row>
    <row r="30" spans="2:5" ht="25.5">
      <c r="B30" s="123">
        <v>16</v>
      </c>
      <c r="C30" s="121" t="s">
        <v>528</v>
      </c>
      <c r="D30" s="511"/>
      <c r="E30" s="121" t="s">
        <v>529</v>
      </c>
    </row>
    <row r="31" spans="2:5" ht="25.5">
      <c r="B31" s="508">
        <v>17</v>
      </c>
      <c r="C31" s="511" t="s">
        <v>530</v>
      </c>
      <c r="D31" s="511" t="s">
        <v>531</v>
      </c>
      <c r="E31" s="121" t="s">
        <v>532</v>
      </c>
    </row>
    <row r="32" spans="2:5">
      <c r="B32" s="509"/>
      <c r="C32" s="511"/>
      <c r="D32" s="511"/>
      <c r="E32" s="122"/>
    </row>
    <row r="33" spans="2:5">
      <c r="B33" s="509"/>
      <c r="C33" s="511"/>
      <c r="D33" s="511"/>
      <c r="E33" s="121" t="s">
        <v>525</v>
      </c>
    </row>
    <row r="34" spans="2:5" ht="15" customHeight="1">
      <c r="B34" s="509"/>
      <c r="C34" s="511"/>
      <c r="D34" s="511"/>
      <c r="E34" s="121" t="s">
        <v>526</v>
      </c>
    </row>
    <row r="35" spans="2:5">
      <c r="B35" s="509"/>
      <c r="C35" s="511"/>
      <c r="D35" s="511"/>
      <c r="E35" s="121" t="s">
        <v>527</v>
      </c>
    </row>
    <row r="36" spans="2:5">
      <c r="B36" s="510"/>
      <c r="C36" s="511"/>
      <c r="D36" s="511"/>
      <c r="E36" s="121" t="s">
        <v>529</v>
      </c>
    </row>
    <row r="37" spans="2:5" ht="25.5">
      <c r="B37" s="508">
        <v>18</v>
      </c>
      <c r="C37" s="511" t="s">
        <v>533</v>
      </c>
      <c r="D37" s="511" t="s">
        <v>534</v>
      </c>
      <c r="E37" s="121" t="s">
        <v>535</v>
      </c>
    </row>
    <row r="38" spans="2:5" ht="38.25">
      <c r="B38" s="510"/>
      <c r="C38" s="511"/>
      <c r="D38" s="511"/>
      <c r="E38" s="121" t="s">
        <v>536</v>
      </c>
    </row>
    <row r="39" spans="2:5" ht="25.5">
      <c r="B39" s="123">
        <v>19</v>
      </c>
      <c r="C39" s="121" t="s">
        <v>537</v>
      </c>
      <c r="D39" s="511"/>
      <c r="E39" s="121" t="s">
        <v>538</v>
      </c>
    </row>
    <row r="40" spans="2:5" ht="25.5">
      <c r="B40" s="123">
        <v>20</v>
      </c>
      <c r="C40" s="121" t="s">
        <v>539</v>
      </c>
      <c r="D40" s="511"/>
      <c r="E40" s="121" t="s">
        <v>540</v>
      </c>
    </row>
    <row r="41" spans="2:5" ht="38.25">
      <c r="B41" s="508">
        <v>21</v>
      </c>
      <c r="C41" s="511" t="s">
        <v>541</v>
      </c>
      <c r="D41" s="121" t="s">
        <v>542</v>
      </c>
      <c r="E41" s="121" t="s">
        <v>543</v>
      </c>
    </row>
    <row r="42" spans="2:5" ht="25.5">
      <c r="B42" s="510"/>
      <c r="C42" s="511"/>
      <c r="D42" s="124"/>
      <c r="E42" s="121" t="s">
        <v>544</v>
      </c>
    </row>
    <row r="43" spans="2:5" ht="25.5">
      <c r="B43" s="123">
        <v>22</v>
      </c>
      <c r="C43" s="121" t="s">
        <v>545</v>
      </c>
      <c r="D43" s="121" t="s">
        <v>546</v>
      </c>
      <c r="E43" s="125"/>
    </row>
    <row r="44" spans="2:5" ht="25.5">
      <c r="B44" s="508">
        <v>23</v>
      </c>
      <c r="C44" s="511" t="s">
        <v>547</v>
      </c>
      <c r="D44" s="511" t="s">
        <v>548</v>
      </c>
      <c r="E44" s="121" t="s">
        <v>549</v>
      </c>
    </row>
    <row r="45" spans="2:5" ht="25.5">
      <c r="B45" s="510"/>
      <c r="C45" s="511"/>
      <c r="D45" s="511"/>
      <c r="E45" s="121" t="s">
        <v>550</v>
      </c>
    </row>
    <row r="46" spans="2:5" ht="25.5">
      <c r="B46" s="123">
        <v>24</v>
      </c>
      <c r="C46" s="121" t="s">
        <v>551</v>
      </c>
      <c r="D46" s="511"/>
      <c r="E46" s="121" t="s">
        <v>552</v>
      </c>
    </row>
    <row r="47" spans="2:5" ht="38.25">
      <c r="B47" s="508">
        <v>25</v>
      </c>
      <c r="C47" s="511" t="s">
        <v>553</v>
      </c>
      <c r="D47" s="511" t="s">
        <v>554</v>
      </c>
      <c r="E47" s="121" t="s">
        <v>555</v>
      </c>
    </row>
    <row r="48" spans="2:5" ht="25.5">
      <c r="B48" s="509"/>
      <c r="C48" s="511"/>
      <c r="D48" s="511"/>
      <c r="E48" s="121" t="s">
        <v>556</v>
      </c>
    </row>
    <row r="49" spans="2:5" ht="51">
      <c r="B49" s="509"/>
      <c r="C49" s="511"/>
      <c r="D49" s="511"/>
      <c r="E49" s="121" t="s">
        <v>557</v>
      </c>
    </row>
    <row r="50" spans="2:5" ht="25.5">
      <c r="B50" s="509"/>
      <c r="C50" s="511"/>
      <c r="D50" s="511"/>
      <c r="E50" s="121" t="s">
        <v>558</v>
      </c>
    </row>
    <row r="51" spans="2:5" ht="25.5">
      <c r="B51" s="510"/>
      <c r="C51" s="511"/>
      <c r="D51" s="511"/>
      <c r="E51" s="121" t="s">
        <v>559</v>
      </c>
    </row>
    <row r="52" spans="2:5" ht="25.5">
      <c r="B52" s="123">
        <v>26</v>
      </c>
      <c r="C52" s="121" t="s">
        <v>560</v>
      </c>
      <c r="D52" s="511"/>
      <c r="E52" s="121" t="s">
        <v>561</v>
      </c>
    </row>
    <row r="53" spans="2:5" ht="25.5">
      <c r="B53" s="508">
        <v>27</v>
      </c>
      <c r="C53" s="511" t="s">
        <v>562</v>
      </c>
      <c r="D53" s="511" t="s">
        <v>563</v>
      </c>
      <c r="E53" s="121" t="s">
        <v>564</v>
      </c>
    </row>
    <row r="54" spans="2:5" ht="25.5">
      <c r="B54" s="509"/>
      <c r="C54" s="511"/>
      <c r="D54" s="511"/>
      <c r="E54" s="121" t="s">
        <v>565</v>
      </c>
    </row>
    <row r="55" spans="2:5">
      <c r="B55" s="509"/>
      <c r="C55" s="511"/>
      <c r="D55" s="511"/>
      <c r="E55" s="121" t="s">
        <v>566</v>
      </c>
    </row>
    <row r="56" spans="2:5">
      <c r="B56" s="509"/>
      <c r="C56" s="511"/>
      <c r="D56" s="511"/>
      <c r="E56" s="122"/>
    </row>
    <row r="57" spans="2:5">
      <c r="B57" s="509"/>
      <c r="C57" s="511"/>
      <c r="D57" s="511"/>
      <c r="E57" s="121" t="s">
        <v>567</v>
      </c>
    </row>
    <row r="58" spans="2:5" ht="15" customHeight="1">
      <c r="B58" s="510"/>
      <c r="C58" s="511"/>
      <c r="D58" s="511"/>
      <c r="E58" s="121" t="s">
        <v>568</v>
      </c>
    </row>
    <row r="59" spans="2:5" ht="25.5">
      <c r="B59" s="123">
        <v>28</v>
      </c>
      <c r="C59" s="121" t="s">
        <v>569</v>
      </c>
      <c r="D59" s="511"/>
      <c r="E59" s="121" t="s">
        <v>570</v>
      </c>
    </row>
    <row r="60" spans="2:5" ht="25.5">
      <c r="B60" s="123">
        <v>29</v>
      </c>
      <c r="C60" s="121" t="s">
        <v>571</v>
      </c>
      <c r="D60" s="511"/>
      <c r="E60" s="121" t="s">
        <v>572</v>
      </c>
    </row>
    <row r="61" spans="2:5" ht="25.5">
      <c r="B61" s="123">
        <v>30</v>
      </c>
      <c r="C61" s="121" t="s">
        <v>573</v>
      </c>
      <c r="D61" s="511" t="s">
        <v>574</v>
      </c>
      <c r="E61" s="121" t="s">
        <v>575</v>
      </c>
    </row>
    <row r="62" spans="2:5" ht="25.5">
      <c r="B62" s="123">
        <v>31</v>
      </c>
      <c r="C62" s="121" t="s">
        <v>576</v>
      </c>
      <c r="D62" s="511"/>
      <c r="E62" s="121" t="s">
        <v>577</v>
      </c>
    </row>
    <row r="63" spans="2:5" ht="25.5">
      <c r="B63" s="508">
        <v>32</v>
      </c>
      <c r="C63" s="511" t="s">
        <v>578</v>
      </c>
      <c r="D63" s="511" t="s">
        <v>579</v>
      </c>
      <c r="E63" s="121" t="s">
        <v>580</v>
      </c>
    </row>
    <row r="64" spans="2:5" ht="25.5">
      <c r="B64" s="509"/>
      <c r="C64" s="511"/>
      <c r="D64" s="511"/>
      <c r="E64" s="121" t="s">
        <v>581</v>
      </c>
    </row>
    <row r="65" spans="2:5" ht="25.5">
      <c r="B65" s="510"/>
      <c r="C65" s="511"/>
      <c r="D65" s="511"/>
      <c r="E65" s="121" t="s">
        <v>582</v>
      </c>
    </row>
    <row r="66" spans="2:5" ht="15" customHeight="1">
      <c r="B66" s="508">
        <v>33</v>
      </c>
      <c r="C66" s="511" t="s">
        <v>583</v>
      </c>
      <c r="D66" s="511" t="s">
        <v>584</v>
      </c>
      <c r="E66" s="121" t="s">
        <v>585</v>
      </c>
    </row>
    <row r="67" spans="2:5" ht="25.5">
      <c r="B67" s="510"/>
      <c r="C67" s="511"/>
      <c r="D67" s="511"/>
      <c r="E67" s="121" t="s">
        <v>586</v>
      </c>
    </row>
    <row r="68" spans="2:5" ht="25.5">
      <c r="B68" s="123">
        <v>34</v>
      </c>
      <c r="C68" s="121" t="s">
        <v>587</v>
      </c>
      <c r="D68" s="511"/>
      <c r="E68" s="121" t="s">
        <v>588</v>
      </c>
    </row>
    <row r="69" spans="2:5">
      <c r="B69" s="508">
        <v>35</v>
      </c>
      <c r="C69" s="511" t="s">
        <v>589</v>
      </c>
      <c r="D69" s="511" t="s">
        <v>590</v>
      </c>
      <c r="E69" s="121" t="s">
        <v>591</v>
      </c>
    </row>
    <row r="70" spans="2:5">
      <c r="B70" s="509"/>
      <c r="C70" s="511"/>
      <c r="D70" s="511"/>
      <c r="E70" s="121" t="s">
        <v>592</v>
      </c>
    </row>
    <row r="71" spans="2:5" ht="25.5">
      <c r="B71" s="510"/>
      <c r="C71" s="511"/>
      <c r="D71" s="511"/>
      <c r="E71" s="121" t="s">
        <v>593</v>
      </c>
    </row>
    <row r="72" spans="2:5">
      <c r="B72" s="123">
        <v>36</v>
      </c>
      <c r="C72" s="121" t="s">
        <v>594</v>
      </c>
      <c r="D72" s="511" t="s">
        <v>595</v>
      </c>
      <c r="E72" s="121" t="s">
        <v>596</v>
      </c>
    </row>
    <row r="73" spans="2:5">
      <c r="B73" s="123">
        <v>37</v>
      </c>
      <c r="C73" s="121" t="s">
        <v>597</v>
      </c>
      <c r="D73" s="511"/>
      <c r="E73" s="121" t="s">
        <v>598</v>
      </c>
    </row>
    <row r="74" spans="2:5">
      <c r="B74" s="123">
        <v>38</v>
      </c>
      <c r="C74" s="121" t="s">
        <v>599</v>
      </c>
      <c r="D74" s="511"/>
      <c r="E74" s="125"/>
    </row>
    <row r="75" spans="2:5"/>
    <row r="76" spans="2:5"/>
  </sheetData>
  <mergeCells count="46">
    <mergeCell ref="C4:E4"/>
    <mergeCell ref="C21:C22"/>
    <mergeCell ref="D21:D24"/>
    <mergeCell ref="B7:B9"/>
    <mergeCell ref="C7:C9"/>
    <mergeCell ref="E7:E10"/>
    <mergeCell ref="D11:D12"/>
    <mergeCell ref="E11:E12"/>
    <mergeCell ref="D13:D14"/>
    <mergeCell ref="E13:E14"/>
    <mergeCell ref="B15:B16"/>
    <mergeCell ref="C15:C16"/>
    <mergeCell ref="D15:D16"/>
    <mergeCell ref="D17:D18"/>
    <mergeCell ref="D19:D20"/>
    <mergeCell ref="B44:B45"/>
    <mergeCell ref="C44:C45"/>
    <mergeCell ref="D44:D46"/>
    <mergeCell ref="B25:B29"/>
    <mergeCell ref="C25:C29"/>
    <mergeCell ref="D25:D30"/>
    <mergeCell ref="B31:B36"/>
    <mergeCell ref="C31:C36"/>
    <mergeCell ref="D31:D36"/>
    <mergeCell ref="B37:B38"/>
    <mergeCell ref="C37:C38"/>
    <mergeCell ref="D37:D40"/>
    <mergeCell ref="B41:B42"/>
    <mergeCell ref="C41:C42"/>
    <mergeCell ref="B47:B51"/>
    <mergeCell ref="C47:C51"/>
    <mergeCell ref="D47:D52"/>
    <mergeCell ref="B53:B58"/>
    <mergeCell ref="C53:C58"/>
    <mergeCell ref="D53:D60"/>
    <mergeCell ref="B69:B71"/>
    <mergeCell ref="C69:C71"/>
    <mergeCell ref="D69:D71"/>
    <mergeCell ref="D72:D74"/>
    <mergeCell ref="D61:D62"/>
    <mergeCell ref="B63:B65"/>
    <mergeCell ref="C63:C65"/>
    <mergeCell ref="D63:D65"/>
    <mergeCell ref="B66:B67"/>
    <mergeCell ref="C66:C67"/>
    <mergeCell ref="D66:D68"/>
  </mergeCells>
  <pageMargins left="0.7" right="0.7" top="0.75" bottom="0.75" header="0.3" footer="0.3"/>
  <pageSetup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13">
    <tabColor theme="3" tint="0.59999389629810485"/>
  </sheetPr>
  <dimension ref="A1:E12"/>
  <sheetViews>
    <sheetView showGridLines="0" topLeftCell="A5" zoomScale="90" zoomScaleNormal="90" workbookViewId="0">
      <selection activeCell="C7" sqref="C7"/>
    </sheetView>
  </sheetViews>
  <sheetFormatPr defaultColWidth="0" defaultRowHeight="15" zeroHeight="1"/>
  <cols>
    <col min="1" max="1" width="3.5703125" customWidth="1"/>
    <col min="2" max="2" width="24.28515625" customWidth="1"/>
    <col min="3" max="3" width="62.5703125" customWidth="1"/>
    <col min="4" max="4" width="11.42578125" customWidth="1"/>
    <col min="5" max="5" width="0" hidden="1" customWidth="1"/>
    <col min="6" max="16384" width="11.42578125" hidden="1"/>
  </cols>
  <sheetData>
    <row r="1" spans="2:3"/>
    <row r="2" spans="2:3"/>
    <row r="3" spans="2:3"/>
    <row r="4" spans="2:3" ht="15.75">
      <c r="B4" s="512" t="s">
        <v>600</v>
      </c>
      <c r="C4" s="512"/>
    </row>
    <row r="5" spans="2:3"/>
    <row r="6" spans="2:3">
      <c r="B6" s="119" t="s">
        <v>215</v>
      </c>
      <c r="C6" s="119" t="s">
        <v>601</v>
      </c>
    </row>
    <row r="7" spans="2:3" ht="31.5" customHeight="1">
      <c r="B7" s="238" t="s">
        <v>227</v>
      </c>
      <c r="C7" s="235" t="s">
        <v>602</v>
      </c>
    </row>
    <row r="8" spans="2:3" ht="51" customHeight="1">
      <c r="B8" s="238" t="s">
        <v>603</v>
      </c>
      <c r="C8" s="235" t="s">
        <v>604</v>
      </c>
    </row>
    <row r="9" spans="2:3" ht="25.5">
      <c r="B9" s="238" t="s">
        <v>239</v>
      </c>
      <c r="C9" s="235" t="s">
        <v>605</v>
      </c>
    </row>
    <row r="10" spans="2:3" ht="51">
      <c r="B10" s="238" t="s">
        <v>250</v>
      </c>
      <c r="C10" s="235" t="s">
        <v>606</v>
      </c>
    </row>
    <row r="11" spans="2:3"/>
    <row r="12" spans="2:3"/>
  </sheetData>
  <mergeCells count="1">
    <mergeCell ref="B4:C4"/>
  </mergeCells>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14">
    <tabColor theme="3" tint="0.59999389629810485"/>
  </sheetPr>
  <dimension ref="A1:T47"/>
  <sheetViews>
    <sheetView showGridLines="0" topLeftCell="A4" zoomScale="70" zoomScaleNormal="70" workbookViewId="0">
      <selection activeCell="B13" sqref="B13"/>
    </sheetView>
  </sheetViews>
  <sheetFormatPr defaultColWidth="0" defaultRowHeight="15" zeroHeight="1"/>
  <cols>
    <col min="1" max="1" width="4.5703125" customWidth="1"/>
    <col min="2" max="2" width="16" customWidth="1"/>
    <col min="3" max="3" width="75.140625" customWidth="1"/>
    <col min="4" max="4" width="22.5703125" customWidth="1"/>
    <col min="5" max="20" width="11.42578125" customWidth="1"/>
    <col min="21" max="16384" width="11.42578125" hidden="1"/>
  </cols>
  <sheetData>
    <row r="1" spans="2:4"/>
    <row r="2" spans="2:4"/>
    <row r="3" spans="2:4"/>
    <row r="4" spans="2:4"/>
    <row r="5" spans="2:4">
      <c r="B5" s="514" t="s">
        <v>607</v>
      </c>
      <c r="C5" s="514"/>
      <c r="D5" s="514"/>
    </row>
    <row r="6" spans="2:4">
      <c r="B6" s="513" t="s">
        <v>608</v>
      </c>
      <c r="C6" s="513"/>
      <c r="D6" s="513"/>
    </row>
    <row r="7" spans="2:4"/>
    <row r="8" spans="2:4" ht="15.75">
      <c r="B8" s="512" t="s">
        <v>609</v>
      </c>
      <c r="C8" s="512"/>
      <c r="D8" s="512"/>
    </row>
    <row r="9" spans="2:4"/>
    <row r="10" spans="2:4">
      <c r="B10" s="119" t="s">
        <v>610</v>
      </c>
      <c r="C10" s="119" t="s">
        <v>601</v>
      </c>
      <c r="D10" s="119" t="s">
        <v>611</v>
      </c>
    </row>
    <row r="11" spans="2:4" ht="38.25">
      <c r="B11" s="238" t="s">
        <v>228</v>
      </c>
      <c r="C11" s="235" t="s">
        <v>612</v>
      </c>
      <c r="D11" s="235" t="s">
        <v>613</v>
      </c>
    </row>
    <row r="12" spans="2:4">
      <c r="B12" s="239" t="s">
        <v>272</v>
      </c>
      <c r="C12" s="236" t="s">
        <v>614</v>
      </c>
      <c r="D12" s="236" t="s">
        <v>613</v>
      </c>
    </row>
    <row r="13" spans="2:4" ht="38.25">
      <c r="B13" s="238" t="s">
        <v>289</v>
      </c>
      <c r="C13" s="235" t="s">
        <v>615</v>
      </c>
      <c r="D13" s="235" t="s">
        <v>616</v>
      </c>
    </row>
    <row r="14" spans="2:4">
      <c r="B14" s="239" t="s">
        <v>290</v>
      </c>
      <c r="C14" s="236" t="s">
        <v>617</v>
      </c>
      <c r="D14" s="236" t="s">
        <v>616</v>
      </c>
    </row>
    <row r="15" spans="2:4" ht="38.25">
      <c r="B15" s="238" t="s">
        <v>291</v>
      </c>
      <c r="C15" s="235" t="s">
        <v>618</v>
      </c>
      <c r="D15" s="235" t="s">
        <v>616</v>
      </c>
    </row>
    <row r="16" spans="2:4" ht="25.5">
      <c r="B16" s="239" t="s">
        <v>273</v>
      </c>
      <c r="C16" s="236" t="s">
        <v>619</v>
      </c>
      <c r="D16" s="236" t="s">
        <v>613</v>
      </c>
    </row>
    <row r="17" spans="2:4" ht="25.5">
      <c r="B17" s="238" t="s">
        <v>274</v>
      </c>
      <c r="C17" s="235" t="s">
        <v>620</v>
      </c>
      <c r="D17" s="235" t="s">
        <v>616</v>
      </c>
    </row>
    <row r="18" spans="2:4">
      <c r="B18" s="515" t="s">
        <v>276</v>
      </c>
      <c r="C18" s="236" t="s">
        <v>621</v>
      </c>
      <c r="D18" s="516" t="s">
        <v>613</v>
      </c>
    </row>
    <row r="19" spans="2:4" ht="38.25">
      <c r="B19" s="515"/>
      <c r="C19" s="240" t="s">
        <v>622</v>
      </c>
      <c r="D19" s="516"/>
    </row>
    <row r="20" spans="2:4" ht="25.5">
      <c r="B20" s="515"/>
      <c r="C20" s="240" t="s">
        <v>623</v>
      </c>
      <c r="D20" s="516"/>
    </row>
    <row r="21" spans="2:4" ht="51">
      <c r="B21" s="515"/>
      <c r="C21" s="241" t="s">
        <v>624</v>
      </c>
      <c r="D21" s="516"/>
    </row>
    <row r="22" spans="2:4" ht="51">
      <c r="B22" s="517" t="s">
        <v>275</v>
      </c>
      <c r="C22" s="235" t="s">
        <v>625</v>
      </c>
      <c r="D22" s="518" t="s">
        <v>613</v>
      </c>
    </row>
    <row r="23" spans="2:4" ht="25.5">
      <c r="B23" s="517"/>
      <c r="C23" s="235" t="s">
        <v>626</v>
      </c>
      <c r="D23" s="518"/>
    </row>
    <row r="24" spans="2:4">
      <c r="B24" s="517"/>
      <c r="C24" s="235" t="s">
        <v>627</v>
      </c>
      <c r="D24" s="518"/>
    </row>
    <row r="25" spans="2:4" ht="51">
      <c r="B25" s="515" t="s">
        <v>277</v>
      </c>
      <c r="C25" s="236" t="s">
        <v>628</v>
      </c>
      <c r="D25" s="516" t="s">
        <v>613</v>
      </c>
    </row>
    <row r="26" spans="2:4">
      <c r="B26" s="515"/>
      <c r="C26" s="240" t="s">
        <v>629</v>
      </c>
      <c r="D26" s="516"/>
    </row>
    <row r="27" spans="2:4">
      <c r="B27" s="515"/>
      <c r="C27" s="240" t="s">
        <v>630</v>
      </c>
      <c r="D27" s="516"/>
    </row>
    <row r="28" spans="2:4" ht="76.5">
      <c r="B28" s="238" t="s">
        <v>278</v>
      </c>
      <c r="C28" s="235" t="s">
        <v>631</v>
      </c>
      <c r="D28" s="235" t="s">
        <v>613</v>
      </c>
    </row>
    <row r="29" spans="2:4" ht="89.25">
      <c r="B29" s="515" t="s">
        <v>279</v>
      </c>
      <c r="C29" s="236" t="s">
        <v>632</v>
      </c>
      <c r="D29" s="516" t="s">
        <v>616</v>
      </c>
    </row>
    <row r="30" spans="2:4" ht="38.25">
      <c r="B30" s="515"/>
      <c r="C30" s="236" t="s">
        <v>633</v>
      </c>
      <c r="D30" s="516"/>
    </row>
    <row r="31" spans="2:4" ht="25.5">
      <c r="B31" s="515"/>
      <c r="C31" s="240" t="s">
        <v>634</v>
      </c>
      <c r="D31" s="516"/>
    </row>
    <row r="32" spans="2:4">
      <c r="B32" s="515"/>
      <c r="C32" s="240" t="s">
        <v>635</v>
      </c>
      <c r="D32" s="516"/>
    </row>
    <row r="33" spans="2:4" ht="51">
      <c r="B33" s="515"/>
      <c r="C33" s="236" t="s">
        <v>636</v>
      </c>
      <c r="D33" s="516"/>
    </row>
    <row r="34" spans="2:4" ht="25.5">
      <c r="B34" s="515"/>
      <c r="C34" s="236" t="s">
        <v>637</v>
      </c>
      <c r="D34" s="516"/>
    </row>
    <row r="35" spans="2:4"/>
    <row r="36" spans="2:4" ht="18" customHeight="1">
      <c r="B36" s="512" t="s">
        <v>638</v>
      </c>
      <c r="C36" s="512"/>
      <c r="D36" s="512"/>
    </row>
    <row r="37" spans="2:4"/>
    <row r="38" spans="2:4">
      <c r="B38" s="119" t="s">
        <v>610</v>
      </c>
      <c r="C38" s="119" t="s">
        <v>601</v>
      </c>
      <c r="D38" s="119" t="s">
        <v>611</v>
      </c>
    </row>
    <row r="39" spans="2:4" ht="38.25">
      <c r="B39" s="238" t="s">
        <v>280</v>
      </c>
      <c r="C39" s="235" t="s">
        <v>639</v>
      </c>
      <c r="D39" s="235" t="s">
        <v>613</v>
      </c>
    </row>
    <row r="40" spans="2:4" ht="51">
      <c r="B40" s="239" t="s">
        <v>355</v>
      </c>
      <c r="C40" s="236" t="s">
        <v>640</v>
      </c>
      <c r="D40" s="236" t="s">
        <v>613</v>
      </c>
    </row>
    <row r="41" spans="2:4" ht="51">
      <c r="B41" s="238" t="s">
        <v>281</v>
      </c>
      <c r="C41" s="235" t="s">
        <v>641</v>
      </c>
      <c r="D41" s="235" t="s">
        <v>613</v>
      </c>
    </row>
    <row r="42" spans="2:4">
      <c r="B42" s="515" t="s">
        <v>282</v>
      </c>
      <c r="C42" s="236" t="s">
        <v>642</v>
      </c>
      <c r="D42" s="516" t="s">
        <v>613</v>
      </c>
    </row>
    <row r="43" spans="2:4" ht="25.5">
      <c r="B43" s="515"/>
      <c r="C43" s="236" t="s">
        <v>643</v>
      </c>
      <c r="D43" s="516"/>
    </row>
    <row r="44" spans="2:4" ht="25.5">
      <c r="B44" s="238" t="s">
        <v>283</v>
      </c>
      <c r="C44" s="237" t="s">
        <v>644</v>
      </c>
      <c r="D44" s="235" t="s">
        <v>613</v>
      </c>
    </row>
    <row r="45" spans="2:4"/>
    <row r="46" spans="2:4"/>
    <row r="47" spans="2:4"/>
  </sheetData>
  <mergeCells count="14">
    <mergeCell ref="B6:D6"/>
    <mergeCell ref="B5:D5"/>
    <mergeCell ref="B29:B34"/>
    <mergeCell ref="D29:D34"/>
    <mergeCell ref="B42:B43"/>
    <mergeCell ref="D42:D43"/>
    <mergeCell ref="B8:D8"/>
    <mergeCell ref="B36:D36"/>
    <mergeCell ref="B18:B21"/>
    <mergeCell ref="D18:D21"/>
    <mergeCell ref="B22:B24"/>
    <mergeCell ref="D22:D24"/>
    <mergeCell ref="B25:B27"/>
    <mergeCell ref="D25:D27"/>
  </mergeCells>
  <hyperlinks>
    <hyperlink ref="C44" r:id="rId1" tooltip="Hallazgo" display="https://wiki.choucairtesting.com/wiki/index.php/Hallazgo" xr:uid="{00000000-0004-0000-0F00-000000000000}"/>
    <hyperlink ref="B6" r:id="rId2" xr:uid="{00000000-0004-0000-0F00-000001000000}"/>
  </hyperlinks>
  <pageMargins left="0.7" right="0.7" top="0.75" bottom="0.75" header="0.3" footer="0.3"/>
  <pageSetup orientation="portrait" r:id="rId3"/>
  <drawing r:id="rId4"/>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15">
    <tabColor theme="3" tint="0.59999389629810485"/>
  </sheetPr>
  <dimension ref="A1:D19"/>
  <sheetViews>
    <sheetView showGridLines="0" topLeftCell="A6" zoomScale="120" zoomScaleNormal="120" workbookViewId="0">
      <selection activeCell="B17" sqref="B17:C17"/>
    </sheetView>
  </sheetViews>
  <sheetFormatPr defaultColWidth="0" defaultRowHeight="15" zeroHeight="1"/>
  <cols>
    <col min="1" max="1" width="6" customWidth="1"/>
    <col min="2" max="2" width="26.28515625" customWidth="1"/>
    <col min="3" max="3" width="68.42578125" customWidth="1"/>
    <col min="4" max="4" width="11.42578125" customWidth="1"/>
    <col min="5" max="16384" width="11.42578125" hidden="1"/>
  </cols>
  <sheetData>
    <row r="1" spans="2:3"/>
    <row r="2" spans="2:3"/>
    <row r="3" spans="2:3"/>
    <row r="4" spans="2:3"/>
    <row r="5" spans="2:3" ht="15.75">
      <c r="B5" s="512" t="s">
        <v>645</v>
      </c>
      <c r="C5" s="512"/>
    </row>
    <row r="6" spans="2:3"/>
    <row r="7" spans="2:3">
      <c r="B7" s="119" t="s">
        <v>610</v>
      </c>
      <c r="C7" s="119" t="s">
        <v>601</v>
      </c>
    </row>
    <row r="8" spans="2:3" ht="34.5" customHeight="1">
      <c r="B8" s="243" t="s">
        <v>646</v>
      </c>
      <c r="C8" s="242" t="s">
        <v>647</v>
      </c>
    </row>
    <row r="9" spans="2:3" ht="57.75" customHeight="1">
      <c r="B9" s="243" t="s">
        <v>303</v>
      </c>
      <c r="C9" s="242" t="s">
        <v>648</v>
      </c>
    </row>
    <row r="10" spans="2:3">
      <c r="B10" s="243" t="s">
        <v>233</v>
      </c>
      <c r="C10" s="242" t="s">
        <v>649</v>
      </c>
    </row>
    <row r="11" spans="2:3" ht="52.5" customHeight="1">
      <c r="B11" s="243" t="s">
        <v>229</v>
      </c>
      <c r="C11" s="242" t="s">
        <v>650</v>
      </c>
    </row>
    <row r="12" spans="2:3" ht="25.5">
      <c r="B12" s="243" t="s">
        <v>319</v>
      </c>
      <c r="C12" s="242" t="s">
        <v>651</v>
      </c>
    </row>
    <row r="13" spans="2:3" ht="28.5" customHeight="1">
      <c r="B13" s="243" t="s">
        <v>324</v>
      </c>
      <c r="C13" s="242" t="s">
        <v>652</v>
      </c>
    </row>
    <row r="14" spans="2:3" ht="48.75" customHeight="1">
      <c r="B14" s="243" t="s">
        <v>653</v>
      </c>
      <c r="C14" s="242" t="s">
        <v>654</v>
      </c>
    </row>
    <row r="15" spans="2:3">
      <c r="B15" s="243" t="s">
        <v>332</v>
      </c>
      <c r="C15" s="242" t="s">
        <v>655</v>
      </c>
    </row>
    <row r="16" spans="2:3">
      <c r="B16" s="243" t="s">
        <v>334</v>
      </c>
      <c r="C16" s="242" t="s">
        <v>656</v>
      </c>
    </row>
    <row r="17" spans="2:3">
      <c r="B17" s="243" t="s">
        <v>657</v>
      </c>
      <c r="C17" s="242" t="s">
        <v>655</v>
      </c>
    </row>
    <row r="18" spans="2:3"/>
    <row r="19" spans="2:3"/>
  </sheetData>
  <mergeCells count="1">
    <mergeCell ref="B5:C5"/>
  </mergeCells>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16">
    <tabColor theme="3" tint="0.59999389629810485"/>
  </sheetPr>
  <dimension ref="A1:D31"/>
  <sheetViews>
    <sheetView showGridLines="0" topLeftCell="A9" zoomScale="90" zoomScaleNormal="90" workbookViewId="0">
      <selection activeCell="C9" sqref="C9"/>
    </sheetView>
  </sheetViews>
  <sheetFormatPr defaultColWidth="0" defaultRowHeight="15" zeroHeight="1"/>
  <cols>
    <col min="1" max="1" width="5" customWidth="1"/>
    <col min="2" max="2" width="15.7109375" customWidth="1"/>
    <col min="3" max="3" width="62.7109375" customWidth="1"/>
    <col min="4" max="4" width="11.42578125" customWidth="1"/>
    <col min="5" max="16384" width="11.42578125" hidden="1"/>
  </cols>
  <sheetData>
    <row r="1" spans="2:3"/>
    <row r="2" spans="2:3"/>
    <row r="3" spans="2:3"/>
    <row r="4" spans="2:3"/>
    <row r="5" spans="2:3" ht="15.75">
      <c r="B5" s="512" t="s">
        <v>658</v>
      </c>
      <c r="C5" s="512"/>
    </row>
    <row r="6" spans="2:3" ht="18" customHeight="1"/>
    <row r="7" spans="2:3">
      <c r="B7" s="119" t="s">
        <v>610</v>
      </c>
      <c r="C7" s="119" t="s">
        <v>659</v>
      </c>
    </row>
    <row r="8" spans="2:3" ht="25.5">
      <c r="B8" s="243" t="s">
        <v>660</v>
      </c>
      <c r="C8" s="242" t="s">
        <v>661</v>
      </c>
    </row>
    <row r="9" spans="2:3" ht="50.25" customHeight="1">
      <c r="B9" s="243" t="s">
        <v>447</v>
      </c>
      <c r="C9" s="242" t="s">
        <v>662</v>
      </c>
    </row>
    <row r="10" spans="2:3" ht="50.25" customHeight="1">
      <c r="B10" s="243" t="s">
        <v>448</v>
      </c>
      <c r="C10" s="242" t="s">
        <v>663</v>
      </c>
    </row>
    <row r="11" spans="2:3">
      <c r="B11" s="243" t="s">
        <v>449</v>
      </c>
      <c r="C11" s="242" t="s">
        <v>664</v>
      </c>
    </row>
    <row r="12" spans="2:3"/>
    <row r="13" spans="2:3" ht="15.75">
      <c r="B13" s="512" t="s">
        <v>665</v>
      </c>
      <c r="C13" s="512"/>
    </row>
    <row r="14" spans="2:3"/>
    <row r="15" spans="2:3">
      <c r="B15" s="119" t="s">
        <v>610</v>
      </c>
      <c r="C15" s="119" t="s">
        <v>659</v>
      </c>
    </row>
    <row r="16" spans="2:3">
      <c r="B16" s="243" t="s">
        <v>660</v>
      </c>
      <c r="C16" s="242" t="s">
        <v>666</v>
      </c>
    </row>
    <row r="17" spans="2:3">
      <c r="B17" s="243" t="s">
        <v>447</v>
      </c>
      <c r="C17" s="242" t="s">
        <v>667</v>
      </c>
    </row>
    <row r="18" spans="2:3">
      <c r="B18" s="243" t="s">
        <v>448</v>
      </c>
      <c r="C18" s="242" t="s">
        <v>668</v>
      </c>
    </row>
    <row r="19" spans="2:3">
      <c r="B19" s="243" t="s">
        <v>449</v>
      </c>
      <c r="C19" s="242" t="s">
        <v>669</v>
      </c>
    </row>
    <row r="20" spans="2:3"/>
    <row r="21" spans="2:3"/>
    <row r="22" spans="2:3" ht="15.75">
      <c r="B22" s="512" t="s">
        <v>670</v>
      </c>
      <c r="C22" s="512"/>
    </row>
    <row r="23" spans="2:3"/>
    <row r="24" spans="2:3">
      <c r="B24" s="119" t="s">
        <v>610</v>
      </c>
      <c r="C24" s="119" t="s">
        <v>659</v>
      </c>
    </row>
    <row r="25" spans="2:3" ht="38.25">
      <c r="B25" s="243" t="s">
        <v>671</v>
      </c>
      <c r="C25" s="242" t="s">
        <v>672</v>
      </c>
    </row>
    <row r="26" spans="2:3" ht="51">
      <c r="B26" s="243" t="s">
        <v>447</v>
      </c>
      <c r="C26" s="242" t="s">
        <v>673</v>
      </c>
    </row>
    <row r="27" spans="2:3" ht="25.5">
      <c r="B27" s="243" t="s">
        <v>448</v>
      </c>
      <c r="C27" s="242" t="s">
        <v>674</v>
      </c>
    </row>
    <row r="28" spans="2:3">
      <c r="B28" s="243" t="s">
        <v>449</v>
      </c>
      <c r="C28" s="242" t="s">
        <v>675</v>
      </c>
    </row>
    <row r="29" spans="2:3"/>
    <row r="30" spans="2:3"/>
    <row r="31" spans="2:3"/>
  </sheetData>
  <mergeCells count="3">
    <mergeCell ref="B13:C13"/>
    <mergeCell ref="B22:C22"/>
    <mergeCell ref="B5:C5"/>
  </mergeCells>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xml version="1.0" encoding="utf-8"?>
<p:properties xmlns:p="http://schemas.microsoft.com/office/2006/metadata/properties" xmlns:xsi="http://www.w3.org/2001/XMLSchema-instance" xmlns:pc="http://schemas.microsoft.com/office/infopath/2007/PartnerControls">
  <documentManagement>
    <TaxCatchAll xmlns="05940377-0d4c-4854-a3a2-25fbbf9942b2" xsi:nil="true"/>
    <lcf76f155ced4ddcb4097134ff3c332f xmlns="4864bc86-c5ce-47bd-ba53-a03c35c7967e">
      <Terms xmlns="http://schemas.microsoft.com/office/infopath/2007/PartnerControls"/>
    </lcf76f155ced4ddcb4097134ff3c332f>
    <Numero xmlns="4864bc86-c5ce-47bd-ba53-a03c35c7967e">1</Numero>
  </documentManagement>
</p:properties>
</file>

<file path=customXml/item11.xml>�� 
</file>

<file path=customXml/item12.xml>�� 
</file>

<file path=customXml/item13.xml>�� �� �� �� �� 
</file>

<file path=customXml/item14.xml>�� �� �� �� �� 
</file>

<file path=customXml/item15.xml>�� 
</file>

<file path=customXml/item16.xml><?xml version="1.0" encoding="utf-8"?>
<ct:contentTypeSchema xmlns:ct="http://schemas.microsoft.com/office/2006/metadata/contentType" xmlns:ma="http://schemas.microsoft.com/office/2006/metadata/properties/metaAttributes" ct:_="" ma:_="" ma:contentTypeName="Documento" ma:contentTypeID="0x0101002C676B3A31E9B34ABF594AAA8BA26703" ma:contentTypeVersion="17" ma:contentTypeDescription="Crear nuevo documento." ma:contentTypeScope="" ma:versionID="028a9a08cc05c71432ca167418044510">
  <xsd:schema xmlns:xsd="http://www.w3.org/2001/XMLSchema" xmlns:xs="http://www.w3.org/2001/XMLSchema" xmlns:p="http://schemas.microsoft.com/office/2006/metadata/properties" xmlns:ns2="4864bc86-c5ce-47bd-ba53-a03c35c7967e" xmlns:ns3="05940377-0d4c-4854-a3a2-25fbbf9942b2" targetNamespace="http://schemas.microsoft.com/office/2006/metadata/properties" ma:root="true" ma:fieldsID="b2e2a78d2e32a4e3949fe582aaa8b361" ns2:_="" ns3:_="">
    <xsd:import namespace="4864bc86-c5ce-47bd-ba53-a03c35c7967e"/>
    <xsd:import namespace="05940377-0d4c-4854-a3a2-25fbbf9942b2"/>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SearchProperties" minOccurs="0"/>
                <xsd:element ref="ns2:MediaServiceDateTaken" minOccurs="0"/>
                <xsd:element ref="ns2:MediaLengthInSeconds" minOccurs="0"/>
                <xsd:element ref="ns3:SharedWithUsers" minOccurs="0"/>
                <xsd:element ref="ns3:SharedWithDetails"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Numero" minOccurs="0"/>
                <xsd:element ref="ns2: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864bc86-c5ce-47bd-ba53-a03c35c7967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SearchProperties" ma:index="12" nillable="true" ma:displayName="MediaServiceSearchProperties" ma:hidden="true" ma:internalName="MediaServiceSearchProperties" ma:readOnly="true">
      <xsd:simpleType>
        <xsd:restriction base="dms:Note"/>
      </xsd:simpleType>
    </xsd:element>
    <xsd:element name="MediaServiceDateTaken" ma:index="13" nillable="true" ma:displayName="MediaServiceDateTaken" ma:hidden="true" ma:indexed="true" ma:internalName="MediaServiceDateTaken"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lcf76f155ced4ddcb4097134ff3c332f" ma:index="18" nillable="true" ma:taxonomy="true" ma:internalName="lcf76f155ced4ddcb4097134ff3c332f" ma:taxonomyFieldName="MediaServiceImageTags" ma:displayName="Etiquetas de imagen" ma:readOnly="false" ma:fieldId="{5cf76f15-5ced-4ddc-b409-7134ff3c332f}" ma:taxonomyMulti="true" ma:sspId="0ddb4910-e227-483e-aa9c-b76acf4f3c01" ma:termSetId="09814cd3-568e-fe90-9814-8d621ff8fb84" ma:anchorId="fba54fb3-c3e1-fe81-a776-ca4b69148c4d" ma:open="true" ma:isKeyword="false">
      <xsd:complexType>
        <xsd:sequence>
          <xsd:element ref="pc:Terms" minOccurs="0" maxOccurs="1"/>
        </xsd:sequence>
      </xsd:complexType>
    </xsd:element>
    <xsd:element name="MediaServiceOCR" ma:index="20" nillable="true" ma:displayName="Extracted Text" ma:internalName="MediaServiceOCR" ma:readOnly="true">
      <xsd:simpleType>
        <xsd:restriction base="dms:Note">
          <xsd:maxLength value="255"/>
        </xsd:restriction>
      </xsd:simpleType>
    </xsd:element>
    <xsd:element name="MediaServiceGenerationTime" ma:index="21" nillable="true" ma:displayName="MediaServiceGenerationTime" ma:hidden="true" ma:internalName="MediaServiceGenerationTime" ma:readOnly="true">
      <xsd:simpleType>
        <xsd:restriction base="dms:Text"/>
      </xsd:simpleType>
    </xsd:element>
    <xsd:element name="MediaServiceEventHashCode" ma:index="22" nillable="true" ma:displayName="MediaServiceEventHashCode" ma:hidden="true" ma:internalName="MediaServiceEventHashCode" ma:readOnly="true">
      <xsd:simpleType>
        <xsd:restriction base="dms:Text"/>
      </xsd:simpleType>
    </xsd:element>
    <xsd:element name="Numero" ma:index="23" nillable="true" ma:displayName="Numero" ma:default="1" ma:format="Dropdown" ma:internalName="Numero" ma:percentage="FALSE">
      <xsd:simpleType>
        <xsd:restriction base="dms:Number"/>
      </xsd:simpleType>
    </xsd:element>
    <xsd:element name="MediaServiceObjectDetectorVersions" ma:index="24" nillable="true" ma:displayName="MediaServiceObjectDetectorVersions" ma:hidden="true" ma:indexed="true" ma:internalName="MediaServiceObjectDetectorVersions"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05940377-0d4c-4854-a3a2-25fbbf9942b2" elementFormDefault="qualified">
    <xsd:import namespace="http://schemas.microsoft.com/office/2006/documentManagement/types"/>
    <xsd:import namespace="http://schemas.microsoft.com/office/infopath/2007/PartnerControls"/>
    <xsd:element name="SharedWithUsers" ma:index="15" nillable="true" ma:displayName="Compartido c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Detalles de uso compartido" ma:internalName="SharedWithDetails" ma:readOnly="true">
      <xsd:simpleType>
        <xsd:restriction base="dms:Note">
          <xsd:maxLength value="255"/>
        </xsd:restriction>
      </xsd:simpleType>
    </xsd:element>
    <xsd:element name="TaxCatchAll" ma:index="19" nillable="true" ma:displayName="Taxonomy Catch All Column" ma:hidden="true" ma:list="{052cd04e-29e8-429e-ba57-63766424aa94}" ma:internalName="TaxCatchAll" ma:showField="CatchAllData" ma:web="05940377-0d4c-4854-a3a2-25fbbf9942b2">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17.xml>�� 
</file>

<file path=customXml/item18.xml>�� 
</file>

<file path=customXml/item19.xml><?xml version="1.0" encoding="utf-8"?>
<?mso-contentType ?>
<FormTemplates xmlns="http://schemas.microsoft.com/sharepoint/v3/contenttype/forms">
  <Display>DocumentLibraryForm</Display>
  <Edit>DocumentLibraryForm</Edit>
  <New>DocumentLibraryForm</New>
</FormTemplates>
</file>

<file path=customXml/item20.xml>�� �� �� 
</file>

<file path=customXml/item21.xml>�� 
</file>

<file path=customXml/item22.xml>�� 
</file>

<file path=customXml/item23.xml>�� 
</file>

<file path=customXml/item24.xml>�� 
</file>

<file path=customXml/item25.xml>�� 
</file>

<file path=customXml/item26.xml>�� 
</file>

<file path=customXml/itemProps1.xml><?xml version="1.0" encoding="utf-8"?>
<ds:datastoreItem xmlns:ds="http://schemas.openxmlformats.org/officeDocument/2006/customXml" ds:itemID="{5BE3A11E-CE96-4E54-9CD6-39E859F60920}"/>
</file>

<file path=customXml/itemProps2.xml><?xml version="1.0" encoding="utf-8"?>
<ds:datastoreItem xmlns:ds="http://schemas.openxmlformats.org/officeDocument/2006/customXml" ds:itemID="{2589DFFD-AA17-42AA-B1A2-ABF163922FA6}"/>
</file>

<file path=customXml/itemProps3.xml><?xml version="1.0" encoding="utf-8"?>
<ds:datastoreItem xmlns:ds="http://schemas.openxmlformats.org/officeDocument/2006/customXml" ds:itemID="{8A4C571C-8FC7-4BF0-8E40-4991FC7AA9F3}"/>
</file>

<file path=customXml/itemProps4.xml><?xml version="1.0" encoding="utf-8"?>
<ds:datastoreItem xmlns:ds="http://schemas.openxmlformats.org/officeDocument/2006/customXml" ds:itemID="{B7364BA7-C4D6-41A4-8904-C4A41B1BDF9A}"/>
</file>

<file path=customXml/itemProps5.xml><?xml version="1.0" encoding="utf-8"?>
<ds:datastoreItem xmlns:ds="http://schemas.openxmlformats.org/officeDocument/2006/customXml" ds:itemID="{029A8CF5-4995-44E3-9399-51C38E06F974}"/>
</file>

<file path=customXml/itemProps6.xml><?xml version="1.0" encoding="utf-8"?>
<ds:datastoreItem xmlns:ds="http://schemas.openxmlformats.org/officeDocument/2006/customXml" ds:itemID="{3AB4D992-7724-4ADF-A64C-B726A17C08FD}"/>
</file>

<file path=customXml/itemProps7.xml><?xml version="1.0" encoding="utf-8"?>
<ds:datastoreItem xmlns:ds="http://schemas.openxmlformats.org/officeDocument/2006/customXml" ds:itemID="{96B7B806-D046-4F50-AB29-9622A5222F3A}"/>
</file>

<file path=customXml/itemProps8.xml><?xml version="1.0" encoding="utf-8"?>
<ds:datastoreItem xmlns:ds="http://schemas.openxmlformats.org/officeDocument/2006/customXml" ds:itemID="{DAAE5E61-F683-4CF5-AF2B-A5A5B09846B2}"/>
</file>

<file path=customXml/itemProps9.xml><?xml version="1.0" encoding="utf-8"?>
<ds:datastoreItem xmlns:ds="http://schemas.openxmlformats.org/officeDocument/2006/customXml" ds:itemID="{54988E71-4DBD-4736-9FFD-9C8EAF103C5F}"/>
</file>

<file path=customXml/itemProps10.xml><?xml version="1.0" encoding="utf-8"?>
<ds:datastoreItem xmlns:ds="http://schemas.openxmlformats.org/officeDocument/2006/customXml" ds:itemID="{DEBFDFF2-CEF1-46E0-AB7E-DECFD36E0E14}"/>
</file>

<file path=customXml/itemProps11.xml><?xml version="1.0" encoding="utf-8"?>
<ds:datastoreItem xmlns:ds="http://schemas.openxmlformats.org/officeDocument/2006/customXml" ds:itemID="{5AA34C50-BB5C-49D3-ADB0-2A457CB4BA07}"/>
</file>

<file path=customXml/itemProps12.xml><?xml version="1.0" encoding="utf-8"?>
<ds:datastoreItem xmlns:ds="http://schemas.openxmlformats.org/officeDocument/2006/customXml" ds:itemID="{5CACD526-1B54-42D2-B36B-A77B9A3EB4E3}"/>
</file>

<file path=customXml/itemProps13.xml><?xml version="1.0" encoding="utf-8"?>
<ds:datastoreItem xmlns:ds="http://schemas.openxmlformats.org/officeDocument/2006/customXml" ds:itemID="{6B63B84A-F728-487B-8C61-2BF3BA13D3A8}"/>
</file>

<file path=customXml/itemProps14.xml><?xml version="1.0" encoding="utf-8"?>
<ds:datastoreItem xmlns:ds="http://schemas.openxmlformats.org/officeDocument/2006/customXml" ds:itemID="{DFE32AD6-4077-48A9-B210-C081614D9897}"/>
</file>

<file path=customXml/itemProps15.xml><?xml version="1.0" encoding="utf-8"?>
<ds:datastoreItem xmlns:ds="http://schemas.openxmlformats.org/officeDocument/2006/customXml" ds:itemID="{E9D6AED2-5507-470C-89B1-9016A1D488B5}"/>
</file>

<file path=customXml/itemProps16.xml><?xml version="1.0" encoding="utf-8"?>
<ds:datastoreItem xmlns:ds="http://schemas.openxmlformats.org/officeDocument/2006/customXml" ds:itemID="{96D9945F-E8CF-40C8-9399-3A5F38E23DDC}"/>
</file>

<file path=customXml/itemProps17.xml><?xml version="1.0" encoding="utf-8"?>
<ds:datastoreItem xmlns:ds="http://schemas.openxmlformats.org/officeDocument/2006/customXml" ds:itemID="{9F06C2C7-F121-4FDE-B817-10E4B8E46447}"/>
</file>

<file path=customXml/itemProps18.xml><?xml version="1.0" encoding="utf-8"?>
<ds:datastoreItem xmlns:ds="http://schemas.openxmlformats.org/officeDocument/2006/customXml" ds:itemID="{E055142B-BAA9-4BC6-B12A-483AC9CED97D}"/>
</file>

<file path=customXml/itemProps19.xml><?xml version="1.0" encoding="utf-8"?>
<ds:datastoreItem xmlns:ds="http://schemas.openxmlformats.org/officeDocument/2006/customXml" ds:itemID="{CF1942E3-1E6C-4A4C-82E6-40C03CE705D9}"/>
</file>

<file path=customXml/itemProps20.xml><?xml version="1.0" encoding="utf-8"?>
<ds:datastoreItem xmlns:ds="http://schemas.openxmlformats.org/officeDocument/2006/customXml" ds:itemID="{C75196B8-705F-463A-81B0-0097786B3D8F}"/>
</file>

<file path=customXml/itemProps21.xml><?xml version="1.0" encoding="utf-8"?>
<ds:datastoreItem xmlns:ds="http://schemas.openxmlformats.org/officeDocument/2006/customXml" ds:itemID="{E66EF7C1-84E0-4202-98AD-FFCA71FC9CA4}"/>
</file>

<file path=customXml/itemProps22.xml><?xml version="1.0" encoding="utf-8"?>
<ds:datastoreItem xmlns:ds="http://schemas.openxmlformats.org/officeDocument/2006/customXml" ds:itemID="{6C3DE802-99FD-4366-B2B5-9D18F8D99EE3}"/>
</file>

<file path=customXml/itemProps23.xml><?xml version="1.0" encoding="utf-8"?>
<ds:datastoreItem xmlns:ds="http://schemas.openxmlformats.org/officeDocument/2006/customXml" ds:itemID="{70BD71F5-CCA9-4CCF-94F6-E831F5DBB738}"/>
</file>

<file path=customXml/itemProps24.xml><?xml version="1.0" encoding="utf-8"?>
<ds:datastoreItem xmlns:ds="http://schemas.openxmlformats.org/officeDocument/2006/customXml" ds:itemID="{FD011EB3-58F6-4067-A861-3BD0936E669C}"/>
</file>

<file path=customXml/itemProps25.xml><?xml version="1.0" encoding="utf-8"?>
<ds:datastoreItem xmlns:ds="http://schemas.openxmlformats.org/officeDocument/2006/customXml" ds:itemID="{72AB04BD-8E03-434D-A84B-FB3F6E4A5AAC}"/>
</file>

<file path=customXml/itemProps26.xml><?xml version="1.0" encoding="utf-8"?>
<ds:datastoreItem xmlns:ds="http://schemas.openxmlformats.org/officeDocument/2006/customXml" ds:itemID="{B5098E15-07E4-4BD6-A4B1-CE724C2F6C50}"/>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Diana Maria Moreno Ocampo</dc:creator>
  <cp:keywords/>
  <dc:description/>
  <cp:lastModifiedBy/>
  <cp:revision/>
  <dcterms:created xsi:type="dcterms:W3CDTF">2022-07-28T13:53:04Z</dcterms:created>
  <dcterms:modified xsi:type="dcterms:W3CDTF">2024-02-09T16:08:19Z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0x0101002C676B3A31E9B34ABF594AAA8BA26703</vt:lpwstr>
  </property>
  <property fmtid="{D5CDD505-2E9C-101B-9397-08002B2CF9AE}" pid="3" name="MediaServiceImageTags">
    <vt:lpwstr/>
  </property>
</Properties>
</file>