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retriever/"/>
    </mc:Choice>
  </mc:AlternateContent>
  <xr:revisionPtr revIDLastSave="0" documentId="13_ncr:1_{0C6B7341-5DED-0844-A114-DB46088ABC46}" xr6:coauthVersionLast="45" xr6:coauthVersionMax="45" xr10:uidLastSave="{00000000-0000-0000-0000-000000000000}"/>
  <bookViews>
    <workbookView xWindow="12800" yWindow="460" windowWidth="12800" windowHeight="14820" xr2:uid="{516412A6-7196-4648-9F28-0B1A58CCCA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" i="2" l="1"/>
  <c r="AN6" i="2"/>
  <c r="AN3" i="2"/>
  <c r="AN4" i="2"/>
  <c r="AN5" i="2"/>
  <c r="AN2" i="2"/>
  <c r="AM7" i="2"/>
  <c r="Y6" i="2"/>
  <c r="Y3" i="2"/>
  <c r="Y4" i="2"/>
  <c r="Y5" i="2"/>
  <c r="Y2" i="2"/>
  <c r="AM6" i="2"/>
  <c r="AM3" i="2"/>
  <c r="AM4" i="2"/>
  <c r="AM5" i="2"/>
  <c r="AM2" i="2"/>
  <c r="AL3" i="2"/>
  <c r="AL4" i="2"/>
  <c r="AL5" i="2"/>
  <c r="AL2" i="2"/>
  <c r="AK3" i="2"/>
  <c r="AK4" i="2"/>
  <c r="AK5" i="2"/>
  <c r="AK2" i="2"/>
  <c r="AI6" i="2"/>
  <c r="AJ5" i="2"/>
  <c r="AJ2" i="2"/>
  <c r="AI3" i="2"/>
  <c r="AI4" i="2"/>
  <c r="AI5" i="2"/>
  <c r="AI2" i="2"/>
  <c r="AC5" i="2"/>
  <c r="AD5" i="2" s="1"/>
  <c r="AA5" i="2"/>
  <c r="AB5" i="2" s="1"/>
  <c r="Q5" i="2"/>
  <c r="M5" i="2"/>
  <c r="H5" i="2"/>
  <c r="AC4" i="2"/>
  <c r="AD4" i="2" s="1"/>
  <c r="AA4" i="2"/>
  <c r="AB4" i="2" s="1"/>
  <c r="U4" i="2"/>
  <c r="Q4" i="2"/>
  <c r="M4" i="2"/>
  <c r="AJ4" i="2" s="1"/>
  <c r="H4" i="2"/>
  <c r="AC3" i="2"/>
  <c r="AD3" i="2" s="1"/>
  <c r="AA3" i="2"/>
  <c r="AB3" i="2" s="1"/>
  <c r="U3" i="2"/>
  <c r="Q3" i="2"/>
  <c r="M3" i="2"/>
  <c r="H3" i="2"/>
  <c r="X2" i="2"/>
  <c r="W2" i="2"/>
  <c r="AC2" i="2" s="1"/>
  <c r="AD2" i="2" s="1"/>
  <c r="U2" i="2"/>
  <c r="T2" i="2"/>
  <c r="AA2" i="2" s="1"/>
  <c r="AB2" i="2" s="1"/>
  <c r="Q2" i="2"/>
  <c r="N2" i="2"/>
  <c r="J2" i="2"/>
  <c r="M2" i="2" s="1"/>
  <c r="H2" i="2"/>
  <c r="M6" i="2" l="1"/>
  <c r="AJ3" i="2"/>
  <c r="AJ6" i="2" s="1"/>
  <c r="AE4" i="2"/>
  <c r="AF4" i="2" s="1"/>
  <c r="AG4" i="2" s="1"/>
  <c r="AH4" i="2" s="1"/>
  <c r="AE3" i="2"/>
  <c r="AF3" i="2" s="1"/>
  <c r="AG3" i="2" s="1"/>
  <c r="AH3" i="2" s="1"/>
  <c r="AE5" i="2"/>
  <c r="AF5" i="2" s="1"/>
  <c r="AG5" i="2" s="1"/>
  <c r="AH5" i="2" s="1"/>
  <c r="AE2" i="2"/>
  <c r="AF2" i="2" s="1"/>
  <c r="AG2" i="2" s="1"/>
  <c r="AH2" i="2" s="1"/>
  <c r="O4" i="1"/>
  <c r="O3" i="1"/>
  <c r="Q2" i="1"/>
  <c r="P2" i="1"/>
  <c r="U2" i="1" s="1"/>
  <c r="V2" i="1" s="1"/>
  <c r="O2" i="1"/>
  <c r="N2" i="1"/>
  <c r="S2" i="1" s="1"/>
  <c r="T2" i="1" s="1"/>
  <c r="I2" i="1"/>
  <c r="F2" i="1"/>
  <c r="H2" i="1" s="1"/>
  <c r="A27" i="1"/>
  <c r="A25" i="1"/>
  <c r="U3" i="1"/>
  <c r="V3" i="1" s="1"/>
  <c r="U4" i="1"/>
  <c r="V4" i="1" s="1"/>
  <c r="U5" i="1"/>
  <c r="V5" i="1" s="1"/>
  <c r="S3" i="1"/>
  <c r="T3" i="1" s="1"/>
  <c r="S4" i="1"/>
  <c r="T4" i="1" s="1"/>
  <c r="S5" i="1"/>
  <c r="T5" i="1" s="1"/>
  <c r="W5" i="1" s="1"/>
  <c r="X5" i="1" s="1"/>
  <c r="L3" i="1"/>
  <c r="L4" i="1"/>
  <c r="L5" i="1"/>
  <c r="L2" i="1"/>
  <c r="H3" i="1"/>
  <c r="H4" i="1"/>
  <c r="H5" i="1"/>
  <c r="D3" i="1"/>
  <c r="D4" i="1"/>
  <c r="D5" i="1"/>
  <c r="D2" i="1"/>
  <c r="W4" i="1" l="1"/>
  <c r="X4" i="1" s="1"/>
  <c r="W3" i="1"/>
  <c r="X3" i="1" s="1"/>
  <c r="W2" i="1"/>
  <c r="X2" i="1" s="1"/>
</calcChain>
</file>

<file path=xl/sharedStrings.xml><?xml version="1.0" encoding="utf-8"?>
<sst xmlns="http://schemas.openxmlformats.org/spreadsheetml/2006/main" count="97" uniqueCount="73">
  <si>
    <t>Hosptial</t>
  </si>
  <si>
    <t>Branch 1</t>
  </si>
  <si>
    <t>Branch 2</t>
  </si>
  <si>
    <t>Branch 3</t>
  </si>
  <si>
    <t>Vets (Full Time)</t>
  </si>
  <si>
    <t>Vets (Half Time)</t>
  </si>
  <si>
    <t>Max Vets</t>
  </si>
  <si>
    <t>Nurses (Full Time)</t>
  </si>
  <si>
    <t>Nurses (Part Time)</t>
  </si>
  <si>
    <t>Max Nurses</t>
  </si>
  <si>
    <t>Admin (Full Time)</t>
  </si>
  <si>
    <t>Admin (Half Time)</t>
  </si>
  <si>
    <t>Max Admin</t>
  </si>
  <si>
    <t>Consults per day</t>
  </si>
  <si>
    <t>Procedures per day</t>
  </si>
  <si>
    <t>Max consults per day</t>
  </si>
  <si>
    <t>Max procedures per day</t>
  </si>
  <si>
    <t>Average age</t>
  </si>
  <si>
    <t>Average economic</t>
  </si>
  <si>
    <t>Average transport score</t>
  </si>
  <si>
    <t>Average pet ownership</t>
  </si>
  <si>
    <t>Total Vets</t>
  </si>
  <si>
    <t>Total Nurses</t>
  </si>
  <si>
    <t>Total Admin</t>
  </si>
  <si>
    <t>Caseload reduction (%)</t>
  </si>
  <si>
    <t xml:space="preserve">N vets per procedure </t>
  </si>
  <si>
    <t xml:space="preserve">N vets for consulting </t>
  </si>
  <si>
    <t>New consults</t>
  </si>
  <si>
    <t>New procedures</t>
  </si>
  <si>
    <t xml:space="preserve">If statement to stop breaking </t>
  </si>
  <si>
    <t>If statement warning</t>
  </si>
  <si>
    <t>Link with proportional increase in consults/ procedures up to max limits (which would be defined by rooms)</t>
  </si>
  <si>
    <t>1.5 nurses per vet</t>
  </si>
  <si>
    <t>5 procedures per vet</t>
  </si>
  <si>
    <t>3 vets on procdures</t>
  </si>
  <si>
    <t>Barrow Hill</t>
  </si>
  <si>
    <t>Total procedures 15</t>
  </si>
  <si>
    <t>Max 20 (space being the limiting factor)</t>
  </si>
  <si>
    <t>Consults</t>
  </si>
  <si>
    <t>10 hour day in most cases</t>
  </si>
  <si>
    <t>5 hour part time day</t>
  </si>
  <si>
    <t xml:space="preserve">2 hours in breaks </t>
  </si>
  <si>
    <t>4 vets on consults</t>
  </si>
  <si>
    <t>Maximum consults 160 per day</t>
  </si>
  <si>
    <t>Usually 4 consult rooms</t>
  </si>
  <si>
    <t>Possibility for 5 if you factor in admin and breaks</t>
  </si>
  <si>
    <t>Could be bumped up to 4 maximum</t>
  </si>
  <si>
    <t>&amp; a hosptial vet</t>
  </si>
  <si>
    <t>Vet requirement</t>
  </si>
  <si>
    <t>Total vets</t>
  </si>
  <si>
    <t>Rounded</t>
  </si>
  <si>
    <t xml:space="preserve">Risk score </t>
  </si>
  <si>
    <t>Consults per vet</t>
  </si>
  <si>
    <t>Procedures per vet</t>
  </si>
  <si>
    <t>Consulting</t>
  </si>
  <si>
    <t>Procedures</t>
  </si>
  <si>
    <t>Other roles</t>
  </si>
  <si>
    <t>Vet total</t>
  </si>
  <si>
    <t>Vet req p</t>
  </si>
  <si>
    <t>Vet req c</t>
  </si>
  <si>
    <t>Vet rounded</t>
  </si>
  <si>
    <t>Nurse req</t>
  </si>
  <si>
    <t>Nurse rounded</t>
  </si>
  <si>
    <t>Excess vets</t>
  </si>
  <si>
    <t>Excess nurses</t>
  </si>
  <si>
    <t>Possible consults</t>
  </si>
  <si>
    <t>Routine Vets</t>
  </si>
  <si>
    <t>Routine nurses</t>
  </si>
  <si>
    <t>Possible Procedures</t>
  </si>
  <si>
    <t>Caseload</t>
  </si>
  <si>
    <t>Routine caseload</t>
  </si>
  <si>
    <t>Caseload reduction</t>
  </si>
  <si>
    <t>Nurse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</si>
</sst>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1DD2-5AF1-E848-A536-09838D686397}">
  <dimension ref="A1:AB32"/>
  <sheetViews>
    <sheetView tabSelected="1" workbookViewId="0">
      <selection activeCell="E31" sqref="E31"/>
    </sheetView>
  </sheetViews>
  <sheetFormatPr baseColWidth="10" defaultRowHeight="16" x14ac:dyDescent="0.2"/>
  <sheetData>
    <row r="1" spans="1:28" x14ac:dyDescent="0.2">
      <c r="B1" t="s">
        <v>4</v>
      </c>
      <c r="C1" t="s">
        <v>5</v>
      </c>
      <c r="D1" t="s">
        <v>21</v>
      </c>
      <c r="E1" t="s">
        <v>6</v>
      </c>
      <c r="F1" t="s">
        <v>7</v>
      </c>
      <c r="G1" t="s">
        <v>8</v>
      </c>
      <c r="H1" t="s">
        <v>22</v>
      </c>
      <c r="I1" t="s">
        <v>9</v>
      </c>
      <c r="J1" t="s">
        <v>10</v>
      </c>
      <c r="K1" t="s">
        <v>11</v>
      </c>
      <c r="L1" t="s">
        <v>23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  <c r="R1" t="s">
        <v>24</v>
      </c>
      <c r="S1" t="s">
        <v>27</v>
      </c>
      <c r="T1" t="s">
        <v>48</v>
      </c>
      <c r="U1" t="s">
        <v>28</v>
      </c>
      <c r="V1" t="s">
        <v>48</v>
      </c>
      <c r="W1" t="s">
        <v>49</v>
      </c>
      <c r="X1" t="s">
        <v>50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">
      <c r="A2" t="s">
        <v>0</v>
      </c>
      <c r="B2">
        <v>8</v>
      </c>
      <c r="D2">
        <f>B2+(C2/2)</f>
        <v>8</v>
      </c>
      <c r="E2">
        <v>10</v>
      </c>
      <c r="F2">
        <f>B2*1.5</f>
        <v>12</v>
      </c>
      <c r="H2">
        <f>F2+(G2/2)</f>
        <v>12</v>
      </c>
      <c r="I2">
        <f>1.5*E2</f>
        <v>15</v>
      </c>
      <c r="J2">
        <v>3</v>
      </c>
      <c r="K2">
        <v>6</v>
      </c>
      <c r="L2">
        <f>J2+(K2/2)</f>
        <v>6</v>
      </c>
      <c r="M2">
        <v>8</v>
      </c>
      <c r="N2">
        <f>32*4</f>
        <v>128</v>
      </c>
      <c r="O2">
        <f>32*5</f>
        <v>160</v>
      </c>
      <c r="P2">
        <f>5*3</f>
        <v>15</v>
      </c>
      <c r="Q2">
        <f>5*4</f>
        <v>20</v>
      </c>
      <c r="R2">
        <v>50</v>
      </c>
      <c r="S2">
        <f>N2*(R2/100)</f>
        <v>64</v>
      </c>
      <c r="T2">
        <f>S2/32</f>
        <v>2</v>
      </c>
      <c r="U2">
        <f>P2*(R2/100)</f>
        <v>7.5</v>
      </c>
      <c r="V2">
        <f>U2/5</f>
        <v>1.5</v>
      </c>
      <c r="W2">
        <f>T2+V2</f>
        <v>3.5</v>
      </c>
      <c r="X2">
        <f>ROUNDUP(W2,0)</f>
        <v>4</v>
      </c>
      <c r="Y2">
        <v>45</v>
      </c>
    </row>
    <row r="3" spans="1:28" x14ac:dyDescent="0.2">
      <c r="A3" t="s">
        <v>1</v>
      </c>
      <c r="B3">
        <v>2</v>
      </c>
      <c r="C3">
        <v>0</v>
      </c>
      <c r="D3">
        <f t="shared" ref="D3:D5" si="0">B3+(C3/2)</f>
        <v>2</v>
      </c>
      <c r="E3">
        <v>3</v>
      </c>
      <c r="F3">
        <v>3</v>
      </c>
      <c r="G3">
        <v>0</v>
      </c>
      <c r="H3">
        <f t="shared" ref="H3:H5" si="1">F3+(G3/2)</f>
        <v>3</v>
      </c>
      <c r="I3">
        <v>3</v>
      </c>
      <c r="J3">
        <v>1</v>
      </c>
      <c r="K3">
        <v>1</v>
      </c>
      <c r="L3">
        <f t="shared" ref="L3:L5" si="2">J3+(K3/2)</f>
        <v>1.5</v>
      </c>
      <c r="M3">
        <v>3</v>
      </c>
      <c r="N3">
        <v>32</v>
      </c>
      <c r="O3">
        <f>32*2</f>
        <v>64</v>
      </c>
      <c r="P3">
        <v>5</v>
      </c>
      <c r="Q3">
        <v>5</v>
      </c>
      <c r="R3">
        <v>50</v>
      </c>
      <c r="S3">
        <f t="shared" ref="S3:S5" si="3">N3*(R3/100)</f>
        <v>16</v>
      </c>
      <c r="T3">
        <f t="shared" ref="T3:T5" si="4">S3/32</f>
        <v>0.5</v>
      </c>
      <c r="U3">
        <f t="shared" ref="U3:U5" si="5">P3*(R3/100)</f>
        <v>2.5</v>
      </c>
      <c r="V3">
        <f t="shared" ref="V3:V5" si="6">U3/5</f>
        <v>0.5</v>
      </c>
      <c r="W3">
        <f t="shared" ref="W3:W5" si="7">T3+V3</f>
        <v>1</v>
      </c>
      <c r="X3">
        <f t="shared" ref="X3:X5" si="8">ROUNDUP(W3,0)</f>
        <v>1</v>
      </c>
      <c r="Y3">
        <v>45</v>
      </c>
    </row>
    <row r="4" spans="1:28" x14ac:dyDescent="0.2">
      <c r="A4" t="s">
        <v>2</v>
      </c>
      <c r="B4">
        <v>2</v>
      </c>
      <c r="C4">
        <v>0</v>
      </c>
      <c r="D4">
        <f t="shared" si="0"/>
        <v>2</v>
      </c>
      <c r="E4">
        <v>3</v>
      </c>
      <c r="F4">
        <v>3</v>
      </c>
      <c r="G4">
        <v>0</v>
      </c>
      <c r="H4">
        <f t="shared" si="1"/>
        <v>3</v>
      </c>
      <c r="I4">
        <v>3</v>
      </c>
      <c r="J4">
        <v>1</v>
      </c>
      <c r="K4">
        <v>0</v>
      </c>
      <c r="L4">
        <f t="shared" si="2"/>
        <v>1</v>
      </c>
      <c r="M4">
        <v>3</v>
      </c>
      <c r="N4">
        <v>32</v>
      </c>
      <c r="O4">
        <f>32*2</f>
        <v>64</v>
      </c>
      <c r="P4">
        <v>5</v>
      </c>
      <c r="Q4">
        <v>5</v>
      </c>
      <c r="R4">
        <v>50</v>
      </c>
      <c r="S4">
        <f t="shared" si="3"/>
        <v>16</v>
      </c>
      <c r="T4">
        <f t="shared" si="4"/>
        <v>0.5</v>
      </c>
      <c r="U4">
        <f t="shared" si="5"/>
        <v>2.5</v>
      </c>
      <c r="V4">
        <f t="shared" si="6"/>
        <v>0.5</v>
      </c>
      <c r="W4">
        <f t="shared" si="7"/>
        <v>1</v>
      </c>
      <c r="X4">
        <f t="shared" si="8"/>
        <v>1</v>
      </c>
      <c r="Y4">
        <v>31</v>
      </c>
    </row>
    <row r="5" spans="1:28" x14ac:dyDescent="0.2">
      <c r="A5" t="s">
        <v>3</v>
      </c>
      <c r="B5">
        <v>1</v>
      </c>
      <c r="C5">
        <v>0</v>
      </c>
      <c r="D5">
        <f t="shared" si="0"/>
        <v>1</v>
      </c>
      <c r="E5">
        <v>2</v>
      </c>
      <c r="F5">
        <v>0</v>
      </c>
      <c r="G5">
        <v>0</v>
      </c>
      <c r="H5">
        <f t="shared" si="1"/>
        <v>0</v>
      </c>
      <c r="I5">
        <v>1</v>
      </c>
      <c r="J5">
        <v>1</v>
      </c>
      <c r="K5">
        <v>0</v>
      </c>
      <c r="L5">
        <f t="shared" si="2"/>
        <v>1</v>
      </c>
      <c r="M5">
        <v>3</v>
      </c>
      <c r="N5">
        <v>32</v>
      </c>
      <c r="O5">
        <v>32</v>
      </c>
      <c r="P5">
        <v>0</v>
      </c>
      <c r="Q5">
        <v>0</v>
      </c>
      <c r="R5">
        <v>50</v>
      </c>
      <c r="S5">
        <f t="shared" si="3"/>
        <v>16</v>
      </c>
      <c r="T5">
        <f t="shared" si="4"/>
        <v>0.5</v>
      </c>
      <c r="U5">
        <f t="shared" si="5"/>
        <v>0</v>
      </c>
      <c r="V5">
        <f t="shared" si="6"/>
        <v>0</v>
      </c>
      <c r="W5">
        <f t="shared" si="7"/>
        <v>0.5</v>
      </c>
      <c r="X5">
        <f t="shared" si="8"/>
        <v>1</v>
      </c>
      <c r="Y5">
        <v>60</v>
      </c>
    </row>
    <row r="7" spans="1:28" x14ac:dyDescent="0.2">
      <c r="B7" s="1" t="s">
        <v>25</v>
      </c>
      <c r="U7" s="1" t="s">
        <v>29</v>
      </c>
      <c r="V7" s="1"/>
      <c r="W7" s="1"/>
      <c r="X7" s="1"/>
      <c r="Y7" s="1" t="s">
        <v>30</v>
      </c>
    </row>
    <row r="8" spans="1:28" x14ac:dyDescent="0.2">
      <c r="B8" s="1" t="s">
        <v>26</v>
      </c>
      <c r="Y8" s="1" t="s">
        <v>51</v>
      </c>
    </row>
    <row r="9" spans="1:28" x14ac:dyDescent="0.2">
      <c r="B9" s="1" t="s">
        <v>31</v>
      </c>
    </row>
    <row r="12" spans="1:28" x14ac:dyDescent="0.2">
      <c r="A12" t="s">
        <v>32</v>
      </c>
    </row>
    <row r="14" spans="1:28" x14ac:dyDescent="0.2">
      <c r="A14" s="1" t="s">
        <v>35</v>
      </c>
    </row>
    <row r="15" spans="1:28" x14ac:dyDescent="0.2">
      <c r="A15" t="s">
        <v>33</v>
      </c>
    </row>
    <row r="16" spans="1:28" x14ac:dyDescent="0.2">
      <c r="A16" t="s">
        <v>34</v>
      </c>
    </row>
    <row r="17" spans="1:1" x14ac:dyDescent="0.2">
      <c r="A17" t="s">
        <v>46</v>
      </c>
    </row>
    <row r="18" spans="1:1" x14ac:dyDescent="0.2">
      <c r="A18" s="1" t="s">
        <v>36</v>
      </c>
    </row>
    <row r="19" spans="1:1" x14ac:dyDescent="0.2">
      <c r="A19" s="1" t="s">
        <v>37</v>
      </c>
    </row>
    <row r="21" spans="1:1" x14ac:dyDescent="0.2">
      <c r="A21" s="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>
        <f>8*4</f>
        <v>32</v>
      </c>
    </row>
    <row r="26" spans="1:1" x14ac:dyDescent="0.2">
      <c r="A26" t="s">
        <v>42</v>
      </c>
    </row>
    <row r="27" spans="1:1" x14ac:dyDescent="0.2">
      <c r="A27" s="1">
        <f>32*4</f>
        <v>128</v>
      </c>
    </row>
    <row r="28" spans="1:1" x14ac:dyDescent="0.2">
      <c r="A28" s="1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2" spans="1:1" x14ac:dyDescent="0.2">
      <c r="A3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AD3D-B929-7C49-885E-D3F8A713E1B4}">
  <dimension ref="A1:AN7"/>
  <sheetViews>
    <sheetView workbookViewId="0">
      <selection activeCell="E17" sqref="E17"/>
    </sheetView>
  </sheetViews>
  <sheetFormatPr baseColWidth="10" defaultRowHeight="16" x14ac:dyDescent="0.2"/>
  <sheetData>
    <row r="1" spans="1:40" s="3" customFormat="1" x14ac:dyDescent="0.2">
      <c r="B1" s="9" t="s">
        <v>4</v>
      </c>
      <c r="C1" s="9" t="s">
        <v>5</v>
      </c>
      <c r="D1" s="9" t="s">
        <v>54</v>
      </c>
      <c r="E1" s="9" t="s">
        <v>55</v>
      </c>
      <c r="F1" s="9" t="s">
        <v>56</v>
      </c>
      <c r="G1" s="9" t="s">
        <v>66</v>
      </c>
      <c r="H1" s="10" t="s">
        <v>21</v>
      </c>
      <c r="I1" s="11" t="s">
        <v>6</v>
      </c>
      <c r="J1" s="15" t="s">
        <v>7</v>
      </c>
      <c r="K1" s="15" t="s">
        <v>8</v>
      </c>
      <c r="L1" s="15" t="s">
        <v>67</v>
      </c>
      <c r="M1" s="16" t="s">
        <v>22</v>
      </c>
      <c r="N1" s="17" t="s">
        <v>9</v>
      </c>
      <c r="O1" s="21" t="s">
        <v>10</v>
      </c>
      <c r="P1" s="21" t="s">
        <v>11</v>
      </c>
      <c r="Q1" s="22" t="s">
        <v>23</v>
      </c>
      <c r="R1" s="23" t="s">
        <v>12</v>
      </c>
      <c r="S1" s="3" t="s">
        <v>52</v>
      </c>
      <c r="T1" s="3" t="s">
        <v>13</v>
      </c>
      <c r="U1" s="6" t="s">
        <v>15</v>
      </c>
      <c r="V1" s="3" t="s">
        <v>53</v>
      </c>
      <c r="W1" s="3" t="s">
        <v>14</v>
      </c>
      <c r="X1" s="6" t="s">
        <v>16</v>
      </c>
      <c r="Y1" s="6" t="s">
        <v>70</v>
      </c>
      <c r="Z1" s="7" t="s">
        <v>24</v>
      </c>
      <c r="AA1" s="3" t="s">
        <v>27</v>
      </c>
      <c r="AB1" s="3" t="s">
        <v>59</v>
      </c>
      <c r="AC1" s="3" t="s">
        <v>28</v>
      </c>
      <c r="AD1" s="3" t="s">
        <v>58</v>
      </c>
      <c r="AE1" s="3" t="s">
        <v>57</v>
      </c>
      <c r="AF1" s="3" t="s">
        <v>60</v>
      </c>
      <c r="AG1" s="3" t="s">
        <v>61</v>
      </c>
      <c r="AH1" s="3" t="s">
        <v>62</v>
      </c>
      <c r="AI1" s="3" t="s">
        <v>63</v>
      </c>
      <c r="AJ1" s="6" t="s">
        <v>64</v>
      </c>
      <c r="AK1" s="3" t="s">
        <v>65</v>
      </c>
      <c r="AL1" s="3" t="s">
        <v>68</v>
      </c>
      <c r="AM1" s="3" t="s">
        <v>69</v>
      </c>
      <c r="AN1" s="3" t="s">
        <v>72</v>
      </c>
    </row>
    <row r="2" spans="1:40" x14ac:dyDescent="0.2">
      <c r="A2" t="s">
        <v>0</v>
      </c>
      <c r="B2" s="12">
        <v>8</v>
      </c>
      <c r="C2" s="12"/>
      <c r="D2" s="12">
        <v>4</v>
      </c>
      <c r="E2" s="12">
        <v>3</v>
      </c>
      <c r="F2" s="12">
        <v>1</v>
      </c>
      <c r="G2" s="13">
        <v>8</v>
      </c>
      <c r="H2" s="13">
        <f>B2+(C2/2)</f>
        <v>8</v>
      </c>
      <c r="I2" s="14">
        <v>10</v>
      </c>
      <c r="J2" s="18">
        <f>B2*1.5</f>
        <v>12</v>
      </c>
      <c r="K2" s="18"/>
      <c r="L2" s="18">
        <v>12</v>
      </c>
      <c r="M2" s="19">
        <f>J2+(K2/2)</f>
        <v>12</v>
      </c>
      <c r="N2" s="20">
        <f>1.5*I2</f>
        <v>15</v>
      </c>
      <c r="O2" s="24">
        <v>3</v>
      </c>
      <c r="P2" s="24">
        <v>6</v>
      </c>
      <c r="Q2" s="25">
        <f>O2+(P2/2)</f>
        <v>6</v>
      </c>
      <c r="R2" s="26">
        <v>8</v>
      </c>
      <c r="S2" s="8">
        <v>32</v>
      </c>
      <c r="T2">
        <f>32*4</f>
        <v>128</v>
      </c>
      <c r="U2" s="4">
        <f>32*5</f>
        <v>160</v>
      </c>
      <c r="V2" s="2">
        <v>5</v>
      </c>
      <c r="W2">
        <f>5*3</f>
        <v>15</v>
      </c>
      <c r="X2" s="4">
        <f>5*4</f>
        <v>20</v>
      </c>
      <c r="Y2" s="4">
        <f>T2+W2</f>
        <v>143</v>
      </c>
      <c r="Z2" s="5">
        <v>50</v>
      </c>
      <c r="AA2">
        <f>T2*(Z2/100)</f>
        <v>64</v>
      </c>
      <c r="AB2">
        <f>AA2/32</f>
        <v>2</v>
      </c>
      <c r="AC2">
        <f>W2*(Z2/100)</f>
        <v>7.5</v>
      </c>
      <c r="AD2">
        <f>AC2/5</f>
        <v>1.5</v>
      </c>
      <c r="AE2">
        <f>AB2+AD2</f>
        <v>3.5</v>
      </c>
      <c r="AF2">
        <f>ROUNDUP(AE2,0)</f>
        <v>4</v>
      </c>
      <c r="AG2">
        <f>AF2*1.5</f>
        <v>6</v>
      </c>
      <c r="AH2">
        <f>ROUNDUP(AG2,0)</f>
        <v>6</v>
      </c>
      <c r="AI2">
        <f>H2-AF2</f>
        <v>4</v>
      </c>
      <c r="AJ2" s="4">
        <f>M2-AH2</f>
        <v>6</v>
      </c>
      <c r="AK2">
        <f>S2*D2</f>
        <v>128</v>
      </c>
      <c r="AL2">
        <f>E2*V2</f>
        <v>15</v>
      </c>
      <c r="AM2">
        <f>AL2+AK2</f>
        <v>143</v>
      </c>
      <c r="AN2">
        <f>ROUNDUP((H2*1.5), 0)</f>
        <v>12</v>
      </c>
    </row>
    <row r="3" spans="1:40" x14ac:dyDescent="0.2">
      <c r="A3" t="s">
        <v>1</v>
      </c>
      <c r="B3" s="12">
        <v>2</v>
      </c>
      <c r="C3" s="12">
        <v>0</v>
      </c>
      <c r="D3" s="12">
        <v>1</v>
      </c>
      <c r="E3" s="12">
        <v>1</v>
      </c>
      <c r="F3" s="12"/>
      <c r="G3" s="13">
        <v>2</v>
      </c>
      <c r="H3" s="13">
        <f>B3+(C3/2)</f>
        <v>2</v>
      </c>
      <c r="I3" s="14">
        <v>3</v>
      </c>
      <c r="J3" s="18">
        <v>4</v>
      </c>
      <c r="K3" s="18">
        <v>0</v>
      </c>
      <c r="L3" s="18">
        <v>4</v>
      </c>
      <c r="M3" s="19">
        <f t="shared" ref="M3:M5" si="0">J3+(K3/2)</f>
        <v>4</v>
      </c>
      <c r="N3" s="20">
        <v>3</v>
      </c>
      <c r="O3" s="24">
        <v>1</v>
      </c>
      <c r="P3" s="24">
        <v>1</v>
      </c>
      <c r="Q3" s="25">
        <f t="shared" ref="Q3:Q5" si="1">O3+(P3/2)</f>
        <v>1.5</v>
      </c>
      <c r="R3" s="26">
        <v>3</v>
      </c>
      <c r="S3" s="8">
        <v>32</v>
      </c>
      <c r="T3">
        <v>32</v>
      </c>
      <c r="U3" s="4">
        <f>32*2</f>
        <v>64</v>
      </c>
      <c r="V3" s="8">
        <v>5</v>
      </c>
      <c r="W3">
        <v>5</v>
      </c>
      <c r="X3" s="4">
        <v>5</v>
      </c>
      <c r="Y3" s="4">
        <f t="shared" ref="Y3:Y5" si="2">T3+W3</f>
        <v>37</v>
      </c>
      <c r="Z3" s="5">
        <v>50</v>
      </c>
      <c r="AA3">
        <f t="shared" ref="AA3:AA5" si="3">T3*(Z3/100)</f>
        <v>16</v>
      </c>
      <c r="AB3">
        <f t="shared" ref="AB3:AB5" si="4">AA3/32</f>
        <v>0.5</v>
      </c>
      <c r="AC3">
        <f t="shared" ref="AC3:AC5" si="5">W3*(Z3/100)</f>
        <v>2.5</v>
      </c>
      <c r="AD3">
        <f t="shared" ref="AD3:AD5" si="6">AC3/5</f>
        <v>0.5</v>
      </c>
      <c r="AE3">
        <f t="shared" ref="AE3:AE5" si="7">AB3+AD3</f>
        <v>1</v>
      </c>
      <c r="AF3">
        <f t="shared" ref="AF3:AF5" si="8">ROUNDUP(AE3,0)</f>
        <v>1</v>
      </c>
      <c r="AG3">
        <f t="shared" ref="AG3:AG5" si="9">AF3*1.5</f>
        <v>1.5</v>
      </c>
      <c r="AH3">
        <f t="shared" ref="AH3:AH5" si="10">ROUNDUP(AG3,0)</f>
        <v>2</v>
      </c>
      <c r="AI3">
        <f t="shared" ref="AI3:AI5" si="11">H3-AF3</f>
        <v>1</v>
      </c>
      <c r="AJ3" s="4">
        <f t="shared" ref="AJ3:AJ5" si="12">M3-AH3</f>
        <v>2</v>
      </c>
      <c r="AK3">
        <f t="shared" ref="AK3:AK5" si="13">S3*D3</f>
        <v>32</v>
      </c>
      <c r="AL3">
        <f t="shared" ref="AL3:AL5" si="14">E3*V3</f>
        <v>5</v>
      </c>
      <c r="AM3">
        <f t="shared" ref="AM3:AM5" si="15">AL3+AK3</f>
        <v>37</v>
      </c>
      <c r="AN3">
        <f t="shared" ref="AN3:AN5" si="16">ROUNDUP((H3*1.5), 0)</f>
        <v>3</v>
      </c>
    </row>
    <row r="4" spans="1:40" x14ac:dyDescent="0.2">
      <c r="A4" t="s">
        <v>2</v>
      </c>
      <c r="B4" s="12">
        <v>2</v>
      </c>
      <c r="C4" s="12">
        <v>0</v>
      </c>
      <c r="D4" s="12">
        <v>1</v>
      </c>
      <c r="E4" s="12">
        <v>1</v>
      </c>
      <c r="F4" s="12"/>
      <c r="G4" s="13">
        <v>2</v>
      </c>
      <c r="H4" s="13">
        <f>B4+(C4/2)</f>
        <v>2</v>
      </c>
      <c r="I4" s="14">
        <v>3</v>
      </c>
      <c r="J4" s="18">
        <v>4</v>
      </c>
      <c r="K4" s="18">
        <v>0</v>
      </c>
      <c r="L4" s="18">
        <v>4</v>
      </c>
      <c r="M4" s="19">
        <f t="shared" si="0"/>
        <v>4</v>
      </c>
      <c r="N4" s="20">
        <v>3</v>
      </c>
      <c r="O4" s="24">
        <v>1</v>
      </c>
      <c r="P4" s="24">
        <v>0</v>
      </c>
      <c r="Q4" s="25">
        <f t="shared" si="1"/>
        <v>1</v>
      </c>
      <c r="R4" s="26">
        <v>3</v>
      </c>
      <c r="S4" s="8">
        <v>32</v>
      </c>
      <c r="T4">
        <v>32</v>
      </c>
      <c r="U4" s="4">
        <f>32*2</f>
        <v>64</v>
      </c>
      <c r="V4" s="8">
        <v>5</v>
      </c>
      <c r="W4">
        <v>5</v>
      </c>
      <c r="X4" s="4">
        <v>5</v>
      </c>
      <c r="Y4" s="4">
        <f t="shared" si="2"/>
        <v>37</v>
      </c>
      <c r="Z4" s="5">
        <v>50</v>
      </c>
      <c r="AA4">
        <f t="shared" si="3"/>
        <v>16</v>
      </c>
      <c r="AB4">
        <f t="shared" si="4"/>
        <v>0.5</v>
      </c>
      <c r="AC4">
        <f t="shared" si="5"/>
        <v>2.5</v>
      </c>
      <c r="AD4">
        <f t="shared" si="6"/>
        <v>0.5</v>
      </c>
      <c r="AE4">
        <f t="shared" si="7"/>
        <v>1</v>
      </c>
      <c r="AF4">
        <f t="shared" si="8"/>
        <v>1</v>
      </c>
      <c r="AG4">
        <f t="shared" si="9"/>
        <v>1.5</v>
      </c>
      <c r="AH4">
        <f t="shared" si="10"/>
        <v>2</v>
      </c>
      <c r="AI4">
        <f t="shared" si="11"/>
        <v>1</v>
      </c>
      <c r="AJ4" s="4">
        <f t="shared" si="12"/>
        <v>2</v>
      </c>
      <c r="AK4">
        <f t="shared" si="13"/>
        <v>32</v>
      </c>
      <c r="AL4">
        <f t="shared" si="14"/>
        <v>5</v>
      </c>
      <c r="AM4">
        <f t="shared" si="15"/>
        <v>37</v>
      </c>
      <c r="AN4">
        <f t="shared" si="16"/>
        <v>3</v>
      </c>
    </row>
    <row r="5" spans="1:40" x14ac:dyDescent="0.2">
      <c r="A5" t="s">
        <v>3</v>
      </c>
      <c r="B5" s="12">
        <v>1</v>
      </c>
      <c r="C5" s="12">
        <v>0</v>
      </c>
      <c r="D5" s="12">
        <v>1</v>
      </c>
      <c r="E5" s="12"/>
      <c r="F5" s="12"/>
      <c r="G5" s="13">
        <v>1</v>
      </c>
      <c r="H5" s="13">
        <f>B5+(C5/2)</f>
        <v>1</v>
      </c>
      <c r="I5" s="14">
        <v>2</v>
      </c>
      <c r="J5" s="18">
        <v>0</v>
      </c>
      <c r="K5" s="18">
        <v>0</v>
      </c>
      <c r="L5" s="18">
        <v>0</v>
      </c>
      <c r="M5" s="19">
        <f t="shared" si="0"/>
        <v>0</v>
      </c>
      <c r="N5" s="20">
        <v>1</v>
      </c>
      <c r="O5" s="24">
        <v>1</v>
      </c>
      <c r="P5" s="24">
        <v>0</v>
      </c>
      <c r="Q5" s="25">
        <f t="shared" si="1"/>
        <v>1</v>
      </c>
      <c r="R5" s="26">
        <v>3</v>
      </c>
      <c r="S5" s="8">
        <v>32</v>
      </c>
      <c r="T5">
        <v>32</v>
      </c>
      <c r="U5" s="4">
        <v>32</v>
      </c>
      <c r="V5" s="8">
        <v>5</v>
      </c>
      <c r="W5">
        <v>0</v>
      </c>
      <c r="X5" s="4">
        <v>0</v>
      </c>
      <c r="Y5" s="4">
        <f t="shared" si="2"/>
        <v>32</v>
      </c>
      <c r="Z5" s="5">
        <v>50</v>
      </c>
      <c r="AA5">
        <f t="shared" si="3"/>
        <v>16</v>
      </c>
      <c r="AB5">
        <f t="shared" si="4"/>
        <v>0.5</v>
      </c>
      <c r="AC5">
        <f t="shared" si="5"/>
        <v>0</v>
      </c>
      <c r="AD5">
        <f t="shared" si="6"/>
        <v>0</v>
      </c>
      <c r="AE5">
        <f t="shared" si="7"/>
        <v>0.5</v>
      </c>
      <c r="AF5">
        <f t="shared" si="8"/>
        <v>1</v>
      </c>
      <c r="AG5">
        <f>AF5*1.5</f>
        <v>1.5</v>
      </c>
      <c r="AH5">
        <f>ROUNDUP(AG5,0)</f>
        <v>2</v>
      </c>
      <c r="AI5">
        <f t="shared" si="11"/>
        <v>0</v>
      </c>
      <c r="AJ5" s="4">
        <f t="shared" si="12"/>
        <v>-2</v>
      </c>
      <c r="AK5">
        <f t="shared" si="13"/>
        <v>32</v>
      </c>
      <c r="AL5">
        <f t="shared" si="14"/>
        <v>0</v>
      </c>
      <c r="AM5">
        <f t="shared" si="15"/>
        <v>32</v>
      </c>
      <c r="AN5">
        <f t="shared" si="16"/>
        <v>2</v>
      </c>
    </row>
    <row r="6" spans="1:40" x14ac:dyDescent="0.2">
      <c r="M6" s="19">
        <f>SUM(M2:M5)</f>
        <v>20</v>
      </c>
      <c r="Y6" s="27">
        <f>SUM(Y2:Y5)</f>
        <v>249</v>
      </c>
      <c r="AI6">
        <f>SUM(AI2:AI5)</f>
        <v>6</v>
      </c>
      <c r="AJ6">
        <f>SUM(AJ2:AJ5)</f>
        <v>8</v>
      </c>
      <c r="AM6">
        <f>SUM(AM2:AM5)</f>
        <v>249</v>
      </c>
      <c r="AN6">
        <f>SUM(AN2:AN5)</f>
        <v>20</v>
      </c>
    </row>
    <row r="7" spans="1:40" x14ac:dyDescent="0.2">
      <c r="AL7" t="s">
        <v>71</v>
      </c>
      <c r="AM7">
        <f>(AM6/Y6)*100</f>
        <v>100</v>
      </c>
      <c r="AN7">
        <f>M6-AN6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Wilshaw</dc:creator>
  <cp:lastModifiedBy>Jenny Wilshaw</cp:lastModifiedBy>
  <dcterms:created xsi:type="dcterms:W3CDTF">2020-07-14T17:40:44Z</dcterms:created>
  <dcterms:modified xsi:type="dcterms:W3CDTF">2020-07-17T10:14:11Z</dcterms:modified>
</cp:coreProperties>
</file>