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Backup Wanderson\BKP NOT 13072020\Desktop\SORTE ESPORTIVA\ANO DE 2020\2021\2 IVAN E CYRO 2021\"/>
    </mc:Choice>
  </mc:AlternateContent>
  <bookViews>
    <workbookView xWindow="0" yWindow="0" windowWidth="20490" windowHeight="7755" activeTab="1"/>
  </bookViews>
  <sheets>
    <sheet name="01 À 07" sheetId="1" r:id="rId1"/>
    <sheet name="08 À 14" sheetId="2" r:id="rId2"/>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L3" i="2" l="1"/>
  <c r="AL5" i="2"/>
  <c r="AL2" i="2"/>
  <c r="AG6" i="2"/>
  <c r="AH6" i="2"/>
  <c r="AJ6" i="2"/>
  <c r="AK6" i="2"/>
  <c r="AF6" i="2"/>
  <c r="AI3" i="2"/>
  <c r="AI4" i="2"/>
  <c r="AL4" i="2" s="1"/>
  <c r="AI5" i="2"/>
  <c r="AI2" i="2"/>
  <c r="AI6" i="2" l="1"/>
  <c r="AL6" i="2"/>
  <c r="AL9" i="2" s="1"/>
  <c r="T23" i="2"/>
  <c r="U23" i="2"/>
  <c r="W23" i="2"/>
  <c r="X23" i="2"/>
  <c r="S23" i="2"/>
  <c r="Y5" i="2"/>
  <c r="Y19" i="2"/>
  <c r="Z4" i="2"/>
  <c r="Z5" i="2"/>
  <c r="Z11" i="2"/>
  <c r="Z15" i="2"/>
  <c r="Z20" i="2"/>
  <c r="Z21" i="2"/>
  <c r="V3" i="2"/>
  <c r="Z3" i="2" s="1"/>
  <c r="V4" i="2"/>
  <c r="V5" i="2"/>
  <c r="V6" i="2"/>
  <c r="Z6" i="2" s="1"/>
  <c r="V7" i="2"/>
  <c r="V8" i="2"/>
  <c r="Z8" i="2" s="1"/>
  <c r="V9" i="2"/>
  <c r="Z9" i="2" s="1"/>
  <c r="V10" i="2"/>
  <c r="Y10" i="2" s="1"/>
  <c r="Z10" i="2" s="1"/>
  <c r="V11" i="2"/>
  <c r="V12" i="2"/>
  <c r="Z12" i="2" s="1"/>
  <c r="V13" i="2"/>
  <c r="Z13" i="2" s="1"/>
  <c r="V14" i="2"/>
  <c r="Z14" i="2" s="1"/>
  <c r="V15" i="2"/>
  <c r="V16" i="2"/>
  <c r="Y16" i="2" s="1"/>
  <c r="Z16" i="2" s="1"/>
  <c r="V17" i="2"/>
  <c r="Z17" i="2" s="1"/>
  <c r="V18" i="2"/>
  <c r="Z18" i="2" s="1"/>
  <c r="V19" i="2"/>
  <c r="Z19" i="2" s="1"/>
  <c r="V20" i="2"/>
  <c r="V21" i="2"/>
  <c r="V22" i="2"/>
  <c r="Z22" i="2" s="1"/>
  <c r="V2" i="2"/>
  <c r="Z2" i="2" s="1"/>
  <c r="Y7" i="2" l="1"/>
  <c r="Z7" i="2" s="1"/>
  <c r="Z23" i="2" s="1"/>
  <c r="V23" i="2"/>
  <c r="E33" i="2"/>
  <c r="H33" i="2" s="1"/>
  <c r="E34" i="2"/>
  <c r="H34" i="2" s="1"/>
  <c r="E35" i="2"/>
  <c r="H35" i="2" s="1"/>
  <c r="Y23" i="2" l="1"/>
  <c r="F5" i="2"/>
  <c r="H5" i="2" s="1"/>
  <c r="K5" i="2" s="1"/>
  <c r="H4" i="2"/>
  <c r="K4" i="2" s="1"/>
  <c r="D8" i="2"/>
  <c r="E8" i="2"/>
  <c r="G8" i="2"/>
  <c r="I8" i="2"/>
  <c r="J8" i="2"/>
  <c r="C8" i="2"/>
  <c r="B8" i="2"/>
  <c r="H6" i="2"/>
  <c r="K6" i="2" s="1"/>
  <c r="H7" i="2"/>
  <c r="K7" i="2" s="1"/>
  <c r="F8" i="2" l="1"/>
  <c r="J37" i="2"/>
  <c r="I37" i="2"/>
  <c r="G37" i="2"/>
  <c r="F37" i="2"/>
  <c r="D37" i="2"/>
  <c r="C37" i="2"/>
  <c r="B37" i="2"/>
  <c r="E36" i="2"/>
  <c r="H36" i="2" s="1"/>
  <c r="K36" i="2" s="1"/>
  <c r="K35" i="2"/>
  <c r="K34" i="2"/>
  <c r="E37" i="2"/>
  <c r="H39" i="2" s="1"/>
  <c r="I14" i="2" l="1"/>
  <c r="L14" i="2" s="1"/>
  <c r="I13" i="2"/>
  <c r="L13" i="2" s="1"/>
  <c r="E12" i="2"/>
  <c r="I12" i="2" s="1"/>
  <c r="L12" i="2" s="1"/>
  <c r="P3" i="2"/>
  <c r="P11" i="2" s="1"/>
  <c r="H2" i="2"/>
  <c r="K2" i="2" s="1"/>
  <c r="H37" i="2" l="1"/>
  <c r="H40" i="2" s="1"/>
  <c r="K33" i="2"/>
  <c r="K37" i="2" s="1"/>
  <c r="P14" i="2"/>
  <c r="P13" i="2"/>
  <c r="H3" i="2"/>
  <c r="H8" i="2" s="1"/>
  <c r="K4" i="1"/>
  <c r="F3" i="1"/>
  <c r="Z28" i="1"/>
  <c r="Z29" i="1"/>
  <c r="Z27" i="1"/>
  <c r="Y30" i="1"/>
  <c r="AC28" i="1"/>
  <c r="AC29" i="1"/>
  <c r="T30" i="1"/>
  <c r="U30" i="1"/>
  <c r="V30" i="1"/>
  <c r="W30" i="1"/>
  <c r="X30" i="1"/>
  <c r="AA30" i="1"/>
  <c r="AB30" i="1"/>
  <c r="S30" i="1"/>
  <c r="V28" i="1"/>
  <c r="V29" i="1"/>
  <c r="V27" i="1"/>
  <c r="Y23" i="1"/>
  <c r="T20" i="1"/>
  <c r="U20" i="1"/>
  <c r="V20" i="1"/>
  <c r="W20" i="1"/>
  <c r="X20" i="1"/>
  <c r="Y20" i="1"/>
  <c r="Z20" i="1"/>
  <c r="AA20" i="1"/>
  <c r="AB20" i="1"/>
  <c r="S20" i="1"/>
  <c r="V17" i="1"/>
  <c r="Y17" i="1" s="1"/>
  <c r="AB17" i="1" s="1"/>
  <c r="V18" i="1"/>
  <c r="Y18" i="1"/>
  <c r="AB18" i="1" s="1"/>
  <c r="V19" i="1"/>
  <c r="Y19" i="1"/>
  <c r="AB19" i="1" s="1"/>
  <c r="V16" i="1"/>
  <c r="Y16" i="1" s="1"/>
  <c r="AB16" i="1" s="1"/>
  <c r="Y12" i="1"/>
  <c r="Y13" i="1" s="1"/>
  <c r="T11" i="1"/>
  <c r="U11" i="1"/>
  <c r="V11" i="1"/>
  <c r="W11" i="1"/>
  <c r="X11" i="1"/>
  <c r="Z11" i="1"/>
  <c r="AA11" i="1"/>
  <c r="S11" i="1"/>
  <c r="Y3" i="1"/>
  <c r="AB3" i="1" s="1"/>
  <c r="Y4" i="1"/>
  <c r="AB4" i="1"/>
  <c r="Y5" i="1"/>
  <c r="AB5" i="1" s="1"/>
  <c r="Y6" i="1"/>
  <c r="AB6" i="1" s="1"/>
  <c r="Y7" i="1"/>
  <c r="AB7" i="1" s="1"/>
  <c r="Y8" i="1"/>
  <c r="AB8" i="1" s="1"/>
  <c r="Y9" i="1"/>
  <c r="AB9" i="1" s="1"/>
  <c r="Y10" i="1"/>
  <c r="AB10" i="1"/>
  <c r="Y2" i="1"/>
  <c r="V3" i="1"/>
  <c r="V4" i="1"/>
  <c r="V5" i="1"/>
  <c r="V6" i="1"/>
  <c r="V7" i="1"/>
  <c r="V8" i="1"/>
  <c r="V9" i="1"/>
  <c r="V10" i="1"/>
  <c r="V2" i="1"/>
  <c r="I50" i="1"/>
  <c r="C47" i="1"/>
  <c r="D47" i="1"/>
  <c r="E47" i="1"/>
  <c r="F47" i="1"/>
  <c r="G47" i="1"/>
  <c r="H47" i="1"/>
  <c r="J47" i="1"/>
  <c r="K47" i="1"/>
  <c r="I32" i="1"/>
  <c r="I34" i="1"/>
  <c r="L34" i="1" s="1"/>
  <c r="I36" i="1"/>
  <c r="I38" i="1"/>
  <c r="I40" i="1"/>
  <c r="L40" i="1" s="1"/>
  <c r="I42" i="1"/>
  <c r="I44" i="1"/>
  <c r="I46" i="1"/>
  <c r="L46" i="1" s="1"/>
  <c r="I45" i="1"/>
  <c r="I43" i="1"/>
  <c r="L43" i="1" s="1"/>
  <c r="I41" i="1"/>
  <c r="L41" i="1" s="1"/>
  <c r="I39" i="1"/>
  <c r="I37" i="1"/>
  <c r="L37" i="1" s="1"/>
  <c r="I35" i="1"/>
  <c r="L35" i="1" s="1"/>
  <c r="I33" i="1"/>
  <c r="L33" i="1" s="1"/>
  <c r="I31" i="1"/>
  <c r="L31" i="1" s="1"/>
  <c r="B47" i="1"/>
  <c r="E31" i="1"/>
  <c r="E32" i="1"/>
  <c r="E33" i="1"/>
  <c r="E34" i="1"/>
  <c r="E35" i="1"/>
  <c r="E36" i="1"/>
  <c r="E37" i="1"/>
  <c r="E38" i="1"/>
  <c r="E39" i="1"/>
  <c r="E40" i="1"/>
  <c r="E41" i="1"/>
  <c r="E42" i="1"/>
  <c r="E43" i="1"/>
  <c r="E44" i="1"/>
  <c r="E45" i="1"/>
  <c r="E46" i="1"/>
  <c r="K3" i="2" l="1"/>
  <c r="K8" i="2" s="1"/>
  <c r="Z30" i="1"/>
  <c r="AC27" i="1"/>
  <c r="AC30" i="1"/>
  <c r="Y11" i="1"/>
  <c r="AB2" i="1"/>
  <c r="AB11" i="1" s="1"/>
  <c r="L42" i="1"/>
  <c r="L36" i="1"/>
  <c r="L44" i="1"/>
  <c r="L38" i="1"/>
  <c r="L32" i="1"/>
  <c r="L39" i="1" l="1"/>
  <c r="L45" i="1"/>
  <c r="E30" i="1" l="1"/>
  <c r="C25" i="1"/>
  <c r="D25" i="1"/>
  <c r="F25" i="1"/>
  <c r="G25" i="1"/>
  <c r="H25" i="1"/>
  <c r="J25" i="1"/>
  <c r="K25" i="1"/>
  <c r="B25" i="1"/>
  <c r="E13" i="1"/>
  <c r="I13" i="1" s="1"/>
  <c r="L13" i="1" s="1"/>
  <c r="E14" i="1"/>
  <c r="I14" i="1" s="1"/>
  <c r="L14" i="1" s="1"/>
  <c r="E15" i="1"/>
  <c r="I15" i="1" s="1"/>
  <c r="L15" i="1" s="1"/>
  <c r="E16" i="1"/>
  <c r="I16" i="1" s="1"/>
  <c r="L16" i="1" s="1"/>
  <c r="E17" i="1"/>
  <c r="I17" i="1" s="1"/>
  <c r="L17" i="1" s="1"/>
  <c r="E18" i="1"/>
  <c r="I18" i="1" s="1"/>
  <c r="L18" i="1" s="1"/>
  <c r="E19" i="1"/>
  <c r="I19" i="1" s="1"/>
  <c r="L19" i="1" s="1"/>
  <c r="E20" i="1"/>
  <c r="I20" i="1" s="1"/>
  <c r="L20" i="1" s="1"/>
  <c r="E21" i="1"/>
  <c r="I21" i="1"/>
  <c r="L21" i="1" s="1"/>
  <c r="E22" i="1"/>
  <c r="I22" i="1" s="1"/>
  <c r="L22" i="1" s="1"/>
  <c r="E23" i="1"/>
  <c r="I23" i="1" s="1"/>
  <c r="L23" i="1" s="1"/>
  <c r="E24" i="1"/>
  <c r="E12" i="1"/>
  <c r="I12" i="1" s="1"/>
  <c r="L12" i="1" s="1"/>
  <c r="I30" i="1" l="1"/>
  <c r="I47" i="1" s="1"/>
  <c r="I52" i="1" s="1"/>
  <c r="E25" i="1"/>
  <c r="L30" i="1" l="1"/>
  <c r="L47" i="1" s="1"/>
  <c r="L24" i="1"/>
  <c r="L25" i="1" s="1"/>
  <c r="J7" i="1"/>
  <c r="I7" i="1"/>
  <c r="P3" i="1" s="1"/>
  <c r="P11" i="1" s="1"/>
  <c r="G7" i="1"/>
  <c r="F7" i="1"/>
  <c r="E7" i="1"/>
  <c r="D7" i="1"/>
  <c r="C7" i="1"/>
  <c r="B7" i="1"/>
  <c r="H6" i="1"/>
  <c r="H5" i="1"/>
  <c r="K5" i="1" s="1"/>
  <c r="H4" i="1"/>
  <c r="H3" i="1"/>
  <c r="K3" i="1" s="1"/>
  <c r="H2" i="1"/>
  <c r="K2" i="1" s="1"/>
  <c r="K7" i="1" l="1"/>
  <c r="P14" i="1"/>
  <c r="P13" i="1"/>
  <c r="H7" i="1"/>
  <c r="I25" i="1"/>
  <c r="I27" i="1"/>
</calcChain>
</file>

<file path=xl/comments1.xml><?xml version="1.0" encoding="utf-8"?>
<comments xmlns="http://schemas.openxmlformats.org/spreadsheetml/2006/main">
  <authors>
    <author>Wanderson</author>
  </authors>
  <commentList>
    <comment ref="F2" authorId="0" shapeId="0">
      <text>
        <r>
          <rPr>
            <b/>
            <sz val="9"/>
            <color indexed="81"/>
            <rFont val="Tahoma"/>
            <family val="2"/>
          </rPr>
          <t xml:space="preserve">368,00 COMISSÃO GERENTE
53,00 COMISSÃO CAMBISTA </t>
        </r>
      </text>
    </comment>
    <comment ref="I2" authorId="0" shapeId="0">
      <text>
        <r>
          <rPr>
            <b/>
            <sz val="9"/>
            <color indexed="81"/>
            <rFont val="Tahoma"/>
            <family val="2"/>
          </rPr>
          <t>121,00 na 28858-9 dia 09
700,00 na 16550-0 dia 09
1.070,00 na 16550-0 dia 09
500,00 na 16550-0 dia 10
180,00 NA 16550-0 DIA 10</t>
        </r>
      </text>
    </comment>
    <comment ref="D3" authorId="0" shapeId="0">
      <text>
        <r>
          <rPr>
            <b/>
            <sz val="9"/>
            <color indexed="81"/>
            <rFont val="Tahoma"/>
            <family val="2"/>
          </rPr>
          <t>1.770,31 PIER DIA 04
434,00 MAURICIO DIA 02</t>
        </r>
      </text>
    </comment>
    <comment ref="I3" authorId="0" shapeId="0">
      <text>
        <r>
          <rPr>
            <b/>
            <sz val="9"/>
            <color indexed="81"/>
            <rFont val="Tahoma"/>
            <family val="2"/>
          </rPr>
          <t>584,00 mb bradesco dia 08
1.000,00 mb bradesco dia 08
200,00 mb bradesco dia 08
2.000,00 mb caixa dia 09
900,00 mb bradesco dia 09
100,00 mb bradesco dia 09
241,00 mb bradesco dia 09
508,00 mb caixa dia 09
600,00 mb caixa dia 11</t>
        </r>
      </text>
    </comment>
    <comment ref="D4" authorId="0" shapeId="0">
      <text>
        <r>
          <rPr>
            <b/>
            <sz val="9"/>
            <color indexed="81"/>
            <rFont val="Tahoma"/>
            <family val="2"/>
          </rPr>
          <t>290,00 ROGERIO DIA 02</t>
        </r>
      </text>
    </comment>
    <comment ref="I4" authorId="0" shapeId="0">
      <text>
        <r>
          <rPr>
            <b/>
            <sz val="9"/>
            <color indexed="81"/>
            <rFont val="Tahoma"/>
            <family val="2"/>
          </rPr>
          <t>486,00 mb bradesco dia 09
3.300,00 mb bradesco dia 09</t>
        </r>
      </text>
    </comment>
    <comment ref="I5" authorId="0" shapeId="0">
      <text>
        <r>
          <rPr>
            <b/>
            <sz val="9"/>
            <color indexed="81"/>
            <rFont val="Tahoma"/>
            <family val="2"/>
          </rPr>
          <t xml:space="preserve">500,00 mb bradesco dia 11
100,00 wand caixa dia 11
</t>
        </r>
      </text>
    </comment>
    <comment ref="I6" authorId="0" shapeId="0">
      <text>
        <r>
          <rPr>
            <b/>
            <sz val="9"/>
            <color indexed="81"/>
            <rFont val="Tahoma"/>
            <family val="2"/>
          </rPr>
          <t>1.340,00 na 16550-0 dia 09</t>
        </r>
      </text>
    </comment>
  </commentList>
</comments>
</file>

<file path=xl/comments2.xml><?xml version="1.0" encoding="utf-8"?>
<comments xmlns="http://schemas.openxmlformats.org/spreadsheetml/2006/main">
  <authors>
    <author>Wanderson</author>
  </authors>
  <commentList>
    <comment ref="F2" authorId="0" shapeId="0">
      <text>
        <r>
          <rPr>
            <b/>
            <sz val="9"/>
            <color indexed="81"/>
            <rFont val="Tahoma"/>
            <charset val="1"/>
          </rPr>
          <t>23,00 COMISSÃO EMERSON
325,00 COMISSÃO GERENTE</t>
        </r>
      </text>
    </comment>
    <comment ref="F4" authorId="0" shapeId="0">
      <text>
        <r>
          <rPr>
            <b/>
            <sz val="9"/>
            <color indexed="81"/>
            <rFont val="Tahoma"/>
            <charset val="1"/>
          </rPr>
          <t>1.348,00 COMISSÃO GERENTE
463,00 cambistas comissão</t>
        </r>
      </text>
    </comment>
    <comment ref="D5" authorId="0" shapeId="0">
      <text>
        <r>
          <rPr>
            <b/>
            <sz val="9"/>
            <color indexed="81"/>
            <rFont val="Tahoma"/>
            <family val="2"/>
          </rPr>
          <t>560,00 adriano dia 11</t>
        </r>
      </text>
    </comment>
  </commentList>
</comments>
</file>

<file path=xl/sharedStrings.xml><?xml version="1.0" encoding="utf-8"?>
<sst xmlns="http://schemas.openxmlformats.org/spreadsheetml/2006/main" count="294" uniqueCount="111">
  <si>
    <t xml:space="preserve">GERENCIAS </t>
  </si>
  <si>
    <t>PASSADO</t>
  </si>
  <si>
    <t>LIQUIDO</t>
  </si>
  <si>
    <t>ADIANT.</t>
  </si>
  <si>
    <t>RECARGA</t>
  </si>
  <si>
    <t>COMISSÃO</t>
  </si>
  <si>
    <t>AJ. DE CUSTO</t>
  </si>
  <si>
    <t>TOTAL</t>
  </si>
  <si>
    <t>COMPROV.</t>
  </si>
  <si>
    <t>LANÇ.</t>
  </si>
  <si>
    <t>FALTA</t>
  </si>
  <si>
    <t>ACORDO</t>
  </si>
  <si>
    <t>ABEL FIGUEIREDO</t>
  </si>
  <si>
    <t>DATA</t>
  </si>
  <si>
    <t>VALORES</t>
  </si>
  <si>
    <t>DOM ELISEU PA</t>
  </si>
  <si>
    <t>RECEBIDO</t>
  </si>
  <si>
    <t>ITUPIRANGA PA</t>
  </si>
  <si>
    <t>PALMARES PA</t>
  </si>
  <si>
    <t>SORTE 100</t>
  </si>
  <si>
    <t>Entradas</t>
  </si>
  <si>
    <t>Saídas</t>
  </si>
  <si>
    <t>Comissões</t>
  </si>
  <si>
    <t>Total</t>
  </si>
  <si>
    <t>Alexandre Leal</t>
  </si>
  <si>
    <t>EMERSON 1</t>
  </si>
  <si>
    <t>SR IVAN</t>
  </si>
  <si>
    <t>João Marcos</t>
  </si>
  <si>
    <t>CYRO</t>
  </si>
  <si>
    <t>Elielson Abel</t>
  </si>
  <si>
    <t>Fernando Parauapebas</t>
  </si>
  <si>
    <t>Luciano Campos</t>
  </si>
  <si>
    <t>Marcos pinto</t>
  </si>
  <si>
    <t>NEY ABEL</t>
  </si>
  <si>
    <t>RENATO 1</t>
  </si>
  <si>
    <t>Roberto 09</t>
  </si>
  <si>
    <t>SIQUEIRINHA</t>
  </si>
  <si>
    <t>YZ</t>
  </si>
  <si>
    <t>zilvan</t>
  </si>
  <si>
    <t>Aguinadom</t>
  </si>
  <si>
    <t>Alexcaieira</t>
  </si>
  <si>
    <t>Avaidom</t>
  </si>
  <si>
    <t>Daniel Ferreira</t>
  </si>
  <si>
    <t>Dblackbarbearia</t>
  </si>
  <si>
    <t>DFvariedades</t>
  </si>
  <si>
    <t>Foxdom</t>
  </si>
  <si>
    <t>Gleysondom</t>
  </si>
  <si>
    <t>Imperiodasbebidas</t>
  </si>
  <si>
    <t>luandom</t>
  </si>
  <si>
    <t>Marciodom</t>
  </si>
  <si>
    <t>Mauriciogo</t>
  </si>
  <si>
    <t>Paulovene</t>
  </si>
  <si>
    <t>PIERBARPIZZARIA</t>
  </si>
  <si>
    <t>Sidvandom</t>
  </si>
  <si>
    <t>Thiagogo</t>
  </si>
  <si>
    <t>Wellington 1</t>
  </si>
  <si>
    <t>Adriano Itu</t>
  </si>
  <si>
    <t>ALMIR ITU</t>
  </si>
  <si>
    <t>ANTONIO ITU</t>
  </si>
  <si>
    <t>edmilson itu</t>
  </si>
  <si>
    <t>Erivania</t>
  </si>
  <si>
    <t>Eudes Costa</t>
  </si>
  <si>
    <t>Paulo Ferreira</t>
  </si>
  <si>
    <t>ROGERIO ITU</t>
  </si>
  <si>
    <t>Sérgio Pereira</t>
  </si>
  <si>
    <t>Bota Branca</t>
  </si>
  <si>
    <t>Dj jayminho</t>
  </si>
  <si>
    <t>MANOEL 1</t>
  </si>
  <si>
    <t>Wanderson 1</t>
  </si>
  <si>
    <t>AMAURI</t>
  </si>
  <si>
    <t>Darcizio1</t>
  </si>
  <si>
    <t>Rafael R.R</t>
  </si>
  <si>
    <t>Abel Figueiredo</t>
  </si>
  <si>
    <t>Vales</t>
  </si>
  <si>
    <t>Recarga</t>
  </si>
  <si>
    <t>Comissão</t>
  </si>
  <si>
    <t>Pagou</t>
  </si>
  <si>
    <t>Falta</t>
  </si>
  <si>
    <t>GERENTE</t>
  </si>
  <si>
    <t xml:space="preserve">Dom Eliseu </t>
  </si>
  <si>
    <t>PM</t>
  </si>
  <si>
    <t>PC</t>
  </si>
  <si>
    <t>GASOLINA</t>
  </si>
  <si>
    <t>Palmares</t>
  </si>
  <si>
    <t>Itupiranga</t>
  </si>
  <si>
    <t>01 À 07</t>
  </si>
  <si>
    <t>vale ROGERIO, ITUPIRANGA</t>
  </si>
  <si>
    <t>vale MAURICIO, DOM ELISEU</t>
  </si>
  <si>
    <t>vale PIERBAR, DOM ELISEU</t>
  </si>
  <si>
    <t>vale RAFAEL, SORTE 100</t>
  </si>
  <si>
    <t>FECHAM. RAFAEL, SORTE 100</t>
  </si>
  <si>
    <t>08 À 14</t>
  </si>
  <si>
    <t>BELEM LEANDRO</t>
  </si>
  <si>
    <t>CLEITON DAMASCENO</t>
  </si>
  <si>
    <t>LEANDRO LOUREIRO</t>
  </si>
  <si>
    <t>WAGNAR SILVA</t>
  </si>
  <si>
    <t>YURI CLEMENTE</t>
  </si>
  <si>
    <t>GERAL</t>
  </si>
  <si>
    <t>BELÉM LEANDRO</t>
  </si>
  <si>
    <t>Entradas em Aberto</t>
  </si>
  <si>
    <t>Lançamentos</t>
  </si>
  <si>
    <t>Ingrid</t>
  </si>
  <si>
    <t>DOM ELISEU</t>
  </si>
  <si>
    <t>Bieldom</t>
  </si>
  <si>
    <t>Daytondom</t>
  </si>
  <si>
    <t>Edannyeldom</t>
  </si>
  <si>
    <t>Rodrigo dom</t>
  </si>
  <si>
    <t>internet</t>
  </si>
  <si>
    <t>comissão</t>
  </si>
  <si>
    <t>total</t>
  </si>
  <si>
    <t>PALMARES</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</si>
</sst>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4" formatCode="_-&quot;R$&quot;* #,##0.00_-;\-&quot;R$&quot;* #,##0.00_-;_-&quot;R$&quot;* &quot;-&quot;??_-;_-@_-"/>
    <numFmt numFmtId="164" formatCode="&quot;R$&quot;\ #,##0.00;[Red]\-&quot;R$&quot;\ #,##0.00"/>
    <numFmt numFmtId="165" formatCode="_-&quot;R$&quot;\ * #,##0.00_-;\-&quot;R$&quot;\ * #,##0.00_-;_-&quot;R$&quot;\ * &quot;-&quot;??_-;_-@_-"/>
  </numFmts>
  <fonts count="19"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b/>
      <sz val="12"/>
      <color theme="1"/>
      <name val="Calibri"/>
      <family val="2"/>
      <scheme val="minor"/>
    </font>
    <font>
      <b/>
      <sz val="12"/>
      <color rgb="FFFFFF00"/>
      <name val="Calibri"/>
      <family val="2"/>
      <scheme val="minor"/>
    </font>
    <font>
      <b/>
      <sz val="12"/>
      <name val="Calibri"/>
      <family val="2"/>
      <scheme val="minor"/>
    </font>
    <font>
      <b/>
      <sz val="11"/>
      <color rgb="FFFFFFFF"/>
      <name val="Arial"/>
      <family val="2"/>
    </font>
    <font>
      <b/>
      <sz val="11"/>
      <color rgb="FF000000"/>
      <name val="Calibri"/>
      <family val="2"/>
      <scheme val="minor"/>
    </font>
    <font>
      <b/>
      <sz val="11"/>
      <name val="Calibri"/>
      <family val="2"/>
      <scheme val="minor"/>
    </font>
    <font>
      <b/>
      <sz val="9"/>
      <color indexed="81"/>
      <name val="Tahoma"/>
      <family val="2"/>
    </font>
    <font>
      <b/>
      <sz val="11"/>
      <name val="Arial"/>
      <family val="2"/>
    </font>
    <font>
      <b/>
      <sz val="13"/>
      <color theme="1"/>
      <name val="Calibri"/>
      <family val="2"/>
      <scheme val="minor"/>
    </font>
    <font>
      <b/>
      <sz val="9"/>
      <color indexed="81"/>
      <name val="Tahoma"/>
      <charset val="1"/>
    </font>
    <font>
      <b/>
      <sz val="11"/>
      <color rgb="FF000000"/>
      <name val="Arial"/>
      <family val="2"/>
    </font>
    <font>
      <sz val="11"/>
      <color rgb="FF000000"/>
      <name val="Arial"/>
      <family val="2"/>
    </font>
    <font>
      <b/>
      <sz val="11"/>
      <color rgb="FF00466A"/>
      <name val="Arial"/>
      <family val="2"/>
    </font>
    <font>
      <b/>
      <sz val="11"/>
      <color rgb="FFDA3131"/>
      <name val="Arial"/>
      <family val="2"/>
    </font>
    <font>
      <b/>
      <sz val="12"/>
      <color rgb="FF000000"/>
      <name val="Calibri"/>
      <family val="2"/>
      <scheme val="minor"/>
    </font>
  </fonts>
  <fills count="13">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rgb="FF00B0F0"/>
        <bgColor indexed="64"/>
      </patternFill>
    </fill>
    <fill>
      <patternFill patternType="solid">
        <fgColor rgb="FF00B050"/>
        <bgColor indexed="64"/>
      </patternFill>
    </fill>
    <fill>
      <patternFill patternType="solid">
        <fgColor rgb="FFFFFFFF"/>
        <bgColor indexed="64"/>
      </patternFill>
    </fill>
    <fill>
      <patternFill patternType="solid">
        <fgColor rgb="FFEAEAEA"/>
        <bgColor indexed="64"/>
      </patternFill>
    </fill>
    <fill>
      <patternFill patternType="solid">
        <fgColor rgb="FF002060"/>
        <bgColor indexed="64"/>
      </patternFill>
    </fill>
    <fill>
      <patternFill patternType="solid">
        <fgColor theme="0"/>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rgb="FF00466A"/>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medium">
        <color rgb="FFC8C8C8"/>
      </left>
      <right style="medium">
        <color rgb="FFC8C8C8"/>
      </right>
      <top style="medium">
        <color rgb="FFC8C8C8"/>
      </top>
      <bottom style="medium">
        <color rgb="FFC8C8C8"/>
      </bottom>
      <diagonal/>
    </border>
    <border>
      <left style="medium">
        <color rgb="FF000000"/>
      </left>
      <right style="medium">
        <color rgb="FFC8C8C8"/>
      </right>
      <top style="medium">
        <color rgb="FF000000"/>
      </top>
      <bottom style="medium">
        <color rgb="FFC8C8C8"/>
      </bottom>
      <diagonal/>
    </border>
    <border>
      <left style="medium">
        <color rgb="FFC8C8C8"/>
      </left>
      <right style="medium">
        <color rgb="FFC8C8C8"/>
      </right>
      <top style="medium">
        <color rgb="FF000000"/>
      </top>
      <bottom style="medium">
        <color rgb="FFC8C8C8"/>
      </bottom>
      <diagonal/>
    </border>
    <border>
      <left style="medium">
        <color rgb="FF000000"/>
      </left>
      <right style="medium">
        <color rgb="FFC8C8C8"/>
      </right>
      <top style="medium">
        <color rgb="FFC8C8C8"/>
      </top>
      <bottom style="medium">
        <color rgb="FFC8C8C8"/>
      </bottom>
      <diagonal/>
    </border>
    <border>
      <left style="medium">
        <color rgb="FF000000"/>
      </left>
      <right style="medium">
        <color rgb="FFC8C8C8"/>
      </right>
      <top style="medium">
        <color rgb="FFC8C8C8"/>
      </top>
      <bottom style="medium">
        <color rgb="FF000000"/>
      </bottom>
      <diagonal/>
    </border>
    <border>
      <left style="medium">
        <color rgb="FFC8C8C8"/>
      </left>
      <right style="medium">
        <color rgb="FFC8C8C8"/>
      </right>
      <top style="medium">
        <color rgb="FFC8C8C8"/>
      </top>
      <bottom style="medium">
        <color rgb="FF000000"/>
      </bottom>
      <diagonal/>
    </border>
    <border>
      <left style="medium">
        <color rgb="FFC8C8C8"/>
      </left>
      <right style="medium">
        <color rgb="FFC8C8C8"/>
      </right>
      <top style="medium">
        <color rgb="FF000000"/>
      </top>
      <bottom/>
      <diagonal/>
    </border>
    <border>
      <left style="medium">
        <color rgb="FF000000"/>
      </left>
      <right style="medium">
        <color rgb="FFC8C8C8"/>
      </right>
      <top style="medium">
        <color rgb="FF000000"/>
      </top>
      <bottom/>
      <diagonal/>
    </border>
    <border>
      <left style="medium">
        <color rgb="FFC8C8C8"/>
      </left>
      <right style="medium">
        <color rgb="FFC8C8C8"/>
      </right>
      <top/>
      <bottom/>
      <diagonal/>
    </border>
  </borders>
  <cellStyleXfs count="3">
    <xf numFmtId="0" fontId="0" fillId="0" borderId="0"/>
    <xf numFmtId="44" fontId="1" fillId="0" borderId="0" applyFont="0" applyFill="0" applyBorder="0" applyAlignment="0" applyProtection="0"/>
    <xf numFmtId="165" fontId="1" fillId="0" borderId="0" applyFont="0" applyFill="0" applyBorder="0" applyAlignment="0" applyProtection="0"/>
  </cellStyleXfs>
  <cellXfs count="117">
    <xf numFmtId="0" fontId="0" fillId="0" borderId="0" xfId="0"/>
    <xf numFmtId="0" fontId="4" fillId="2" borderId="1" xfId="0" applyFont="1" applyFill="1" applyBorder="1" applyAlignment="1">
      <alignment horizontal="center"/>
    </xf>
    <xf numFmtId="0" fontId="5" fillId="3" borderId="1" xfId="0" applyFont="1" applyFill="1" applyBorder="1" applyAlignment="1">
      <alignment horizontal="center"/>
    </xf>
    <xf numFmtId="0" fontId="4" fillId="2" borderId="2" xfId="0" applyFont="1" applyFill="1" applyBorder="1" applyAlignment="1">
      <alignment horizontal="center"/>
    </xf>
    <xf numFmtId="0" fontId="4" fillId="2" borderId="3" xfId="0" applyFont="1" applyFill="1" applyBorder="1" applyAlignment="1">
      <alignment horizontal="center"/>
    </xf>
    <xf numFmtId="0" fontId="4" fillId="5" borderId="1" xfId="0" applyFont="1" applyFill="1" applyBorder="1" applyAlignment="1">
      <alignment horizontal="left"/>
    </xf>
    <xf numFmtId="44" fontId="5" fillId="3" borderId="1" xfId="1" applyFont="1" applyFill="1" applyBorder="1"/>
    <xf numFmtId="44" fontId="6" fillId="0" borderId="1" xfId="1" applyFont="1" applyBorder="1"/>
    <xf numFmtId="44" fontId="4" fillId="0" borderId="1" xfId="1" applyFont="1" applyBorder="1"/>
    <xf numFmtId="44" fontId="6" fillId="0" borderId="2" xfId="1" applyFont="1" applyBorder="1"/>
    <xf numFmtId="44" fontId="4" fillId="5" borderId="1" xfId="1" applyFont="1" applyFill="1" applyBorder="1"/>
    <xf numFmtId="44" fontId="5" fillId="5" borderId="1" xfId="0" applyNumberFormat="1" applyFont="1" applyFill="1" applyBorder="1" applyAlignment="1">
      <alignment horizontal="center"/>
    </xf>
    <xf numFmtId="0" fontId="4" fillId="2" borderId="6" xfId="0" applyFont="1" applyFill="1" applyBorder="1" applyAlignment="1">
      <alignment horizontal="center"/>
    </xf>
    <xf numFmtId="44" fontId="4" fillId="0" borderId="1" xfId="1" applyFont="1" applyFill="1" applyBorder="1"/>
    <xf numFmtId="0" fontId="4" fillId="5" borderId="1" xfId="0" applyFont="1" applyFill="1" applyBorder="1" applyAlignment="1">
      <alignment horizontal="center"/>
    </xf>
    <xf numFmtId="44" fontId="4" fillId="5" borderId="1" xfId="0" applyNumberFormat="1" applyFont="1" applyFill="1" applyBorder="1"/>
    <xf numFmtId="0" fontId="4" fillId="5" borderId="1" xfId="0" applyFont="1" applyFill="1" applyBorder="1"/>
    <xf numFmtId="0" fontId="3" fillId="0" borderId="1" xfId="0" applyFont="1" applyBorder="1"/>
    <xf numFmtId="14" fontId="3" fillId="0" borderId="1" xfId="0" applyNumberFormat="1" applyFont="1" applyBorder="1" applyAlignment="1">
      <alignment horizontal="center"/>
    </xf>
    <xf numFmtId="44" fontId="4" fillId="0" borderId="2" xfId="1" applyFont="1" applyBorder="1"/>
    <xf numFmtId="0" fontId="4" fillId="2" borderId="1" xfId="0" applyFont="1" applyFill="1" applyBorder="1"/>
    <xf numFmtId="44" fontId="5" fillId="3" borderId="1" xfId="0" applyNumberFormat="1" applyFont="1" applyFill="1" applyBorder="1"/>
    <xf numFmtId="44" fontId="4" fillId="2" borderId="1" xfId="0" applyNumberFormat="1" applyFont="1" applyFill="1" applyBorder="1"/>
    <xf numFmtId="0" fontId="4" fillId="2" borderId="6" xfId="0" applyFont="1" applyFill="1" applyBorder="1"/>
    <xf numFmtId="44" fontId="4" fillId="2" borderId="6" xfId="0" applyNumberFormat="1" applyFont="1" applyFill="1" applyBorder="1"/>
    <xf numFmtId="0" fontId="4" fillId="4" borderId="1" xfId="0" applyFont="1" applyFill="1" applyBorder="1"/>
    <xf numFmtId="44" fontId="4" fillId="4" borderId="1" xfId="0" applyNumberFormat="1" applyFont="1" applyFill="1" applyBorder="1"/>
    <xf numFmtId="0" fontId="7" fillId="8" borderId="7" xfId="0" applyFont="1" applyFill="1" applyBorder="1" applyAlignment="1">
      <alignment horizontal="center" vertical="center" wrapText="1"/>
    </xf>
    <xf numFmtId="0" fontId="0" fillId="0" borderId="0" xfId="0"/>
    <xf numFmtId="44" fontId="8" fillId="6" borderId="1" xfId="1" applyFont="1" applyFill="1" applyBorder="1" applyAlignment="1">
      <alignment horizontal="center" vertical="center" wrapText="1"/>
    </xf>
    <xf numFmtId="44" fontId="9" fillId="0" borderId="1" xfId="1" applyFont="1" applyBorder="1"/>
    <xf numFmtId="44" fontId="9" fillId="6" borderId="1" xfId="1" applyFont="1" applyFill="1" applyBorder="1" applyAlignment="1">
      <alignment horizontal="center" vertical="center" wrapText="1"/>
    </xf>
    <xf numFmtId="44" fontId="9" fillId="0" borderId="5" xfId="1" applyFont="1" applyBorder="1"/>
    <xf numFmtId="44" fontId="8" fillId="7" borderId="1" xfId="1" applyFont="1" applyFill="1" applyBorder="1" applyAlignment="1">
      <alignment horizontal="center" vertical="center" wrapText="1"/>
    </xf>
    <xf numFmtId="44" fontId="8" fillId="10" borderId="1" xfId="1" applyFont="1" applyFill="1" applyBorder="1" applyAlignment="1">
      <alignment horizontal="center" vertical="center" wrapText="1"/>
    </xf>
    <xf numFmtId="44" fontId="9" fillId="10" borderId="5" xfId="1" applyFont="1" applyFill="1" applyBorder="1"/>
    <xf numFmtId="44" fontId="9" fillId="10" borderId="1" xfId="1" applyFont="1" applyFill="1" applyBorder="1"/>
    <xf numFmtId="44" fontId="8" fillId="11" borderId="1" xfId="1" applyFont="1" applyFill="1" applyBorder="1" applyAlignment="1">
      <alignment horizontal="center" vertical="center" wrapText="1"/>
    </xf>
    <xf numFmtId="44" fontId="9" fillId="11" borderId="5" xfId="1" applyFont="1" applyFill="1" applyBorder="1"/>
    <xf numFmtId="44" fontId="9" fillId="11" borderId="1" xfId="1" applyFont="1" applyFill="1" applyBorder="1" applyAlignment="1">
      <alignment horizontal="center" vertical="center" wrapText="1"/>
    </xf>
    <xf numFmtId="44" fontId="9" fillId="11" borderId="1" xfId="1" applyFont="1" applyFill="1" applyBorder="1"/>
    <xf numFmtId="44" fontId="2" fillId="8" borderId="0" xfId="1" applyFont="1" applyFill="1"/>
    <xf numFmtId="44" fontId="4" fillId="0" borderId="1" xfId="1" applyFont="1" applyBorder="1" applyAlignment="1">
      <alignment horizontal="center"/>
    </xf>
    <xf numFmtId="44" fontId="4" fillId="2" borderId="1" xfId="1" applyFont="1" applyFill="1" applyBorder="1" applyAlignment="1">
      <alignment horizontal="center"/>
    </xf>
    <xf numFmtId="44" fontId="4" fillId="0" borderId="1" xfId="1" applyFont="1" applyFill="1" applyBorder="1" applyAlignment="1">
      <alignment horizontal="center"/>
    </xf>
    <xf numFmtId="44" fontId="2" fillId="8" borderId="1" xfId="0" applyNumberFormat="1" applyFont="1" applyFill="1" applyBorder="1"/>
    <xf numFmtId="44" fontId="4" fillId="2" borderId="1" xfId="0" applyNumberFormat="1" applyFont="1" applyFill="1" applyBorder="1" applyAlignment="1">
      <alignment horizontal="center"/>
    </xf>
    <xf numFmtId="44" fontId="2" fillId="8" borderId="1" xfId="1" applyFont="1" applyFill="1" applyBorder="1"/>
    <xf numFmtId="44" fontId="2" fillId="8" borderId="6" xfId="1" applyFont="1" applyFill="1" applyBorder="1"/>
    <xf numFmtId="44" fontId="4" fillId="9" borderId="1" xfId="1" applyFont="1" applyFill="1" applyBorder="1" applyAlignment="1">
      <alignment horizontal="center"/>
    </xf>
    <xf numFmtId="0" fontId="4" fillId="9" borderId="1" xfId="0" applyFont="1" applyFill="1" applyBorder="1" applyAlignment="1">
      <alignment horizontal="center"/>
    </xf>
    <xf numFmtId="44" fontId="4" fillId="9" borderId="1" xfId="0" applyNumberFormat="1" applyFont="1" applyFill="1" applyBorder="1" applyAlignment="1">
      <alignment horizontal="center"/>
    </xf>
    <xf numFmtId="0" fontId="7" fillId="8" borderId="3" xfId="0" applyFont="1" applyFill="1" applyBorder="1" applyAlignment="1">
      <alignment horizontal="center" vertical="center" wrapText="1"/>
    </xf>
    <xf numFmtId="44" fontId="9" fillId="11" borderId="8" xfId="1" applyFont="1" applyFill="1" applyBorder="1"/>
    <xf numFmtId="44" fontId="8" fillId="11" borderId="7" xfId="1" applyFont="1" applyFill="1" applyBorder="1" applyAlignment="1">
      <alignment horizontal="center" vertical="center" wrapText="1"/>
    </xf>
    <xf numFmtId="44" fontId="9" fillId="11" borderId="7" xfId="1" applyFont="1" applyFill="1" applyBorder="1"/>
    <xf numFmtId="44" fontId="9" fillId="0" borderId="1" xfId="1" applyFont="1" applyBorder="1" applyAlignment="1">
      <alignment horizontal="center" vertical="center" wrapText="1"/>
    </xf>
    <xf numFmtId="44" fontId="9" fillId="9" borderId="5" xfId="1" applyFont="1" applyFill="1" applyBorder="1"/>
    <xf numFmtId="44" fontId="11" fillId="0" borderId="1" xfId="1" applyFont="1" applyBorder="1"/>
    <xf numFmtId="44" fontId="9" fillId="10" borderId="1" xfId="1" applyFont="1" applyFill="1" applyBorder="1" applyAlignment="1">
      <alignment horizontal="center" vertical="center" wrapText="1"/>
    </xf>
    <xf numFmtId="44" fontId="11" fillId="10" borderId="1" xfId="1" applyFont="1" applyFill="1" applyBorder="1"/>
    <xf numFmtId="44" fontId="4" fillId="0" borderId="6" xfId="1" applyFont="1" applyBorder="1" applyAlignment="1">
      <alignment horizontal="center"/>
    </xf>
    <xf numFmtId="44" fontId="12" fillId="2" borderId="1" xfId="1" applyFont="1" applyFill="1" applyBorder="1" applyAlignment="1">
      <alignment horizontal="center"/>
    </xf>
    <xf numFmtId="164" fontId="15" fillId="6" borderId="9" xfId="0" applyNumberFormat="1" applyFont="1" applyFill="1" applyBorder="1" applyAlignment="1">
      <alignment horizontal="center" vertical="center" wrapText="1"/>
    </xf>
    <xf numFmtId="164" fontId="16" fillId="6" borderId="9" xfId="0" applyNumberFormat="1" applyFont="1" applyFill="1" applyBorder="1" applyAlignment="1">
      <alignment horizontal="center" vertical="center" wrapText="1"/>
    </xf>
    <xf numFmtId="164" fontId="15" fillId="7" borderId="9" xfId="0" applyNumberFormat="1" applyFont="1" applyFill="1" applyBorder="1" applyAlignment="1">
      <alignment horizontal="center" vertical="center" wrapText="1"/>
    </xf>
    <xf numFmtId="164" fontId="16" fillId="7" borderId="9" xfId="0" applyNumberFormat="1" applyFont="1" applyFill="1" applyBorder="1" applyAlignment="1">
      <alignment horizontal="center" vertical="center" wrapText="1"/>
    </xf>
    <xf numFmtId="0" fontId="7" fillId="12" borderId="10" xfId="0" applyFont="1" applyFill="1" applyBorder="1" applyAlignment="1">
      <alignment horizontal="center" vertical="center" wrapText="1"/>
    </xf>
    <xf numFmtId="0" fontId="7" fillId="12" borderId="11" xfId="0" applyFont="1" applyFill="1" applyBorder="1" applyAlignment="1">
      <alignment horizontal="center" vertical="center" wrapText="1"/>
    </xf>
    <xf numFmtId="0" fontId="14" fillId="6" borderId="12" xfId="0" applyFont="1" applyFill="1" applyBorder="1" applyAlignment="1">
      <alignment horizontal="center" vertical="center" wrapText="1"/>
    </xf>
    <xf numFmtId="0" fontId="14" fillId="7" borderId="12" xfId="0" applyFont="1" applyFill="1" applyBorder="1" applyAlignment="1">
      <alignment horizontal="center" vertical="center" wrapText="1"/>
    </xf>
    <xf numFmtId="0" fontId="14" fillId="7" borderId="13" xfId="0" applyFont="1" applyFill="1" applyBorder="1" applyAlignment="1">
      <alignment horizontal="center" vertical="center" wrapText="1"/>
    </xf>
    <xf numFmtId="164" fontId="15" fillId="7" borderId="14" xfId="0" applyNumberFormat="1" applyFont="1" applyFill="1" applyBorder="1" applyAlignment="1">
      <alignment horizontal="center" vertical="center" wrapText="1"/>
    </xf>
    <xf numFmtId="164" fontId="17" fillId="6" borderId="9" xfId="0" applyNumberFormat="1" applyFont="1" applyFill="1" applyBorder="1" applyAlignment="1">
      <alignment horizontal="center" vertical="center" wrapText="1"/>
    </xf>
    <xf numFmtId="164" fontId="16" fillId="7" borderId="14" xfId="0" applyNumberFormat="1" applyFont="1" applyFill="1" applyBorder="1" applyAlignment="1">
      <alignment horizontal="center" vertical="center" wrapText="1"/>
    </xf>
    <xf numFmtId="164" fontId="15" fillId="6" borderId="9" xfId="0" applyNumberFormat="1" applyFont="1" applyFill="1" applyBorder="1" applyAlignment="1">
      <alignment horizontal="center" vertical="center" wrapText="1"/>
    </xf>
    <xf numFmtId="164" fontId="16" fillId="6" borderId="9" xfId="0" applyNumberFormat="1" applyFont="1" applyFill="1" applyBorder="1" applyAlignment="1">
      <alignment horizontal="center" vertical="center" wrapText="1"/>
    </xf>
    <xf numFmtId="164" fontId="15" fillId="7" borderId="9" xfId="0" applyNumberFormat="1" applyFont="1" applyFill="1" applyBorder="1" applyAlignment="1">
      <alignment horizontal="center" vertical="center" wrapText="1"/>
    </xf>
    <xf numFmtId="164" fontId="16" fillId="7" borderId="9" xfId="0" applyNumberFormat="1" applyFont="1" applyFill="1" applyBorder="1" applyAlignment="1">
      <alignment horizontal="center" vertical="center" wrapText="1"/>
    </xf>
    <xf numFmtId="164" fontId="17" fillId="7" borderId="9" xfId="0" applyNumberFormat="1" applyFont="1" applyFill="1" applyBorder="1" applyAlignment="1">
      <alignment horizontal="center" vertical="center" wrapText="1"/>
    </xf>
    <xf numFmtId="0" fontId="7" fillId="12" borderId="10" xfId="0" applyFont="1" applyFill="1" applyBorder="1" applyAlignment="1">
      <alignment horizontal="center" vertical="center" wrapText="1"/>
    </xf>
    <xf numFmtId="0" fontId="7" fillId="12" borderId="11" xfId="0" applyFont="1" applyFill="1" applyBorder="1" applyAlignment="1">
      <alignment horizontal="center" vertical="center" wrapText="1"/>
    </xf>
    <xf numFmtId="0" fontId="14" fillId="6" borderId="12" xfId="0" applyFont="1" applyFill="1" applyBorder="1" applyAlignment="1">
      <alignment horizontal="center" vertical="center" wrapText="1"/>
    </xf>
    <xf numFmtId="0" fontId="14" fillId="7" borderId="12" xfId="0" applyFont="1" applyFill="1" applyBorder="1" applyAlignment="1">
      <alignment horizontal="center" vertical="center" wrapText="1"/>
    </xf>
    <xf numFmtId="0" fontId="14" fillId="6" borderId="13" xfId="0" applyFont="1" applyFill="1" applyBorder="1" applyAlignment="1">
      <alignment horizontal="center" vertical="center" wrapText="1"/>
    </xf>
    <xf numFmtId="164" fontId="15" fillId="6" borderId="14" xfId="0" applyNumberFormat="1" applyFont="1" applyFill="1" applyBorder="1" applyAlignment="1">
      <alignment horizontal="center" vertical="center" wrapText="1"/>
    </xf>
    <xf numFmtId="164" fontId="17" fillId="6" borderId="14" xfId="0" applyNumberFormat="1" applyFont="1" applyFill="1" applyBorder="1" applyAlignment="1">
      <alignment horizontal="center" vertical="center" wrapText="1"/>
    </xf>
    <xf numFmtId="164" fontId="15" fillId="6" borderId="9" xfId="0" applyNumberFormat="1" applyFont="1" applyFill="1" applyBorder="1" applyAlignment="1">
      <alignment horizontal="center" vertical="center" wrapText="1"/>
    </xf>
    <xf numFmtId="164" fontId="15" fillId="7" borderId="9" xfId="0" applyNumberFormat="1" applyFont="1" applyFill="1" applyBorder="1" applyAlignment="1">
      <alignment horizontal="center" vertical="center" wrapText="1"/>
    </xf>
    <xf numFmtId="164" fontId="16" fillId="7" borderId="9" xfId="0" applyNumberFormat="1" applyFont="1" applyFill="1" applyBorder="1" applyAlignment="1">
      <alignment horizontal="center" vertical="center" wrapText="1"/>
    </xf>
    <xf numFmtId="0" fontId="7" fillId="12" borderId="10" xfId="0" applyFont="1" applyFill="1" applyBorder="1" applyAlignment="1">
      <alignment horizontal="center" vertical="center" wrapText="1"/>
    </xf>
    <xf numFmtId="0" fontId="7" fillId="12" borderId="11" xfId="0" applyFont="1" applyFill="1" applyBorder="1" applyAlignment="1">
      <alignment horizontal="center" vertical="center" wrapText="1"/>
    </xf>
    <xf numFmtId="0" fontId="14" fillId="6" borderId="12" xfId="0" applyFont="1" applyFill="1" applyBorder="1" applyAlignment="1">
      <alignment horizontal="center" vertical="center" wrapText="1"/>
    </xf>
    <xf numFmtId="0" fontId="14" fillId="7" borderId="12" xfId="0" applyFont="1" applyFill="1" applyBorder="1" applyAlignment="1">
      <alignment horizontal="center" vertical="center" wrapText="1"/>
    </xf>
    <xf numFmtId="0" fontId="14" fillId="6" borderId="13" xfId="0" applyFont="1" applyFill="1" applyBorder="1" applyAlignment="1">
      <alignment horizontal="center" vertical="center" wrapText="1"/>
    </xf>
    <xf numFmtId="164" fontId="15" fillId="6" borderId="14" xfId="0" applyNumberFormat="1" applyFont="1" applyFill="1" applyBorder="1" applyAlignment="1">
      <alignment horizontal="center" vertical="center" wrapText="1"/>
    </xf>
    <xf numFmtId="164" fontId="16" fillId="6" borderId="14" xfId="0" applyNumberFormat="1" applyFont="1" applyFill="1" applyBorder="1" applyAlignment="1">
      <alignment horizontal="center" vertical="center" wrapText="1"/>
    </xf>
    <xf numFmtId="164" fontId="17" fillId="6" borderId="9" xfId="0" applyNumberFormat="1" applyFont="1" applyFill="1" applyBorder="1" applyAlignment="1">
      <alignment horizontal="center" vertical="center" wrapText="1"/>
    </xf>
    <xf numFmtId="0" fontId="7" fillId="12" borderId="15" xfId="0" applyFont="1" applyFill="1" applyBorder="1" applyAlignment="1">
      <alignment horizontal="center" vertical="center" wrapText="1"/>
    </xf>
    <xf numFmtId="0" fontId="7" fillId="12" borderId="16" xfId="0" applyFont="1" applyFill="1" applyBorder="1" applyAlignment="1">
      <alignment horizontal="center" vertical="center" wrapText="1"/>
    </xf>
    <xf numFmtId="44" fontId="18" fillId="6" borderId="1" xfId="1" applyFont="1" applyFill="1" applyBorder="1" applyAlignment="1">
      <alignment horizontal="center" vertical="center" wrapText="1"/>
    </xf>
    <xf numFmtId="44" fontId="6" fillId="6" borderId="1" xfId="1" applyFont="1" applyFill="1" applyBorder="1" applyAlignment="1">
      <alignment horizontal="center" vertical="center" wrapText="1"/>
    </xf>
    <xf numFmtId="44" fontId="18" fillId="7" borderId="1" xfId="1" applyFont="1" applyFill="1" applyBorder="1" applyAlignment="1">
      <alignment horizontal="center" vertical="center" wrapText="1"/>
    </xf>
    <xf numFmtId="0" fontId="7" fillId="12" borderId="17" xfId="0" applyFont="1" applyFill="1" applyBorder="1" applyAlignment="1">
      <alignment horizontal="center" vertical="center" wrapText="1"/>
    </xf>
    <xf numFmtId="44" fontId="6" fillId="2" borderId="1" xfId="0" applyNumberFormat="1" applyFont="1" applyFill="1" applyBorder="1"/>
    <xf numFmtId="44" fontId="6" fillId="6" borderId="5" xfId="1" applyFont="1" applyFill="1" applyBorder="1" applyAlignment="1">
      <alignment horizontal="center" vertical="center" wrapText="1"/>
    </xf>
    <xf numFmtId="0" fontId="0" fillId="0" borderId="0" xfId="0"/>
    <xf numFmtId="0" fontId="7" fillId="12" borderId="15" xfId="0" applyFont="1" applyFill="1" applyBorder="1" applyAlignment="1">
      <alignment horizontal="center" vertical="center" wrapText="1"/>
    </xf>
    <xf numFmtId="0" fontId="7" fillId="12" borderId="16" xfId="0" applyFont="1" applyFill="1" applyBorder="1" applyAlignment="1">
      <alignment horizontal="center" vertical="center" wrapText="1"/>
    </xf>
    <xf numFmtId="44" fontId="6" fillId="11" borderId="5" xfId="1" applyFont="1" applyFill="1" applyBorder="1" applyAlignment="1">
      <alignment horizontal="center" vertical="center" wrapText="1"/>
    </xf>
    <xf numFmtId="44" fontId="18" fillId="11" borderId="1" xfId="1" applyFont="1" applyFill="1" applyBorder="1" applyAlignment="1">
      <alignment horizontal="center" vertical="center" wrapText="1"/>
    </xf>
    <xf numFmtId="44" fontId="4" fillId="11" borderId="1" xfId="1" applyFont="1" applyFill="1" applyBorder="1"/>
    <xf numFmtId="44" fontId="4" fillId="2" borderId="1" xfId="1" applyFont="1" applyFill="1" applyBorder="1"/>
    <xf numFmtId="44" fontId="4" fillId="5" borderId="1" xfId="1" applyFont="1" applyFill="1" applyBorder="1" applyAlignment="1">
      <alignment horizontal="center"/>
    </xf>
    <xf numFmtId="0" fontId="4" fillId="4" borderId="2" xfId="0" applyFont="1" applyFill="1" applyBorder="1" applyAlignment="1">
      <alignment horizontal="center"/>
    </xf>
    <xf numFmtId="0" fontId="4" fillId="4" borderId="4" xfId="0" applyFont="1" applyFill="1" applyBorder="1" applyAlignment="1">
      <alignment horizontal="center"/>
    </xf>
    <xf numFmtId="0" fontId="4" fillId="4" borderId="5" xfId="0" applyFont="1" applyFill="1" applyBorder="1" applyAlignment="1">
      <alignment horizontal="center"/>
    </xf>
  </cellXfs>
  <cellStyles count="3">
    <cellStyle name="Moeda" xfId="1" builtinId="4"/>
    <cellStyle name="Moeda 2" xfId="2"/>
    <cellStyle name="Normal" xfId="0" builtinId="0"/>
  </cellStyles>
  <dxfs count="79">
    <dxf>
      <font>
        <color rgb="FFFFFF00"/>
      </font>
      <fill>
        <patternFill>
          <bgColor rgb="FFFF0000"/>
        </patternFill>
      </fill>
    </dxf>
    <dxf>
      <fill>
        <patternFill>
          <bgColor rgb="FFFF0000"/>
        </patternFill>
      </fill>
    </dxf>
    <dxf>
      <fill>
        <patternFill>
          <bgColor rgb="FFFFFF00"/>
        </patternFill>
      </fill>
    </dxf>
    <dxf>
      <fill>
        <patternFill>
          <bgColor rgb="FF00B0F0"/>
        </patternFill>
      </fill>
    </dxf>
    <dxf>
      <fill>
        <patternFill>
          <bgColor theme="0" tint="-4.9989318521683403E-2"/>
        </patternFill>
      </fill>
    </dxf>
    <dxf>
      <fill>
        <patternFill>
          <bgColor rgb="FFFF0000"/>
        </patternFill>
      </fill>
    </dxf>
    <dxf>
      <fill>
        <patternFill>
          <bgColor rgb="FFFFFF00"/>
        </patternFill>
      </fill>
    </dxf>
    <dxf>
      <fill>
        <patternFill>
          <bgColor rgb="FF00B0F0"/>
        </patternFill>
      </fill>
    </dxf>
    <dxf>
      <fill>
        <patternFill>
          <bgColor theme="0" tint="-4.9989318521683403E-2"/>
        </patternFill>
      </fill>
    </dxf>
    <dxf>
      <fill>
        <patternFill>
          <bgColor rgb="FFFF0000"/>
        </patternFill>
      </fill>
    </dxf>
    <dxf>
      <font>
        <color rgb="FFFFFF00"/>
      </font>
      <fill>
        <patternFill>
          <bgColor rgb="FFFF0000"/>
        </patternFill>
      </fill>
    </dxf>
    <dxf>
      <fill>
        <patternFill>
          <bgColor rgb="FFFF0000"/>
        </patternFill>
      </fill>
    </dxf>
    <dxf>
      <font>
        <color rgb="FFFFFF00"/>
      </font>
      <fill>
        <patternFill>
          <bgColor rgb="FFFF0000"/>
        </patternFill>
      </fill>
    </dxf>
    <dxf>
      <fill>
        <patternFill>
          <bgColor rgb="FFFF0000"/>
        </patternFill>
      </fill>
    </dxf>
    <dxf>
      <fill>
        <patternFill>
          <bgColor rgb="FFFF0000"/>
        </patternFill>
      </fill>
    </dxf>
    <dxf>
      <fill>
        <patternFill>
          <bgColor rgb="FFFF0000"/>
        </patternFill>
      </fill>
    </dxf>
    <dxf>
      <font>
        <color rgb="FFFFFF00"/>
      </font>
      <fill>
        <patternFill>
          <bgColor rgb="FFFF0000"/>
        </patternFill>
      </fill>
    </dxf>
    <dxf>
      <font>
        <color rgb="FFFFFF00"/>
      </font>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theme="0" tint="-4.9989318521683403E-2"/>
        </patternFill>
      </fill>
    </dxf>
    <dxf>
      <fill>
        <patternFill>
          <bgColor rgb="FFFF0000"/>
        </patternFill>
      </fill>
    </dxf>
    <dxf>
      <fill>
        <patternFill>
          <bgColor rgb="FFFF0000"/>
        </patternFill>
      </fill>
    </dxf>
    <dxf>
      <fill>
        <patternFill>
          <bgColor rgb="FF00B050"/>
        </patternFill>
      </fill>
    </dxf>
    <dxf>
      <fill>
        <patternFill>
          <bgColor rgb="FFFF0000"/>
        </patternFill>
      </fill>
    </dxf>
    <dxf>
      <fill>
        <patternFill>
          <bgColor rgb="FFFFFF00"/>
        </patternFill>
      </fill>
    </dxf>
    <dxf>
      <fill>
        <patternFill>
          <bgColor rgb="FF00B0F0"/>
        </patternFill>
      </fill>
    </dxf>
    <dxf>
      <fill>
        <patternFill>
          <bgColor theme="0" tint="-4.9989318521683403E-2"/>
        </patternFill>
      </fill>
    </dxf>
    <dxf>
      <fill>
        <patternFill>
          <bgColor rgb="FFFF0000"/>
        </patternFill>
      </fill>
    </dxf>
    <dxf>
      <font>
        <color rgb="FFFFFF00"/>
      </font>
      <fill>
        <patternFill>
          <bgColor rgb="FFFF0000"/>
        </patternFill>
      </fill>
    </dxf>
    <dxf>
      <font>
        <color rgb="FFFFFF00"/>
      </font>
      <fill>
        <patternFill>
          <bgColor rgb="FFFF0000"/>
        </patternFill>
      </fill>
    </dxf>
    <dxf>
      <fill>
        <patternFill>
          <bgColor rgb="FFFF0000"/>
        </patternFill>
      </fill>
    </dxf>
    <dxf>
      <font>
        <color rgb="FFFFFF00"/>
      </font>
      <fill>
        <patternFill>
          <bgColor rgb="FFFF0000"/>
        </patternFill>
      </fill>
    </dxf>
    <dxf>
      <font>
        <color rgb="FFFFFF00"/>
      </font>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color rgb="FFFFFF00"/>
      </font>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color rgb="FFFFFF00"/>
      </font>
      <fill>
        <patternFill>
          <bgColor rgb="FFFF0000"/>
        </patternFill>
      </fill>
    </dxf>
    <dxf>
      <font>
        <color rgb="FFFFFF00"/>
      </font>
      <fill>
        <patternFill>
          <bgColor rgb="FFFF0000"/>
        </patternFill>
      </fill>
    </dxf>
    <dxf>
      <font>
        <color rgb="FFFFFF00"/>
      </font>
      <fill>
        <patternFill>
          <bgColor rgb="FFFF0000"/>
        </patternFill>
      </fill>
    </dxf>
    <dxf>
      <font>
        <color rgb="FFFFFF00"/>
      </font>
      <fill>
        <patternFill>
          <bgColor rgb="FFFF0000"/>
        </patternFill>
      </fill>
    </dxf>
    <dxf>
      <fill>
        <patternFill>
          <bgColor rgb="FFFF0000"/>
        </patternFill>
      </fill>
    </dxf>
    <dxf>
      <fill>
        <patternFill>
          <bgColor rgb="FFFF0000"/>
        </patternFill>
      </fill>
    </dxf>
    <dxf>
      <font>
        <color rgb="FFFFFF00"/>
      </font>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theme="0" tint="-4.9989318521683403E-2"/>
        </patternFill>
      </fill>
    </dxf>
    <dxf>
      <fill>
        <patternFill>
          <bgColor rgb="FFFF0000"/>
        </patternFill>
      </fill>
    </dxf>
    <dxf>
      <fill>
        <patternFill>
          <bgColor rgb="FFFF0000"/>
        </patternFill>
      </fill>
    </dxf>
    <dxf>
      <fill>
        <patternFill>
          <bgColor rgb="FF00B050"/>
        </patternFill>
      </fill>
    </dxf>
    <dxf>
      <fill>
        <patternFill>
          <bgColor rgb="FFFF0000"/>
        </patternFill>
      </fill>
    </dxf>
    <dxf>
      <fill>
        <patternFill>
          <bgColor rgb="FFFFFF00"/>
        </patternFill>
      </fill>
    </dxf>
    <dxf>
      <fill>
        <patternFill>
          <bgColor rgb="FF00B0F0"/>
        </patternFill>
      </fill>
    </dxf>
    <dxf>
      <fill>
        <patternFill>
          <bgColor theme="0" tint="-4.9989318521683403E-2"/>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C56"/>
  <sheetViews>
    <sheetView workbookViewId="0">
      <selection activeCell="J1" sqref="J1"/>
    </sheetView>
  </sheetViews>
  <sheetFormatPr defaultRowHeight="15" x14ac:dyDescent="0.25"/>
  <cols>
    <col min="1" max="1" width="21.7109375" customWidth="1"/>
    <col min="2" max="2" width="13.85546875" customWidth="1"/>
    <col min="3" max="3" width="14.140625" customWidth="1"/>
    <col min="4" max="4" width="14.42578125" customWidth="1"/>
    <col min="5" max="5" width="12.7109375" customWidth="1"/>
    <col min="6" max="6" width="13.140625" customWidth="1"/>
    <col min="7" max="7" width="14" bestFit="1" customWidth="1"/>
    <col min="8" max="9" width="14.140625" bestFit="1" customWidth="1"/>
    <col min="10" max="10" width="12.7109375" customWidth="1"/>
    <col min="11" max="11" width="14.140625" bestFit="1" customWidth="1"/>
    <col min="12" max="12" width="12.7109375" customWidth="1"/>
    <col min="13" max="13" width="3.7109375" style="28" customWidth="1"/>
    <col min="14" max="14" width="26.5703125" customWidth="1"/>
    <col min="15" max="15" width="11.85546875" customWidth="1"/>
    <col min="16" max="16" width="14.140625" bestFit="1" customWidth="1"/>
    <col min="18" max="18" width="17.28515625" bestFit="1" customWidth="1"/>
    <col min="19" max="19" width="14.140625" bestFit="1" customWidth="1"/>
    <col min="20" max="20" width="21.42578125" bestFit="1" customWidth="1"/>
    <col min="21" max="21" width="13.85546875" bestFit="1" customWidth="1"/>
    <col min="22" max="22" width="14.85546875" bestFit="1" customWidth="1"/>
    <col min="23" max="23" width="14" customWidth="1"/>
    <col min="24" max="24" width="13.28515625" bestFit="1" customWidth="1"/>
    <col min="25" max="25" width="12.7109375" customWidth="1"/>
    <col min="26" max="26" width="11.7109375" bestFit="1" customWidth="1"/>
    <col min="27" max="27" width="10" customWidth="1"/>
    <col min="28" max="28" width="12.28515625" customWidth="1"/>
    <col min="29" max="29" width="11.7109375" bestFit="1" customWidth="1"/>
  </cols>
  <sheetData>
    <row r="1" spans="1:28" ht="15" customHeight="1" x14ac:dyDescent="0.25">
      <c r="A1" s="1" t="s">
        <v>0</v>
      </c>
      <c r="B1" s="2" t="s">
        <v>1</v>
      </c>
      <c r="C1" s="3" t="s">
        <v>2</v>
      </c>
      <c r="D1" s="3" t="s">
        <v>3</v>
      </c>
      <c r="E1" s="1" t="s">
        <v>4</v>
      </c>
      <c r="F1" s="1" t="s">
        <v>5</v>
      </c>
      <c r="G1" s="1" t="s">
        <v>6</v>
      </c>
      <c r="H1" s="3" t="s">
        <v>7</v>
      </c>
      <c r="I1" s="1" t="s">
        <v>8</v>
      </c>
      <c r="J1" s="4" t="s">
        <v>9</v>
      </c>
      <c r="K1" s="4" t="s">
        <v>10</v>
      </c>
      <c r="N1" s="114" t="s">
        <v>11</v>
      </c>
      <c r="O1" s="115"/>
      <c r="P1" s="116"/>
      <c r="R1" s="27" t="s">
        <v>84</v>
      </c>
      <c r="S1" s="27" t="s">
        <v>20</v>
      </c>
      <c r="T1" s="27" t="s">
        <v>21</v>
      </c>
      <c r="U1" s="27" t="s">
        <v>22</v>
      </c>
      <c r="V1" s="27" t="s">
        <v>23</v>
      </c>
      <c r="W1" s="27" t="s">
        <v>73</v>
      </c>
      <c r="X1" s="27" t="s">
        <v>74</v>
      </c>
      <c r="Y1" s="27" t="s">
        <v>23</v>
      </c>
      <c r="Z1" s="27" t="s">
        <v>76</v>
      </c>
      <c r="AA1" s="27" t="s">
        <v>73</v>
      </c>
      <c r="AB1" s="27" t="s">
        <v>77</v>
      </c>
    </row>
    <row r="2" spans="1:28" ht="15" customHeight="1" x14ac:dyDescent="0.25">
      <c r="A2" s="5" t="s">
        <v>12</v>
      </c>
      <c r="B2" s="6"/>
      <c r="C2" s="7">
        <v>3688.7</v>
      </c>
      <c r="D2" s="8"/>
      <c r="E2" s="8">
        <v>200</v>
      </c>
      <c r="F2" s="8">
        <v>421</v>
      </c>
      <c r="G2" s="9"/>
      <c r="H2" s="9">
        <f>C2+D2+B2-E2-F2-G2</f>
        <v>3067.7</v>
      </c>
      <c r="I2" s="10">
        <v>2571</v>
      </c>
      <c r="J2" s="10"/>
      <c r="K2" s="11">
        <f t="shared" ref="K2:K5" si="0">H2-I2-J2</f>
        <v>496.69999999999982</v>
      </c>
      <c r="O2" s="12" t="s">
        <v>13</v>
      </c>
      <c r="P2" s="12" t="s">
        <v>14</v>
      </c>
      <c r="R2" s="29" t="s">
        <v>56</v>
      </c>
      <c r="S2" s="29">
        <v>550</v>
      </c>
      <c r="T2" s="29">
        <v>64.599999999999994</v>
      </c>
      <c r="U2" s="29">
        <v>70.95</v>
      </c>
      <c r="V2" s="30">
        <f>S2-T2-U2</f>
        <v>414.45</v>
      </c>
      <c r="W2" s="29">
        <v>0</v>
      </c>
      <c r="X2" s="32">
        <v>15</v>
      </c>
      <c r="Y2" s="30">
        <f>V2+W2-X2</f>
        <v>399.45</v>
      </c>
      <c r="Z2" s="30"/>
      <c r="AA2" s="30"/>
      <c r="AB2" s="30">
        <f t="shared" ref="AB2" si="1">Y2-Z2-AA2</f>
        <v>399.45</v>
      </c>
    </row>
    <row r="3" spans="1:28" ht="15" customHeight="1" x14ac:dyDescent="0.25">
      <c r="A3" s="5" t="s">
        <v>15</v>
      </c>
      <c r="B3" s="6">
        <v>859</v>
      </c>
      <c r="C3" s="7">
        <v>13674.14</v>
      </c>
      <c r="D3" s="13">
        <v>2204.21</v>
      </c>
      <c r="E3" s="8">
        <v>210</v>
      </c>
      <c r="F3" s="8">
        <f>H47+I50</f>
        <v>2727.1209999999996</v>
      </c>
      <c r="G3" s="9">
        <v>325</v>
      </c>
      <c r="H3" s="9">
        <f>C3+D3+B3-E3-F3-G3</f>
        <v>13475.228999999999</v>
      </c>
      <c r="I3" s="10">
        <v>6133</v>
      </c>
      <c r="J3" s="10"/>
      <c r="K3" s="11">
        <f t="shared" si="0"/>
        <v>7342.2289999999994</v>
      </c>
      <c r="N3" s="14" t="s">
        <v>16</v>
      </c>
      <c r="O3" s="14" t="s">
        <v>85</v>
      </c>
      <c r="P3" s="15">
        <f>I7</f>
        <v>14430</v>
      </c>
      <c r="R3" s="34" t="s">
        <v>57</v>
      </c>
      <c r="S3" s="34">
        <v>3854</v>
      </c>
      <c r="T3" s="34">
        <v>1628.22</v>
      </c>
      <c r="U3" s="34">
        <v>476.49</v>
      </c>
      <c r="V3" s="36">
        <f t="shared" ref="V3:V10" si="2">S3-T3-U3</f>
        <v>1749.2899999999997</v>
      </c>
      <c r="W3" s="34">
        <v>0</v>
      </c>
      <c r="X3" s="35">
        <v>15</v>
      </c>
      <c r="Y3" s="36">
        <f t="shared" ref="Y3:Y10" si="3">V3+W3-X3</f>
        <v>1734.2899999999997</v>
      </c>
      <c r="Z3" s="36"/>
      <c r="AA3" s="36"/>
      <c r="AB3" s="36">
        <f t="shared" ref="AB3:AB10" si="4">Y3-Z3-AA3</f>
        <v>1734.2899999999997</v>
      </c>
    </row>
    <row r="4" spans="1:28" ht="15" customHeight="1" x14ac:dyDescent="0.25">
      <c r="A4" s="16" t="s">
        <v>17</v>
      </c>
      <c r="B4" s="6"/>
      <c r="C4" s="7">
        <v>4477.5200000000004</v>
      </c>
      <c r="D4" s="8">
        <v>290</v>
      </c>
      <c r="E4" s="8">
        <v>90</v>
      </c>
      <c r="F4" s="8">
        <v>671</v>
      </c>
      <c r="G4" s="9"/>
      <c r="H4" s="9">
        <f t="shared" ref="H4:H5" si="5">C4+D4+B4-E4-F4-G4</f>
        <v>4006.5200000000004</v>
      </c>
      <c r="I4" s="10">
        <v>3786</v>
      </c>
      <c r="J4" s="10"/>
      <c r="K4" s="11">
        <f t="shared" si="0"/>
        <v>220.52000000000044</v>
      </c>
      <c r="N4" s="17" t="s">
        <v>86</v>
      </c>
      <c r="O4" s="18">
        <v>44229</v>
      </c>
      <c r="P4" s="6">
        <v>-290</v>
      </c>
      <c r="R4" s="29" t="s">
        <v>58</v>
      </c>
      <c r="S4" s="29">
        <v>975.15</v>
      </c>
      <c r="T4" s="29">
        <v>0</v>
      </c>
      <c r="U4" s="29">
        <v>131.22</v>
      </c>
      <c r="V4" s="30">
        <f t="shared" si="2"/>
        <v>843.93</v>
      </c>
      <c r="W4" s="29">
        <v>0</v>
      </c>
      <c r="X4" s="32">
        <v>15</v>
      </c>
      <c r="Y4" s="30">
        <f t="shared" si="3"/>
        <v>828.93</v>
      </c>
      <c r="Z4" s="30"/>
      <c r="AA4" s="30"/>
      <c r="AB4" s="30">
        <f t="shared" si="4"/>
        <v>828.93</v>
      </c>
    </row>
    <row r="5" spans="1:28" ht="15" customHeight="1" x14ac:dyDescent="0.25">
      <c r="A5" s="16" t="s">
        <v>18</v>
      </c>
      <c r="B5" s="6">
        <v>954</v>
      </c>
      <c r="C5" s="7">
        <v>1188.52</v>
      </c>
      <c r="D5" s="8"/>
      <c r="E5" s="8">
        <v>45</v>
      </c>
      <c r="F5" s="8">
        <v>118</v>
      </c>
      <c r="G5" s="19">
        <v>30</v>
      </c>
      <c r="H5" s="9">
        <f t="shared" si="5"/>
        <v>1949.52</v>
      </c>
      <c r="I5" s="10">
        <v>600</v>
      </c>
      <c r="J5" s="10"/>
      <c r="K5" s="11">
        <f t="shared" si="0"/>
        <v>1349.52</v>
      </c>
      <c r="N5" s="17" t="s">
        <v>87</v>
      </c>
      <c r="O5" s="18">
        <v>44229</v>
      </c>
      <c r="P5" s="6">
        <v>-434</v>
      </c>
      <c r="R5" s="34" t="s">
        <v>59</v>
      </c>
      <c r="S5" s="34">
        <v>0</v>
      </c>
      <c r="T5" s="34">
        <v>0</v>
      </c>
      <c r="U5" s="34">
        <v>0</v>
      </c>
      <c r="V5" s="36">
        <f t="shared" si="2"/>
        <v>0</v>
      </c>
      <c r="W5" s="34">
        <v>0</v>
      </c>
      <c r="X5" s="35"/>
      <c r="Y5" s="36">
        <f t="shared" si="3"/>
        <v>0</v>
      </c>
      <c r="Z5" s="36"/>
      <c r="AA5" s="36"/>
      <c r="AB5" s="36">
        <f t="shared" si="4"/>
        <v>0</v>
      </c>
    </row>
    <row r="6" spans="1:28" ht="15" customHeight="1" x14ac:dyDescent="0.25">
      <c r="A6" s="16" t="s">
        <v>19</v>
      </c>
      <c r="B6" s="6"/>
      <c r="C6" s="7">
        <v>-22002</v>
      </c>
      <c r="D6" s="8">
        <v>20000</v>
      </c>
      <c r="E6" s="8">
        <v>40</v>
      </c>
      <c r="F6" s="8">
        <v>152</v>
      </c>
      <c r="G6" s="19"/>
      <c r="H6" s="9">
        <f>C6+D6+B6-E6-F6-G6</f>
        <v>-2194</v>
      </c>
      <c r="I6" s="10">
        <v>1340</v>
      </c>
      <c r="J6" s="10"/>
      <c r="K6" s="11">
        <v>0</v>
      </c>
      <c r="N6" s="17" t="s">
        <v>88</v>
      </c>
      <c r="O6" s="18">
        <v>44231</v>
      </c>
      <c r="P6" s="6">
        <v>-1770.31</v>
      </c>
      <c r="R6" s="29" t="s">
        <v>60</v>
      </c>
      <c r="S6" s="29">
        <v>1951</v>
      </c>
      <c r="T6" s="29">
        <v>1115.8599999999999</v>
      </c>
      <c r="U6" s="29">
        <v>185.44</v>
      </c>
      <c r="V6" s="30">
        <f t="shared" si="2"/>
        <v>649.70000000000005</v>
      </c>
      <c r="W6" s="29">
        <v>0</v>
      </c>
      <c r="X6" s="32">
        <v>15</v>
      </c>
      <c r="Y6" s="30">
        <f t="shared" si="3"/>
        <v>634.70000000000005</v>
      </c>
      <c r="Z6" s="30"/>
      <c r="AA6" s="30"/>
      <c r="AB6" s="30">
        <f t="shared" si="4"/>
        <v>634.70000000000005</v>
      </c>
    </row>
    <row r="7" spans="1:28" ht="15" customHeight="1" x14ac:dyDescent="0.25">
      <c r="A7" s="20" t="s">
        <v>7</v>
      </c>
      <c r="B7" s="21">
        <f t="shared" ref="B7:K7" si="6">SUM(B2:B6)</f>
        <v>1813</v>
      </c>
      <c r="C7" s="22">
        <f t="shared" si="6"/>
        <v>1026.880000000001</v>
      </c>
      <c r="D7" s="22">
        <f t="shared" si="6"/>
        <v>22494.21</v>
      </c>
      <c r="E7" s="22">
        <f t="shared" si="6"/>
        <v>585</v>
      </c>
      <c r="F7" s="22">
        <f t="shared" si="6"/>
        <v>4089.1209999999996</v>
      </c>
      <c r="G7" s="22">
        <f t="shared" si="6"/>
        <v>355</v>
      </c>
      <c r="H7" s="22">
        <f t="shared" si="6"/>
        <v>20304.969000000001</v>
      </c>
      <c r="I7" s="22">
        <f t="shared" si="6"/>
        <v>14430</v>
      </c>
      <c r="J7" s="22">
        <f t="shared" si="6"/>
        <v>0</v>
      </c>
      <c r="K7" s="22">
        <f t="shared" si="6"/>
        <v>9408.9689999999991</v>
      </c>
      <c r="N7" s="17" t="s">
        <v>89</v>
      </c>
      <c r="O7" s="18">
        <v>44231</v>
      </c>
      <c r="P7" s="6">
        <v>-20000</v>
      </c>
      <c r="R7" s="34" t="s">
        <v>61</v>
      </c>
      <c r="S7" s="34">
        <v>150</v>
      </c>
      <c r="T7" s="34">
        <v>0</v>
      </c>
      <c r="U7" s="34">
        <v>15.8</v>
      </c>
      <c r="V7" s="36">
        <f t="shared" si="2"/>
        <v>134.19999999999999</v>
      </c>
      <c r="W7" s="34">
        <v>0</v>
      </c>
      <c r="X7" s="35">
        <v>15</v>
      </c>
      <c r="Y7" s="36">
        <f t="shared" si="3"/>
        <v>119.19999999999999</v>
      </c>
      <c r="Z7" s="36"/>
      <c r="AA7" s="36"/>
      <c r="AB7" s="36">
        <f t="shared" si="4"/>
        <v>119.19999999999999</v>
      </c>
    </row>
    <row r="8" spans="1:28" ht="15" customHeight="1" x14ac:dyDescent="0.25">
      <c r="N8" s="17" t="s">
        <v>90</v>
      </c>
      <c r="O8" s="18">
        <v>44235</v>
      </c>
      <c r="P8" s="6">
        <v>-3537</v>
      </c>
      <c r="R8" s="29" t="s">
        <v>62</v>
      </c>
      <c r="S8" s="29">
        <v>804</v>
      </c>
      <c r="T8" s="29">
        <v>605.41999999999996</v>
      </c>
      <c r="U8" s="29">
        <v>105.82</v>
      </c>
      <c r="V8" s="30">
        <f t="shared" si="2"/>
        <v>92.760000000000048</v>
      </c>
      <c r="W8" s="29">
        <v>0</v>
      </c>
      <c r="X8" s="32">
        <v>15</v>
      </c>
      <c r="Y8" s="30">
        <f t="shared" si="3"/>
        <v>77.760000000000048</v>
      </c>
      <c r="Z8" s="30"/>
      <c r="AA8" s="30"/>
      <c r="AB8" s="30">
        <f t="shared" si="4"/>
        <v>77.760000000000048</v>
      </c>
    </row>
    <row r="9" spans="1:28" ht="15" customHeight="1" x14ac:dyDescent="0.25">
      <c r="N9" s="17"/>
      <c r="O9" s="18"/>
      <c r="P9" s="6">
        <v>0</v>
      </c>
      <c r="R9" s="34" t="s">
        <v>63</v>
      </c>
      <c r="S9" s="34">
        <v>1214</v>
      </c>
      <c r="T9" s="34">
        <v>490.14</v>
      </c>
      <c r="U9" s="34">
        <v>130.66999999999999</v>
      </c>
      <c r="V9" s="36">
        <f t="shared" si="2"/>
        <v>593.19000000000005</v>
      </c>
      <c r="W9" s="34">
        <v>290</v>
      </c>
      <c r="X9" s="35"/>
      <c r="Y9" s="36">
        <f t="shared" si="3"/>
        <v>883.19</v>
      </c>
      <c r="Z9" s="36"/>
      <c r="AA9" s="36"/>
      <c r="AB9" s="36">
        <f t="shared" si="4"/>
        <v>883.19</v>
      </c>
    </row>
    <row r="10" spans="1:28" ht="15" customHeight="1" x14ac:dyDescent="0.25">
      <c r="N10" s="17"/>
      <c r="O10" s="18"/>
      <c r="P10" s="6">
        <v>0</v>
      </c>
      <c r="R10" s="29" t="s">
        <v>64</v>
      </c>
      <c r="S10" s="29">
        <v>0</v>
      </c>
      <c r="T10" s="29">
        <v>0</v>
      </c>
      <c r="U10" s="29">
        <v>0</v>
      </c>
      <c r="V10" s="30">
        <f t="shared" si="2"/>
        <v>0</v>
      </c>
      <c r="W10" s="29">
        <v>0</v>
      </c>
      <c r="X10" s="32"/>
      <c r="Y10" s="30">
        <f t="shared" si="3"/>
        <v>0</v>
      </c>
      <c r="Z10" s="30"/>
      <c r="AA10" s="30"/>
      <c r="AB10" s="30">
        <f t="shared" si="4"/>
        <v>0</v>
      </c>
    </row>
    <row r="11" spans="1:28" ht="15" customHeight="1" x14ac:dyDescent="0.25">
      <c r="A11" s="27" t="s">
        <v>72</v>
      </c>
      <c r="B11" s="27" t="s">
        <v>20</v>
      </c>
      <c r="C11" s="27" t="s">
        <v>21</v>
      </c>
      <c r="D11" s="27" t="s">
        <v>22</v>
      </c>
      <c r="E11" s="27" t="s">
        <v>23</v>
      </c>
      <c r="F11" s="27" t="s">
        <v>73</v>
      </c>
      <c r="G11" s="27" t="s">
        <v>74</v>
      </c>
      <c r="H11" s="27" t="s">
        <v>75</v>
      </c>
      <c r="I11" s="27" t="s">
        <v>23</v>
      </c>
      <c r="J11" s="27" t="s">
        <v>76</v>
      </c>
      <c r="K11" s="27" t="s">
        <v>73</v>
      </c>
      <c r="L11" s="27" t="s">
        <v>77</v>
      </c>
      <c r="O11" s="23" t="s">
        <v>7</v>
      </c>
      <c r="P11" s="24">
        <f>SUM(P3:P10)</f>
        <v>-11601.31</v>
      </c>
      <c r="S11" s="45">
        <f>SUM(S2:S10)</f>
        <v>9498.15</v>
      </c>
      <c r="T11" s="45">
        <f t="shared" ref="T11:AB11" si="7">SUM(T2:T10)</f>
        <v>3904.24</v>
      </c>
      <c r="U11" s="45">
        <f t="shared" si="7"/>
        <v>1116.3900000000001</v>
      </c>
      <c r="V11" s="45">
        <f t="shared" si="7"/>
        <v>4477.5200000000004</v>
      </c>
      <c r="W11" s="45">
        <f t="shared" si="7"/>
        <v>290</v>
      </c>
      <c r="X11" s="45">
        <f t="shared" si="7"/>
        <v>90</v>
      </c>
      <c r="Y11" s="45">
        <f t="shared" si="7"/>
        <v>4677.5200000000004</v>
      </c>
      <c r="Z11" s="45">
        <f t="shared" si="7"/>
        <v>0</v>
      </c>
      <c r="AA11" s="45">
        <f t="shared" si="7"/>
        <v>0</v>
      </c>
      <c r="AB11" s="45">
        <f t="shared" si="7"/>
        <v>4677.5200000000004</v>
      </c>
    </row>
    <row r="12" spans="1:28" ht="15" customHeight="1" x14ac:dyDescent="0.25">
      <c r="A12" s="29" t="s">
        <v>24</v>
      </c>
      <c r="B12" s="29">
        <v>455</v>
      </c>
      <c r="C12" s="29">
        <v>0</v>
      </c>
      <c r="D12" s="29">
        <v>40.75</v>
      </c>
      <c r="E12" s="32">
        <f>B12-C12-D12</f>
        <v>414.25</v>
      </c>
      <c r="F12" s="31">
        <v>0</v>
      </c>
      <c r="G12" s="30">
        <v>15</v>
      </c>
      <c r="H12" s="30"/>
      <c r="I12" s="30">
        <f t="shared" ref="I12" si="8">E12+F12-G12-H12</f>
        <v>399.25</v>
      </c>
      <c r="J12" s="30"/>
      <c r="K12" s="30"/>
      <c r="L12" s="30">
        <f t="shared" ref="L12" si="9">I12-J12-K12</f>
        <v>399.25</v>
      </c>
      <c r="X12" s="50" t="s">
        <v>78</v>
      </c>
      <c r="Y12" s="51">
        <f>V11*15%</f>
        <v>671.62800000000004</v>
      </c>
    </row>
    <row r="13" spans="1:28" ht="15" customHeight="1" x14ac:dyDescent="0.25">
      <c r="A13" s="37" t="s">
        <v>29</v>
      </c>
      <c r="B13" s="37">
        <v>500</v>
      </c>
      <c r="C13" s="37">
        <v>315</v>
      </c>
      <c r="D13" s="37">
        <v>50</v>
      </c>
      <c r="E13" s="38">
        <f t="shared" ref="E13:E24" si="10">B13-C13-D13</f>
        <v>135</v>
      </c>
      <c r="F13" s="39">
        <v>0</v>
      </c>
      <c r="G13" s="40">
        <v>15</v>
      </c>
      <c r="H13" s="40"/>
      <c r="I13" s="40">
        <f t="shared" ref="I13:I23" si="11">E13+F13-G13-H13</f>
        <v>120</v>
      </c>
      <c r="J13" s="40"/>
      <c r="K13" s="40"/>
      <c r="L13" s="40">
        <f t="shared" ref="L13:L23" si="12">I13-J13-K13</f>
        <v>120</v>
      </c>
      <c r="O13" s="25" t="s">
        <v>26</v>
      </c>
      <c r="P13" s="26">
        <f>P11*67%</f>
        <v>-7772.8777</v>
      </c>
      <c r="X13" s="1" t="s">
        <v>7</v>
      </c>
      <c r="Y13" s="46">
        <f>Y11-Y12</f>
        <v>4005.8920000000003</v>
      </c>
    </row>
    <row r="14" spans="1:28" ht="15" customHeight="1" x14ac:dyDescent="0.25">
      <c r="A14" s="29" t="s">
        <v>25</v>
      </c>
      <c r="B14" s="29">
        <v>1556</v>
      </c>
      <c r="C14" s="29">
        <v>311.05</v>
      </c>
      <c r="D14" s="29">
        <v>177.84</v>
      </c>
      <c r="E14" s="32">
        <f t="shared" si="10"/>
        <v>1067.1100000000001</v>
      </c>
      <c r="F14" s="31">
        <v>0</v>
      </c>
      <c r="G14" s="30">
        <v>15</v>
      </c>
      <c r="H14" s="30">
        <v>53</v>
      </c>
      <c r="I14" s="30">
        <f t="shared" si="11"/>
        <v>999.11000000000013</v>
      </c>
      <c r="J14" s="30"/>
      <c r="K14" s="30"/>
      <c r="L14" s="30">
        <f t="shared" si="12"/>
        <v>999.11000000000013</v>
      </c>
      <c r="O14" s="25" t="s">
        <v>28</v>
      </c>
      <c r="P14" s="26">
        <f>P11*33%</f>
        <v>-3828.4322999999999</v>
      </c>
    </row>
    <row r="15" spans="1:28" ht="15" customHeight="1" x14ac:dyDescent="0.25">
      <c r="A15" s="37" t="s">
        <v>30</v>
      </c>
      <c r="B15" s="37">
        <v>110</v>
      </c>
      <c r="C15" s="37">
        <v>0</v>
      </c>
      <c r="D15" s="37">
        <v>15.35</v>
      </c>
      <c r="E15" s="38">
        <f t="shared" si="10"/>
        <v>94.65</v>
      </c>
      <c r="F15" s="39">
        <v>0</v>
      </c>
      <c r="G15" s="40">
        <v>15</v>
      </c>
      <c r="H15" s="40"/>
      <c r="I15" s="40">
        <f t="shared" si="11"/>
        <v>79.650000000000006</v>
      </c>
      <c r="J15" s="40"/>
      <c r="K15" s="40"/>
      <c r="L15" s="40">
        <f t="shared" si="12"/>
        <v>79.650000000000006</v>
      </c>
      <c r="R15" s="27" t="s">
        <v>83</v>
      </c>
      <c r="S15" s="27" t="s">
        <v>20</v>
      </c>
      <c r="T15" s="27" t="s">
        <v>21</v>
      </c>
      <c r="U15" s="27" t="s">
        <v>22</v>
      </c>
      <c r="V15" s="27" t="s">
        <v>23</v>
      </c>
      <c r="W15" s="27" t="s">
        <v>73</v>
      </c>
      <c r="X15" s="27" t="s">
        <v>74</v>
      </c>
      <c r="Y15" s="27" t="s">
        <v>23</v>
      </c>
      <c r="Z15" s="27" t="s">
        <v>76</v>
      </c>
      <c r="AA15" s="27" t="s">
        <v>73</v>
      </c>
      <c r="AB15" s="27" t="s">
        <v>77</v>
      </c>
    </row>
    <row r="16" spans="1:28" ht="15" customHeight="1" x14ac:dyDescent="0.25">
      <c r="A16" s="29" t="s">
        <v>27</v>
      </c>
      <c r="B16" s="29">
        <v>500</v>
      </c>
      <c r="C16" s="29">
        <v>0</v>
      </c>
      <c r="D16" s="29">
        <v>52.35</v>
      </c>
      <c r="E16" s="32">
        <f t="shared" si="10"/>
        <v>447.65</v>
      </c>
      <c r="F16" s="31">
        <v>0</v>
      </c>
      <c r="G16" s="30">
        <v>15</v>
      </c>
      <c r="H16" s="30"/>
      <c r="I16" s="30">
        <f t="shared" si="11"/>
        <v>432.65</v>
      </c>
      <c r="J16" s="30"/>
      <c r="K16" s="30"/>
      <c r="L16" s="30">
        <f t="shared" si="12"/>
        <v>432.65</v>
      </c>
      <c r="R16" s="29" t="s">
        <v>65</v>
      </c>
      <c r="S16" s="29">
        <v>0</v>
      </c>
      <c r="T16" s="29">
        <v>0</v>
      </c>
      <c r="U16" s="29">
        <v>0</v>
      </c>
      <c r="V16" s="32">
        <f t="shared" ref="V16" si="13">S16-T16-U16</f>
        <v>0</v>
      </c>
      <c r="W16" s="29">
        <v>0</v>
      </c>
      <c r="X16" s="32">
        <v>0</v>
      </c>
      <c r="Y16" s="30">
        <f>V16+W16-X16</f>
        <v>0</v>
      </c>
      <c r="Z16" s="30"/>
      <c r="AA16" s="30"/>
      <c r="AB16" s="30">
        <f t="shared" ref="AB16" si="14">Y16-Z16-AA16</f>
        <v>0</v>
      </c>
    </row>
    <row r="17" spans="1:29" ht="15" customHeight="1" x14ac:dyDescent="0.25">
      <c r="A17" s="37" t="s">
        <v>31</v>
      </c>
      <c r="B17" s="37">
        <v>100</v>
      </c>
      <c r="C17" s="37">
        <v>292</v>
      </c>
      <c r="D17" s="37">
        <v>10</v>
      </c>
      <c r="E17" s="38">
        <f t="shared" si="10"/>
        <v>-202</v>
      </c>
      <c r="F17" s="39">
        <v>0</v>
      </c>
      <c r="G17" s="40">
        <v>15</v>
      </c>
      <c r="H17" s="40"/>
      <c r="I17" s="40">
        <f t="shared" si="11"/>
        <v>-217</v>
      </c>
      <c r="J17" s="40"/>
      <c r="K17" s="40"/>
      <c r="L17" s="40">
        <f t="shared" si="12"/>
        <v>-217</v>
      </c>
      <c r="R17" s="37" t="s">
        <v>66</v>
      </c>
      <c r="S17" s="37">
        <v>483</v>
      </c>
      <c r="T17" s="37">
        <v>0</v>
      </c>
      <c r="U17" s="37">
        <v>68.75</v>
      </c>
      <c r="V17" s="38">
        <f t="shared" ref="V17:V19" si="15">S17-T17-U17</f>
        <v>414.25</v>
      </c>
      <c r="W17" s="37">
        <v>0</v>
      </c>
      <c r="X17" s="38">
        <v>15</v>
      </c>
      <c r="Y17" s="40">
        <f t="shared" ref="Y17:Y19" si="16">V17+W17-X17</f>
        <v>399.25</v>
      </c>
      <c r="Z17" s="40"/>
      <c r="AA17" s="40"/>
      <c r="AB17" s="40">
        <f t="shared" ref="AB17:AB19" si="17">Y17-Z17-AA17</f>
        <v>399.25</v>
      </c>
    </row>
    <row r="18" spans="1:29" ht="15" customHeight="1" x14ac:dyDescent="0.25">
      <c r="A18" s="29" t="s">
        <v>32</v>
      </c>
      <c r="B18" s="29">
        <v>411</v>
      </c>
      <c r="C18" s="29">
        <v>0</v>
      </c>
      <c r="D18" s="29">
        <v>41.26</v>
      </c>
      <c r="E18" s="32">
        <f t="shared" si="10"/>
        <v>369.74</v>
      </c>
      <c r="F18" s="31">
        <v>0</v>
      </c>
      <c r="G18" s="30">
        <v>15</v>
      </c>
      <c r="H18" s="30"/>
      <c r="I18" s="30">
        <f t="shared" si="11"/>
        <v>354.74</v>
      </c>
      <c r="J18" s="30"/>
      <c r="K18" s="30"/>
      <c r="L18" s="30">
        <f t="shared" si="12"/>
        <v>354.74</v>
      </c>
      <c r="R18" s="29" t="s">
        <v>67</v>
      </c>
      <c r="S18" s="29">
        <v>272.05</v>
      </c>
      <c r="T18" s="29">
        <v>134.91</v>
      </c>
      <c r="U18" s="29">
        <v>35.79</v>
      </c>
      <c r="V18" s="32">
        <f t="shared" si="15"/>
        <v>101.35000000000002</v>
      </c>
      <c r="W18" s="29">
        <v>0</v>
      </c>
      <c r="X18" s="32">
        <v>15</v>
      </c>
      <c r="Y18" s="30">
        <f t="shared" si="16"/>
        <v>86.350000000000023</v>
      </c>
      <c r="Z18" s="30"/>
      <c r="AA18" s="30"/>
      <c r="AB18" s="30">
        <f t="shared" si="17"/>
        <v>86.350000000000023</v>
      </c>
    </row>
    <row r="19" spans="1:29" ht="15" customHeight="1" x14ac:dyDescent="0.25">
      <c r="A19" s="37" t="s">
        <v>33</v>
      </c>
      <c r="B19" s="37">
        <v>497</v>
      </c>
      <c r="C19" s="37">
        <v>0</v>
      </c>
      <c r="D19" s="37">
        <v>50.55</v>
      </c>
      <c r="E19" s="38">
        <f t="shared" si="10"/>
        <v>446.45</v>
      </c>
      <c r="F19" s="39">
        <v>0</v>
      </c>
      <c r="G19" s="40">
        <v>15</v>
      </c>
      <c r="H19" s="40"/>
      <c r="I19" s="40">
        <f t="shared" si="11"/>
        <v>431.45</v>
      </c>
      <c r="J19" s="40"/>
      <c r="K19" s="40"/>
      <c r="L19" s="40">
        <f t="shared" si="12"/>
        <v>431.45</v>
      </c>
      <c r="R19" s="37" t="s">
        <v>68</v>
      </c>
      <c r="S19" s="37">
        <v>856.5</v>
      </c>
      <c r="T19" s="37">
        <v>65.900000000000006</v>
      </c>
      <c r="U19" s="37">
        <v>117.38</v>
      </c>
      <c r="V19" s="53">
        <f t="shared" si="15"/>
        <v>673.22</v>
      </c>
      <c r="W19" s="54">
        <v>0</v>
      </c>
      <c r="X19" s="53">
        <v>15</v>
      </c>
      <c r="Y19" s="55">
        <f t="shared" si="16"/>
        <v>658.22</v>
      </c>
      <c r="Z19" s="55"/>
      <c r="AA19" s="55"/>
      <c r="AB19" s="55">
        <f t="shared" si="17"/>
        <v>658.22</v>
      </c>
    </row>
    <row r="20" spans="1:29" ht="15" customHeight="1" x14ac:dyDescent="0.25">
      <c r="A20" s="29" t="s">
        <v>34</v>
      </c>
      <c r="B20" s="29">
        <v>635</v>
      </c>
      <c r="C20" s="29">
        <v>276.89999999999998</v>
      </c>
      <c r="D20" s="29">
        <v>63.01</v>
      </c>
      <c r="E20" s="32">
        <f t="shared" si="10"/>
        <v>295.09000000000003</v>
      </c>
      <c r="F20" s="31">
        <v>0</v>
      </c>
      <c r="G20" s="30">
        <v>15</v>
      </c>
      <c r="H20" s="30"/>
      <c r="I20" s="30">
        <f t="shared" si="11"/>
        <v>280.09000000000003</v>
      </c>
      <c r="J20" s="30"/>
      <c r="K20" s="30"/>
      <c r="L20" s="30">
        <f t="shared" si="12"/>
        <v>280.09000000000003</v>
      </c>
      <c r="S20" s="48">
        <f>SUM(S16:S19)</f>
        <v>1611.55</v>
      </c>
      <c r="T20" s="48">
        <f t="shared" ref="T20:AB20" si="18">SUM(T16:T19)</f>
        <v>200.81</v>
      </c>
      <c r="U20" s="48">
        <f t="shared" si="18"/>
        <v>221.92</v>
      </c>
      <c r="V20" s="47">
        <f t="shared" si="18"/>
        <v>1188.8200000000002</v>
      </c>
      <c r="W20" s="47">
        <f t="shared" si="18"/>
        <v>0</v>
      </c>
      <c r="X20" s="47">
        <f t="shared" si="18"/>
        <v>45</v>
      </c>
      <c r="Y20" s="47">
        <f t="shared" si="18"/>
        <v>1143.8200000000002</v>
      </c>
      <c r="Z20" s="47">
        <f t="shared" si="18"/>
        <v>0</v>
      </c>
      <c r="AA20" s="47">
        <f t="shared" si="18"/>
        <v>0</v>
      </c>
      <c r="AB20" s="47">
        <f t="shared" si="18"/>
        <v>1143.8200000000002</v>
      </c>
    </row>
    <row r="21" spans="1:29" ht="15" customHeight="1" x14ac:dyDescent="0.25">
      <c r="A21" s="37" t="s">
        <v>35</v>
      </c>
      <c r="B21" s="37">
        <v>566</v>
      </c>
      <c r="C21" s="37">
        <v>100.2</v>
      </c>
      <c r="D21" s="37">
        <v>70.64</v>
      </c>
      <c r="E21" s="38">
        <f t="shared" si="10"/>
        <v>395.16</v>
      </c>
      <c r="F21" s="39">
        <v>0</v>
      </c>
      <c r="G21" s="40">
        <v>20</v>
      </c>
      <c r="H21" s="40"/>
      <c r="I21" s="40">
        <f t="shared" si="11"/>
        <v>375.16</v>
      </c>
      <c r="J21" s="40"/>
      <c r="K21" s="40"/>
      <c r="L21" s="40">
        <f t="shared" si="12"/>
        <v>375.16</v>
      </c>
      <c r="V21" s="28"/>
      <c r="W21" s="28"/>
      <c r="X21" s="49" t="s">
        <v>82</v>
      </c>
      <c r="Y21" s="49">
        <v>30</v>
      </c>
    </row>
    <row r="22" spans="1:29" ht="15" customHeight="1" x14ac:dyDescent="0.25">
      <c r="A22" s="29" t="s">
        <v>36</v>
      </c>
      <c r="B22" s="29">
        <v>500</v>
      </c>
      <c r="C22" s="29">
        <v>0</v>
      </c>
      <c r="D22" s="29">
        <v>49.1</v>
      </c>
      <c r="E22" s="32">
        <f t="shared" si="10"/>
        <v>450.9</v>
      </c>
      <c r="F22" s="31">
        <v>0</v>
      </c>
      <c r="G22" s="30">
        <v>15</v>
      </c>
      <c r="H22" s="30"/>
      <c r="I22" s="30">
        <f t="shared" si="11"/>
        <v>435.9</v>
      </c>
      <c r="J22" s="30"/>
      <c r="K22" s="30"/>
      <c r="L22" s="30">
        <f t="shared" si="12"/>
        <v>435.9</v>
      </c>
      <c r="V22" s="28"/>
      <c r="W22" s="28"/>
      <c r="X22" s="49" t="s">
        <v>78</v>
      </c>
      <c r="Y22" s="49">
        <v>118</v>
      </c>
    </row>
    <row r="23" spans="1:29" ht="15" customHeight="1" x14ac:dyDescent="0.25">
      <c r="A23" s="37" t="s">
        <v>37</v>
      </c>
      <c r="B23" s="37">
        <v>995</v>
      </c>
      <c r="C23" s="37">
        <v>1289.5</v>
      </c>
      <c r="D23" s="37">
        <v>91.85</v>
      </c>
      <c r="E23" s="38">
        <f t="shared" si="10"/>
        <v>-386.35</v>
      </c>
      <c r="F23" s="39">
        <v>0</v>
      </c>
      <c r="G23" s="40">
        <v>15</v>
      </c>
      <c r="H23" s="40"/>
      <c r="I23" s="40">
        <f t="shared" si="11"/>
        <v>-401.35</v>
      </c>
      <c r="J23" s="40"/>
      <c r="K23" s="40"/>
      <c r="L23" s="40">
        <f t="shared" si="12"/>
        <v>-401.35</v>
      </c>
      <c r="X23" s="43" t="s">
        <v>7</v>
      </c>
      <c r="Y23" s="43">
        <f>Y20-Y22-Y21</f>
        <v>995.82000000000016</v>
      </c>
    </row>
    <row r="24" spans="1:29" ht="15" customHeight="1" x14ac:dyDescent="0.25">
      <c r="A24" s="29" t="s">
        <v>38</v>
      </c>
      <c r="B24" s="29">
        <v>1000</v>
      </c>
      <c r="C24" s="29">
        <v>727</v>
      </c>
      <c r="D24" s="29">
        <v>111.95</v>
      </c>
      <c r="E24" s="32">
        <f t="shared" si="10"/>
        <v>161.05000000000001</v>
      </c>
      <c r="F24" s="31">
        <v>0</v>
      </c>
      <c r="G24" s="30">
        <v>15</v>
      </c>
      <c r="H24" s="30"/>
      <c r="J24" s="30"/>
      <c r="K24" s="30"/>
      <c r="L24" s="30">
        <f>I30-J24-K24</f>
        <v>205.49</v>
      </c>
    </row>
    <row r="25" spans="1:29" ht="15" customHeight="1" x14ac:dyDescent="0.25">
      <c r="B25" s="41">
        <f>SUM(B12:B24)</f>
        <v>7825</v>
      </c>
      <c r="C25" s="41">
        <f t="shared" ref="C25:L25" si="19">SUM(C12:C24)</f>
        <v>3311.6499999999996</v>
      </c>
      <c r="D25" s="41">
        <f t="shared" si="19"/>
        <v>824.6500000000002</v>
      </c>
      <c r="E25" s="41">
        <f t="shared" si="19"/>
        <v>3688.7000000000007</v>
      </c>
      <c r="F25" s="41">
        <f t="shared" si="19"/>
        <v>0</v>
      </c>
      <c r="G25" s="41">
        <f t="shared" si="19"/>
        <v>200</v>
      </c>
      <c r="H25" s="41">
        <f t="shared" si="19"/>
        <v>53</v>
      </c>
      <c r="I25" s="41">
        <f ca="1">SUM(I12:I30)</f>
        <v>3435.7000000000007</v>
      </c>
      <c r="J25" s="41">
        <f t="shared" si="19"/>
        <v>0</v>
      </c>
      <c r="K25" s="41">
        <f t="shared" si="19"/>
        <v>0</v>
      </c>
      <c r="L25" s="41">
        <f t="shared" si="19"/>
        <v>3495.1400000000003</v>
      </c>
    </row>
    <row r="26" spans="1:29" ht="15" customHeight="1" x14ac:dyDescent="0.25">
      <c r="H26" s="42" t="s">
        <v>78</v>
      </c>
      <c r="I26" s="42">
        <v>368</v>
      </c>
      <c r="R26" s="27" t="s">
        <v>19</v>
      </c>
      <c r="S26" s="27" t="s">
        <v>20</v>
      </c>
      <c r="T26" s="27" t="s">
        <v>21</v>
      </c>
      <c r="U26" s="27" t="s">
        <v>22</v>
      </c>
      <c r="V26" s="27" t="s">
        <v>23</v>
      </c>
      <c r="W26" s="27" t="s">
        <v>73</v>
      </c>
      <c r="X26" s="27" t="s">
        <v>74</v>
      </c>
      <c r="Y26" s="52" t="s">
        <v>5</v>
      </c>
      <c r="Z26" s="27" t="s">
        <v>23</v>
      </c>
      <c r="AA26" s="27" t="s">
        <v>76</v>
      </c>
      <c r="AB26" s="27" t="s">
        <v>73</v>
      </c>
      <c r="AC26" s="27" t="s">
        <v>77</v>
      </c>
    </row>
    <row r="27" spans="1:29" ht="15" customHeight="1" x14ac:dyDescent="0.25">
      <c r="H27" s="43" t="s">
        <v>7</v>
      </c>
      <c r="I27" s="43">
        <f ca="1">I25-I26</f>
        <v>3067.7000000000007</v>
      </c>
      <c r="R27" s="29" t="s">
        <v>69</v>
      </c>
      <c r="S27" s="29">
        <v>0</v>
      </c>
      <c r="T27" s="29">
        <v>0</v>
      </c>
      <c r="U27" s="29">
        <v>0</v>
      </c>
      <c r="V27" s="30">
        <f t="shared" ref="V27:V29" si="20">S27-T27-U27</f>
        <v>0</v>
      </c>
      <c r="W27" s="29">
        <v>0</v>
      </c>
      <c r="X27" s="32">
        <v>0</v>
      </c>
      <c r="Y27" s="30"/>
      <c r="Z27" s="30">
        <f>V27+W27-X27-Y27</f>
        <v>0</v>
      </c>
      <c r="AA27" s="30"/>
      <c r="AB27" s="30"/>
      <c r="AC27" s="30">
        <f t="shared" ref="AC27" si="21">Z27-AA27-AB27</f>
        <v>0</v>
      </c>
    </row>
    <row r="28" spans="1:29" ht="15" customHeight="1" x14ac:dyDescent="0.25">
      <c r="R28" s="37" t="s">
        <v>70</v>
      </c>
      <c r="S28" s="37">
        <v>2160.21</v>
      </c>
      <c r="T28" s="37">
        <v>308.8</v>
      </c>
      <c r="U28" s="37">
        <v>331.87</v>
      </c>
      <c r="V28" s="40">
        <f t="shared" si="20"/>
        <v>1519.54</v>
      </c>
      <c r="W28" s="37">
        <v>0</v>
      </c>
      <c r="X28" s="38">
        <v>25</v>
      </c>
      <c r="Y28" s="40">
        <v>152</v>
      </c>
      <c r="Z28" s="40">
        <f t="shared" ref="Z28:Z29" si="22">V28+W28-X28-Y28</f>
        <v>1342.54</v>
      </c>
      <c r="AA28" s="40"/>
      <c r="AB28" s="40"/>
      <c r="AC28" s="40">
        <f t="shared" ref="AC28:AC29" si="23">Z28-AA28-AB28</f>
        <v>1342.54</v>
      </c>
    </row>
    <row r="29" spans="1:29" ht="15" customHeight="1" x14ac:dyDescent="0.25">
      <c r="A29" s="27" t="s">
        <v>79</v>
      </c>
      <c r="B29" s="27" t="s">
        <v>20</v>
      </c>
      <c r="C29" s="27" t="s">
        <v>21</v>
      </c>
      <c r="D29" s="27" t="s">
        <v>22</v>
      </c>
      <c r="E29" s="27" t="s">
        <v>23</v>
      </c>
      <c r="F29" s="27" t="s">
        <v>73</v>
      </c>
      <c r="G29" s="27" t="s">
        <v>74</v>
      </c>
      <c r="H29" s="27" t="s">
        <v>75</v>
      </c>
      <c r="I29" s="27" t="s">
        <v>23</v>
      </c>
      <c r="J29" s="27" t="s">
        <v>76</v>
      </c>
      <c r="K29" s="27" t="s">
        <v>73</v>
      </c>
      <c r="L29" s="27" t="s">
        <v>77</v>
      </c>
      <c r="R29" s="29" t="s">
        <v>71</v>
      </c>
      <c r="S29" s="29">
        <v>28955</v>
      </c>
      <c r="T29" s="29">
        <v>48843</v>
      </c>
      <c r="U29" s="29">
        <v>3634.1</v>
      </c>
      <c r="V29" s="30">
        <f t="shared" si="20"/>
        <v>-23522.1</v>
      </c>
      <c r="W29" s="29">
        <v>20000</v>
      </c>
      <c r="X29" s="32">
        <v>15</v>
      </c>
      <c r="Y29" s="30"/>
      <c r="Z29" s="30">
        <f t="shared" si="22"/>
        <v>-3537.0999999999985</v>
      </c>
      <c r="AA29" s="30"/>
      <c r="AB29" s="30"/>
      <c r="AC29" s="30">
        <f t="shared" si="23"/>
        <v>-3537.0999999999985</v>
      </c>
    </row>
    <row r="30" spans="1:29" ht="13.5" customHeight="1" x14ac:dyDescent="0.25">
      <c r="A30" s="29" t="s">
        <v>39</v>
      </c>
      <c r="B30" s="29">
        <v>249</v>
      </c>
      <c r="C30" s="29">
        <v>0</v>
      </c>
      <c r="D30" s="29">
        <v>17.510000000000002</v>
      </c>
      <c r="E30" s="30">
        <f t="shared" ref="E30:E46" si="24">B30-C30-D30</f>
        <v>231.49</v>
      </c>
      <c r="F30" s="29">
        <v>0</v>
      </c>
      <c r="G30" s="30">
        <v>15</v>
      </c>
      <c r="H30" s="30">
        <v>11</v>
      </c>
      <c r="I30" s="30">
        <f t="shared" ref="I30:I46" si="25">E30+F30-G30-H30</f>
        <v>205.49</v>
      </c>
      <c r="J30" s="30"/>
      <c r="K30" s="30"/>
      <c r="L30" s="30">
        <f>I30-J30-K30</f>
        <v>205.49</v>
      </c>
      <c r="S30" s="48">
        <f>SUM(S27:S29)</f>
        <v>31115.21</v>
      </c>
      <c r="T30" s="48">
        <f t="shared" ref="T30:Y30" si="26">SUM(T27:T29)</f>
        <v>49151.8</v>
      </c>
      <c r="U30" s="48">
        <f t="shared" si="26"/>
        <v>3965.97</v>
      </c>
      <c r="V30" s="48">
        <f t="shared" si="26"/>
        <v>-22002.559999999998</v>
      </c>
      <c r="W30" s="48">
        <f t="shared" si="26"/>
        <v>20000</v>
      </c>
      <c r="X30" s="48">
        <f t="shared" si="26"/>
        <v>40</v>
      </c>
      <c r="Y30" s="48">
        <f t="shared" si="26"/>
        <v>152</v>
      </c>
      <c r="Z30" s="48">
        <f>SUM(Z27:Z29)</f>
        <v>-2194.5599999999986</v>
      </c>
      <c r="AA30" s="48">
        <f>SUM(AA27:AA29)</f>
        <v>0</v>
      </c>
      <c r="AB30" s="48">
        <f>SUM(AB27:AB29)</f>
        <v>0</v>
      </c>
      <c r="AC30" s="48">
        <f>SUM(AC27:AC29)</f>
        <v>-2194.5599999999986</v>
      </c>
    </row>
    <row r="31" spans="1:29" ht="15" customHeight="1" x14ac:dyDescent="0.25">
      <c r="A31" s="37" t="s">
        <v>40</v>
      </c>
      <c r="B31" s="37">
        <v>267.19</v>
      </c>
      <c r="C31" s="37">
        <v>87.5</v>
      </c>
      <c r="D31" s="37">
        <v>34.68</v>
      </c>
      <c r="E31" s="40">
        <f t="shared" si="24"/>
        <v>145.01</v>
      </c>
      <c r="F31" s="37">
        <v>0</v>
      </c>
      <c r="G31" s="40">
        <v>15</v>
      </c>
      <c r="H31" s="40">
        <v>7</v>
      </c>
      <c r="I31" s="40">
        <f t="shared" si="25"/>
        <v>123.00999999999999</v>
      </c>
      <c r="J31" s="40"/>
      <c r="K31" s="40"/>
      <c r="L31" s="40">
        <f t="shared" ref="L31:L46" si="27">I31-J31-K31</f>
        <v>123.00999999999999</v>
      </c>
      <c r="X31" s="28"/>
    </row>
    <row r="32" spans="1:29" ht="13.5" customHeight="1" x14ac:dyDescent="0.25">
      <c r="A32" s="29" t="s">
        <v>41</v>
      </c>
      <c r="B32" s="29">
        <v>772.5</v>
      </c>
      <c r="C32" s="29">
        <v>162.88999999999999</v>
      </c>
      <c r="D32" s="29">
        <v>92.52</v>
      </c>
      <c r="E32" s="30">
        <f t="shared" si="24"/>
        <v>517.09</v>
      </c>
      <c r="F32" s="29">
        <v>0</v>
      </c>
      <c r="G32" s="30">
        <v>0</v>
      </c>
      <c r="H32" s="30">
        <v>25</v>
      </c>
      <c r="I32" s="30">
        <f t="shared" si="25"/>
        <v>492.09000000000003</v>
      </c>
      <c r="J32" s="30"/>
      <c r="K32" s="30"/>
      <c r="L32" s="30">
        <f t="shared" si="27"/>
        <v>492.09000000000003</v>
      </c>
    </row>
    <row r="33" spans="1:12" ht="15" customHeight="1" x14ac:dyDescent="0.25">
      <c r="A33" s="37" t="s">
        <v>42</v>
      </c>
      <c r="B33" s="37">
        <v>16600</v>
      </c>
      <c r="C33" s="37">
        <v>10455.459999999999</v>
      </c>
      <c r="D33" s="37">
        <v>1441.1</v>
      </c>
      <c r="E33" s="40">
        <f t="shared" si="24"/>
        <v>4703.4400000000005</v>
      </c>
      <c r="F33" s="37">
        <v>0</v>
      </c>
      <c r="G33" s="40">
        <v>15</v>
      </c>
      <c r="H33" s="40">
        <v>235</v>
      </c>
      <c r="I33" s="40">
        <f t="shared" si="25"/>
        <v>4453.4400000000005</v>
      </c>
      <c r="J33" s="40"/>
      <c r="K33" s="40"/>
      <c r="L33" s="40">
        <f t="shared" si="27"/>
        <v>4453.4400000000005</v>
      </c>
    </row>
    <row r="34" spans="1:12" ht="13.5" customHeight="1" x14ac:dyDescent="0.25">
      <c r="A34" s="29" t="s">
        <v>43</v>
      </c>
      <c r="B34" s="29">
        <v>10</v>
      </c>
      <c r="C34" s="29">
        <v>0</v>
      </c>
      <c r="D34" s="29">
        <v>1.6</v>
      </c>
      <c r="E34" s="30">
        <f t="shared" si="24"/>
        <v>8.4</v>
      </c>
      <c r="F34" s="29">
        <v>0</v>
      </c>
      <c r="G34" s="30">
        <v>0</v>
      </c>
      <c r="H34" s="30">
        <v>0</v>
      </c>
      <c r="I34" s="30">
        <f t="shared" si="25"/>
        <v>8.4</v>
      </c>
      <c r="J34" s="30"/>
      <c r="K34" s="30"/>
      <c r="L34" s="30">
        <f t="shared" si="27"/>
        <v>8.4</v>
      </c>
    </row>
    <row r="35" spans="1:12" ht="15" customHeight="1" x14ac:dyDescent="0.25">
      <c r="A35" s="37" t="s">
        <v>44</v>
      </c>
      <c r="B35" s="37">
        <v>2279</v>
      </c>
      <c r="C35" s="37">
        <v>535.70000000000005</v>
      </c>
      <c r="D35" s="37">
        <v>339.34</v>
      </c>
      <c r="E35" s="40">
        <f t="shared" si="24"/>
        <v>1403.96</v>
      </c>
      <c r="F35" s="37">
        <v>0</v>
      </c>
      <c r="G35" s="40">
        <v>15</v>
      </c>
      <c r="H35" s="40">
        <v>70</v>
      </c>
      <c r="I35" s="40">
        <f t="shared" si="25"/>
        <v>1318.96</v>
      </c>
      <c r="J35" s="40"/>
      <c r="K35" s="40"/>
      <c r="L35" s="40">
        <f t="shared" si="27"/>
        <v>1318.96</v>
      </c>
    </row>
    <row r="36" spans="1:12" ht="12.75" customHeight="1" x14ac:dyDescent="0.25">
      <c r="A36" s="33" t="s">
        <v>45</v>
      </c>
      <c r="B36" s="33">
        <v>1208.5</v>
      </c>
      <c r="C36" s="33">
        <v>491.17</v>
      </c>
      <c r="D36" s="33">
        <v>151.69</v>
      </c>
      <c r="E36" s="30">
        <f t="shared" si="24"/>
        <v>565.63999999999987</v>
      </c>
      <c r="F36" s="33">
        <v>0</v>
      </c>
      <c r="G36" s="30">
        <v>15</v>
      </c>
      <c r="H36" s="30">
        <v>28</v>
      </c>
      <c r="I36" s="30">
        <f t="shared" si="25"/>
        <v>522.63999999999987</v>
      </c>
      <c r="J36" s="30"/>
      <c r="K36" s="30"/>
      <c r="L36" s="30">
        <f t="shared" si="27"/>
        <v>522.63999999999987</v>
      </c>
    </row>
    <row r="37" spans="1:12" ht="15" customHeight="1" x14ac:dyDescent="0.25">
      <c r="A37" s="37" t="s">
        <v>46</v>
      </c>
      <c r="B37" s="37">
        <v>159</v>
      </c>
      <c r="C37" s="37">
        <v>102.14</v>
      </c>
      <c r="D37" s="37">
        <v>17.98</v>
      </c>
      <c r="E37" s="40">
        <f t="shared" si="24"/>
        <v>38.879999999999995</v>
      </c>
      <c r="F37" s="37">
        <v>0</v>
      </c>
      <c r="G37" s="40">
        <v>15</v>
      </c>
      <c r="H37" s="40">
        <v>0</v>
      </c>
      <c r="I37" s="40">
        <f t="shared" si="25"/>
        <v>23.879999999999995</v>
      </c>
      <c r="J37" s="40"/>
      <c r="K37" s="40"/>
      <c r="L37" s="40">
        <f t="shared" si="27"/>
        <v>23.879999999999995</v>
      </c>
    </row>
    <row r="38" spans="1:12" ht="15" customHeight="1" x14ac:dyDescent="0.25">
      <c r="A38" s="33" t="s">
        <v>47</v>
      </c>
      <c r="B38" s="33">
        <v>10</v>
      </c>
      <c r="C38" s="33">
        <v>0</v>
      </c>
      <c r="D38" s="33">
        <v>0.9</v>
      </c>
      <c r="E38" s="30">
        <f t="shared" si="24"/>
        <v>9.1</v>
      </c>
      <c r="F38" s="33">
        <v>0</v>
      </c>
      <c r="G38" s="30">
        <v>0</v>
      </c>
      <c r="H38" s="30">
        <v>0</v>
      </c>
      <c r="I38" s="30">
        <f t="shared" si="25"/>
        <v>9.1</v>
      </c>
      <c r="J38" s="30"/>
      <c r="K38" s="30"/>
      <c r="L38" s="30">
        <f t="shared" si="27"/>
        <v>9.1</v>
      </c>
    </row>
    <row r="39" spans="1:12" ht="15" customHeight="1" x14ac:dyDescent="0.25">
      <c r="A39" s="37" t="s">
        <v>48</v>
      </c>
      <c r="B39" s="37">
        <v>117</v>
      </c>
      <c r="C39" s="37">
        <v>0</v>
      </c>
      <c r="D39" s="37">
        <v>16.899999999999999</v>
      </c>
      <c r="E39" s="40">
        <f t="shared" si="24"/>
        <v>100.1</v>
      </c>
      <c r="F39" s="37">
        <v>0</v>
      </c>
      <c r="G39" s="40">
        <v>15</v>
      </c>
      <c r="H39" s="40">
        <v>5</v>
      </c>
      <c r="I39" s="40">
        <f t="shared" si="25"/>
        <v>80.099999999999994</v>
      </c>
      <c r="J39" s="40"/>
      <c r="K39" s="40"/>
      <c r="L39" s="40">
        <f t="shared" si="27"/>
        <v>80.099999999999994</v>
      </c>
    </row>
    <row r="40" spans="1:12" ht="15" customHeight="1" x14ac:dyDescent="0.25">
      <c r="A40" s="33" t="s">
        <v>49</v>
      </c>
      <c r="B40" s="33">
        <v>573.5</v>
      </c>
      <c r="C40" s="33">
        <v>214.14</v>
      </c>
      <c r="D40" s="33">
        <v>75.34</v>
      </c>
      <c r="E40" s="30">
        <f t="shared" si="24"/>
        <v>284.02</v>
      </c>
      <c r="F40" s="33">
        <v>0</v>
      </c>
      <c r="G40" s="30">
        <v>15</v>
      </c>
      <c r="H40" s="30">
        <v>14</v>
      </c>
      <c r="I40" s="30">
        <f t="shared" si="25"/>
        <v>255.01999999999998</v>
      </c>
      <c r="J40" s="30"/>
      <c r="K40" s="30"/>
      <c r="L40" s="30">
        <f t="shared" si="27"/>
        <v>255.01999999999998</v>
      </c>
    </row>
    <row r="41" spans="1:12" ht="15" customHeight="1" x14ac:dyDescent="0.25">
      <c r="A41" s="37" t="s">
        <v>50</v>
      </c>
      <c r="B41" s="37">
        <v>6500</v>
      </c>
      <c r="C41" s="37">
        <v>3078.44</v>
      </c>
      <c r="D41" s="37">
        <v>745.1</v>
      </c>
      <c r="E41" s="40">
        <f t="shared" si="24"/>
        <v>2676.46</v>
      </c>
      <c r="F41" s="37">
        <v>434</v>
      </c>
      <c r="G41" s="40">
        <v>15</v>
      </c>
      <c r="H41" s="40">
        <v>133</v>
      </c>
      <c r="I41" s="40">
        <f t="shared" si="25"/>
        <v>2962.46</v>
      </c>
      <c r="J41" s="40"/>
      <c r="K41" s="40"/>
      <c r="L41" s="40">
        <f t="shared" si="27"/>
        <v>2962.46</v>
      </c>
    </row>
    <row r="42" spans="1:12" ht="15" customHeight="1" x14ac:dyDescent="0.25">
      <c r="A42" s="33" t="s">
        <v>51</v>
      </c>
      <c r="B42" s="33">
        <v>1395</v>
      </c>
      <c r="C42" s="33">
        <v>507.35</v>
      </c>
      <c r="D42" s="33">
        <v>141.22999999999999</v>
      </c>
      <c r="E42" s="30">
        <f t="shared" si="24"/>
        <v>746.42</v>
      </c>
      <c r="F42" s="33">
        <v>0</v>
      </c>
      <c r="G42" s="30">
        <v>15</v>
      </c>
      <c r="H42" s="30">
        <v>37</v>
      </c>
      <c r="I42" s="30">
        <f t="shared" si="25"/>
        <v>694.42</v>
      </c>
      <c r="J42" s="30"/>
      <c r="K42" s="30"/>
      <c r="L42" s="30">
        <f t="shared" si="27"/>
        <v>694.42</v>
      </c>
    </row>
    <row r="43" spans="1:12" ht="15" customHeight="1" x14ac:dyDescent="0.25">
      <c r="A43" s="37" t="s">
        <v>52</v>
      </c>
      <c r="B43" s="37">
        <v>6005</v>
      </c>
      <c r="C43" s="37">
        <v>4576</v>
      </c>
      <c r="D43" s="37">
        <v>809.34</v>
      </c>
      <c r="E43" s="40">
        <f t="shared" si="24"/>
        <v>619.66</v>
      </c>
      <c r="F43" s="37">
        <v>1770.31</v>
      </c>
      <c r="G43" s="40">
        <v>15</v>
      </c>
      <c r="H43" s="40">
        <v>31</v>
      </c>
      <c r="I43" s="40">
        <f t="shared" si="25"/>
        <v>2343.9699999999998</v>
      </c>
      <c r="J43" s="40"/>
      <c r="K43" s="40"/>
      <c r="L43" s="40">
        <f t="shared" si="27"/>
        <v>2343.9699999999998</v>
      </c>
    </row>
    <row r="44" spans="1:12" ht="15" customHeight="1" x14ac:dyDescent="0.25">
      <c r="A44" s="29" t="s">
        <v>53</v>
      </c>
      <c r="B44" s="29">
        <v>476</v>
      </c>
      <c r="C44" s="29">
        <v>215.9</v>
      </c>
      <c r="D44" s="29">
        <v>38.44</v>
      </c>
      <c r="E44" s="30">
        <f t="shared" si="24"/>
        <v>221.66000000000003</v>
      </c>
      <c r="F44" s="29">
        <v>0</v>
      </c>
      <c r="G44" s="30">
        <v>15</v>
      </c>
      <c r="H44" s="30">
        <v>11</v>
      </c>
      <c r="I44" s="30">
        <f t="shared" si="25"/>
        <v>195.66000000000003</v>
      </c>
      <c r="J44" s="30"/>
      <c r="K44" s="30"/>
      <c r="L44" s="30">
        <f t="shared" si="27"/>
        <v>195.66000000000003</v>
      </c>
    </row>
    <row r="45" spans="1:12" ht="15" customHeight="1" x14ac:dyDescent="0.25">
      <c r="A45" s="37" t="s">
        <v>54</v>
      </c>
      <c r="B45" s="37">
        <v>903</v>
      </c>
      <c r="C45" s="37">
        <v>681.75</v>
      </c>
      <c r="D45" s="37">
        <v>111.29</v>
      </c>
      <c r="E45" s="40">
        <f t="shared" si="24"/>
        <v>109.96</v>
      </c>
      <c r="F45" s="37">
        <v>0</v>
      </c>
      <c r="G45" s="40">
        <v>15</v>
      </c>
      <c r="H45" s="40">
        <v>5</v>
      </c>
      <c r="I45" s="40">
        <f t="shared" si="25"/>
        <v>89.96</v>
      </c>
      <c r="J45" s="40"/>
      <c r="K45" s="40"/>
      <c r="L45" s="40">
        <f t="shared" si="27"/>
        <v>89.96</v>
      </c>
    </row>
    <row r="46" spans="1:12" ht="14.25" customHeight="1" x14ac:dyDescent="0.25">
      <c r="A46" s="29" t="s">
        <v>55</v>
      </c>
      <c r="B46" s="29">
        <v>1871</v>
      </c>
      <c r="C46" s="29">
        <v>348.6</v>
      </c>
      <c r="D46" s="29">
        <v>229.55</v>
      </c>
      <c r="E46" s="30">
        <f t="shared" si="24"/>
        <v>1292.8500000000001</v>
      </c>
      <c r="F46" s="29">
        <v>0</v>
      </c>
      <c r="G46" s="30">
        <v>15</v>
      </c>
      <c r="H46" s="30">
        <v>64</v>
      </c>
      <c r="I46" s="30">
        <f t="shared" si="25"/>
        <v>1213.8500000000001</v>
      </c>
      <c r="J46" s="30"/>
      <c r="K46" s="30"/>
      <c r="L46" s="30">
        <f t="shared" si="27"/>
        <v>1213.8500000000001</v>
      </c>
    </row>
    <row r="47" spans="1:12" ht="15" customHeight="1" x14ac:dyDescent="0.25">
      <c r="B47" s="41">
        <f>SUM(B30:B46)</f>
        <v>39395.69</v>
      </c>
      <c r="C47" s="41">
        <f t="shared" ref="C47:L47" si="28">SUM(C30:C46)</f>
        <v>21457.040000000001</v>
      </c>
      <c r="D47" s="41">
        <f t="shared" si="28"/>
        <v>4264.51</v>
      </c>
      <c r="E47" s="41">
        <f t="shared" si="28"/>
        <v>13674.14</v>
      </c>
      <c r="F47" s="41">
        <f t="shared" si="28"/>
        <v>2204.31</v>
      </c>
      <c r="G47" s="41">
        <f t="shared" si="28"/>
        <v>210</v>
      </c>
      <c r="H47" s="41">
        <f t="shared" si="28"/>
        <v>676</v>
      </c>
      <c r="I47" s="41">
        <f t="shared" si="28"/>
        <v>14992.449999999999</v>
      </c>
      <c r="J47" s="41">
        <f t="shared" si="28"/>
        <v>0</v>
      </c>
      <c r="K47" s="41">
        <f t="shared" si="28"/>
        <v>0</v>
      </c>
      <c r="L47" s="41">
        <f t="shared" si="28"/>
        <v>14992.449999999999</v>
      </c>
    </row>
    <row r="48" spans="1:12" ht="15" customHeight="1" x14ac:dyDescent="0.25">
      <c r="G48" s="28"/>
      <c r="H48" s="42" t="s">
        <v>80</v>
      </c>
      <c r="I48" s="42">
        <v>100</v>
      </c>
    </row>
    <row r="49" spans="7:9" ht="15" customHeight="1" x14ac:dyDescent="0.25">
      <c r="G49" s="28"/>
      <c r="H49" s="42" t="s">
        <v>81</v>
      </c>
      <c r="I49" s="42">
        <v>125</v>
      </c>
    </row>
    <row r="50" spans="7:9" ht="15" customHeight="1" x14ac:dyDescent="0.25">
      <c r="G50" s="28"/>
      <c r="H50" s="42" t="s">
        <v>78</v>
      </c>
      <c r="I50" s="42">
        <f>E47*15%</f>
        <v>2051.1209999999996</v>
      </c>
    </row>
    <row r="51" spans="7:9" ht="15" customHeight="1" x14ac:dyDescent="0.25">
      <c r="G51" s="28"/>
      <c r="H51" s="44" t="s">
        <v>82</v>
      </c>
      <c r="I51" s="42">
        <v>100</v>
      </c>
    </row>
    <row r="52" spans="7:9" ht="15" customHeight="1" x14ac:dyDescent="0.25">
      <c r="H52" s="43" t="s">
        <v>7</v>
      </c>
      <c r="I52" s="43">
        <f>I47-I51-I50-I49-I48</f>
        <v>12616.329</v>
      </c>
    </row>
    <row r="53" spans="7:9" ht="15" customHeight="1" x14ac:dyDescent="0.25"/>
    <row r="54" spans="7:9" ht="15" customHeight="1" x14ac:dyDescent="0.25"/>
    <row r="55" spans="7:9" ht="15" customHeight="1" x14ac:dyDescent="0.25"/>
    <row r="56" spans="7:9" ht="15" customHeight="1" x14ac:dyDescent="0.25"/>
  </sheetData>
  <mergeCells count="1">
    <mergeCell ref="N1:P1"/>
  </mergeCells>
  <conditionalFormatting sqref="C4 C6">
    <cfRule type="cellIs" dxfId="78" priority="50" operator="lessThan">
      <formula>0</formula>
    </cfRule>
    <cfRule type="cellIs" dxfId="77" priority="51" operator="greaterThan">
      <formula>0</formula>
    </cfRule>
  </conditionalFormatting>
  <conditionalFormatting sqref="C4 C6">
    <cfRule type="cellIs" dxfId="76" priority="48" operator="greaterThan">
      <formula>5000</formula>
    </cfRule>
    <cfRule type="cellIs" dxfId="75" priority="49" operator="greaterThan">
      <formula>3000</formula>
    </cfRule>
  </conditionalFormatting>
  <conditionalFormatting sqref="H2:H6">
    <cfRule type="cellIs" dxfId="74" priority="46" operator="lessThan">
      <formula>0</formula>
    </cfRule>
    <cfRule type="cellIs" dxfId="73" priority="47" operator="greaterThan">
      <formula>0</formula>
    </cfRule>
  </conditionalFormatting>
  <conditionalFormatting sqref="C3:C4 C6 I12:I23 I30:I46">
    <cfRule type="cellIs" dxfId="72" priority="45" operator="lessThan">
      <formula>0</formula>
    </cfRule>
  </conditionalFormatting>
  <conditionalFormatting sqref="C5">
    <cfRule type="cellIs" dxfId="71" priority="43" operator="lessThan">
      <formula>0</formula>
    </cfRule>
    <cfRule type="cellIs" dxfId="70" priority="44" operator="greaterThan">
      <formula>0</formula>
    </cfRule>
  </conditionalFormatting>
  <conditionalFormatting sqref="C5">
    <cfRule type="cellIs" dxfId="69" priority="41" operator="greaterThan">
      <formula>5000</formula>
    </cfRule>
    <cfRule type="cellIs" dxfId="68" priority="42" operator="greaterThan">
      <formula>3000</formula>
    </cfRule>
  </conditionalFormatting>
  <conditionalFormatting sqref="C5">
    <cfRule type="cellIs" dxfId="67" priority="40" operator="lessThan">
      <formula>0</formula>
    </cfRule>
  </conditionalFormatting>
  <conditionalFormatting sqref="C3:C6">
    <cfRule type="cellIs" dxfId="66" priority="39" operator="greaterThan">
      <formula>5000</formula>
    </cfRule>
  </conditionalFormatting>
  <conditionalFormatting sqref="I12:I23 I30:I46">
    <cfRule type="cellIs" dxfId="65" priority="37" operator="lessThan">
      <formula>0</formula>
    </cfRule>
    <cfRule type="cellIs" dxfId="64" priority="38" operator="lessThan">
      <formula>0</formula>
    </cfRule>
  </conditionalFormatting>
  <conditionalFormatting sqref="L12:L24">
    <cfRule type="cellIs" dxfId="63" priority="36" operator="lessThan">
      <formula>0</formula>
    </cfRule>
  </conditionalFormatting>
  <conditionalFormatting sqref="E12:E24">
    <cfRule type="cellIs" dxfId="62" priority="35" operator="lessThan">
      <formula>0</formula>
    </cfRule>
  </conditionalFormatting>
  <conditionalFormatting sqref="E12:L23 E24:H24 J24:L24 I30:I46 X27:X29 Z27:AC29">
    <cfRule type="cellIs" dxfId="61" priority="34" operator="lessThan">
      <formula>0</formula>
    </cfRule>
  </conditionalFormatting>
  <conditionalFormatting sqref="L30:L46">
    <cfRule type="cellIs" dxfId="60" priority="31" operator="lessThan">
      <formula>0</formula>
    </cfRule>
  </conditionalFormatting>
  <conditionalFormatting sqref="E30:E46">
    <cfRule type="cellIs" dxfId="59" priority="28" operator="lessThan">
      <formula>0</formula>
    </cfRule>
  </conditionalFormatting>
  <conditionalFormatting sqref="G30:G46 J30:L46">
    <cfRule type="cellIs" dxfId="58" priority="29" operator="lessThan">
      <formula>0</formula>
    </cfRule>
  </conditionalFormatting>
  <conditionalFormatting sqref="E30:E46">
    <cfRule type="cellIs" dxfId="57" priority="27" operator="lessThan">
      <formula>0</formula>
    </cfRule>
  </conditionalFormatting>
  <conditionalFormatting sqref="H30:H46">
    <cfRule type="cellIs" dxfId="56" priority="26" operator="lessThan">
      <formula>0</formula>
    </cfRule>
  </conditionalFormatting>
  <conditionalFormatting sqref="V2:V10 X2:AB10">
    <cfRule type="cellIs" dxfId="55" priority="19" operator="lessThan">
      <formula>0</formula>
    </cfRule>
  </conditionalFormatting>
  <conditionalFormatting sqref="Y2:Y10">
    <cfRule type="cellIs" dxfId="54" priority="24" operator="lessThan">
      <formula>0</formula>
    </cfRule>
  </conditionalFormatting>
  <conditionalFormatting sqref="Y2:Y10">
    <cfRule type="cellIs" dxfId="53" priority="22" operator="lessThan">
      <formula>0</formula>
    </cfRule>
    <cfRule type="cellIs" dxfId="52" priority="23" operator="lessThan">
      <formula>0</formula>
    </cfRule>
  </conditionalFormatting>
  <conditionalFormatting sqref="AB2:AB10">
    <cfRule type="cellIs" dxfId="51" priority="21" operator="lessThan">
      <formula>0</formula>
    </cfRule>
  </conditionalFormatting>
  <conditionalFormatting sqref="V2:V10">
    <cfRule type="cellIs" dxfId="50" priority="20" operator="lessThan">
      <formula>0</formula>
    </cfRule>
  </conditionalFormatting>
  <conditionalFormatting sqref="X16:AB19">
    <cfRule type="cellIs" dxfId="49" priority="13" operator="lessThan">
      <formula>0</formula>
    </cfRule>
  </conditionalFormatting>
  <conditionalFormatting sqref="Y16:Y19">
    <cfRule type="cellIs" dxfId="48" priority="18" operator="lessThan">
      <formula>0</formula>
    </cfRule>
  </conditionalFormatting>
  <conditionalFormatting sqref="Y16:Y19">
    <cfRule type="cellIs" dxfId="47" priority="16" operator="lessThan">
      <formula>0</formula>
    </cfRule>
    <cfRule type="cellIs" dxfId="46" priority="17" operator="lessThan">
      <formula>0</formula>
    </cfRule>
  </conditionalFormatting>
  <conditionalFormatting sqref="AB16:AB19">
    <cfRule type="cellIs" dxfId="45" priority="15" operator="lessThan">
      <formula>0</formula>
    </cfRule>
  </conditionalFormatting>
  <conditionalFormatting sqref="Z27:Z29">
    <cfRule type="cellIs" dxfId="44" priority="12" operator="lessThan">
      <formula>0</formula>
    </cfRule>
  </conditionalFormatting>
  <conditionalFormatting sqref="Z27:Z29">
    <cfRule type="cellIs" dxfId="43" priority="10" operator="lessThan">
      <formula>0</formula>
    </cfRule>
    <cfRule type="cellIs" dxfId="42" priority="11" operator="lessThan">
      <formula>0</formula>
    </cfRule>
  </conditionalFormatting>
  <conditionalFormatting sqref="AC27:AC29">
    <cfRule type="cellIs" dxfId="41" priority="9" operator="lessThan">
      <formula>0</formula>
    </cfRule>
  </conditionalFormatting>
  <conditionalFormatting sqref="V16:V19">
    <cfRule type="cellIs" dxfId="40" priority="6" operator="lessThan">
      <formula>0</formula>
    </cfRule>
  </conditionalFormatting>
  <conditionalFormatting sqref="V16:V19">
    <cfRule type="cellIs" dxfId="39" priority="5" operator="lessThan">
      <formula>0</formula>
    </cfRule>
  </conditionalFormatting>
  <conditionalFormatting sqref="V27:V29">
    <cfRule type="cellIs" dxfId="38" priority="3" operator="lessThan">
      <formula>0</formula>
    </cfRule>
  </conditionalFormatting>
  <conditionalFormatting sqref="V27:V29">
    <cfRule type="cellIs" dxfId="37" priority="4" operator="lessThan">
      <formula>0</formula>
    </cfRule>
  </conditionalFormatting>
  <conditionalFormatting sqref="Y27:Y29">
    <cfRule type="cellIs" dxfId="36" priority="2" operator="lessThan">
      <formula>0</formula>
    </cfRule>
  </conditionalFormatting>
  <conditionalFormatting sqref="C2:H6">
    <cfRule type="cellIs" dxfId="35" priority="1" operator="lessThan">
      <formula>0</formula>
    </cfRule>
  </conditionalFormatting>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L40"/>
  <sheetViews>
    <sheetView tabSelected="1" topLeftCell="D1" workbookViewId="0">
      <selection activeCell="L21" sqref="L21"/>
    </sheetView>
  </sheetViews>
  <sheetFormatPr defaultRowHeight="15" x14ac:dyDescent="0.25"/>
  <cols>
    <col min="1" max="1" width="22.5703125" customWidth="1"/>
    <col min="2" max="2" width="12.85546875" bestFit="1" customWidth="1"/>
    <col min="3" max="3" width="14.140625" bestFit="1" customWidth="1"/>
    <col min="4" max="4" width="12.140625" bestFit="1" customWidth="1"/>
    <col min="5" max="5" width="11.7109375" bestFit="1" customWidth="1"/>
    <col min="6" max="6" width="12.85546875" bestFit="1" customWidth="1"/>
    <col min="7" max="7" width="14" bestFit="1" customWidth="1"/>
    <col min="8" max="8" width="14.140625" bestFit="1" customWidth="1"/>
    <col min="9" max="9" width="11.7109375" bestFit="1" customWidth="1"/>
    <col min="10" max="10" width="7.85546875" bestFit="1" customWidth="1"/>
    <col min="11" max="11" width="14.140625" bestFit="1" customWidth="1"/>
    <col min="12" max="12" width="10.140625" bestFit="1" customWidth="1"/>
    <col min="13" max="13" width="4.140625" customWidth="1"/>
    <col min="14" max="14" width="10.5703125" bestFit="1" customWidth="1"/>
    <col min="15" max="15" width="10.7109375" bestFit="1" customWidth="1"/>
    <col min="16" max="16" width="9.85546875" bestFit="1" customWidth="1"/>
    <col min="18" max="18" width="15.42578125" customWidth="1"/>
    <col min="19" max="19" width="14.140625" bestFit="1" customWidth="1"/>
    <col min="20" max="20" width="13.140625" bestFit="1" customWidth="1"/>
    <col min="21" max="21" width="19.5703125" customWidth="1"/>
    <col min="22" max="22" width="15" bestFit="1" customWidth="1"/>
    <col min="23" max="23" width="12.5703125" bestFit="1" customWidth="1"/>
    <col min="24" max="24" width="12.42578125" bestFit="1" customWidth="1"/>
    <col min="25" max="25" width="11.140625" customWidth="1"/>
    <col min="26" max="26" width="13" bestFit="1" customWidth="1"/>
    <col min="30" max="30" width="7.28515625" customWidth="1"/>
    <col min="31" max="31" width="14" customWidth="1"/>
    <col min="32" max="32" width="13.5703125" bestFit="1" customWidth="1"/>
    <col min="33" max="33" width="14.140625" customWidth="1"/>
    <col min="34" max="34" width="12.28515625" bestFit="1" customWidth="1"/>
    <col min="35" max="35" width="10.85546875" customWidth="1"/>
    <col min="36" max="36" width="10.140625" customWidth="1"/>
    <col min="37" max="37" width="25.28515625" customWidth="1"/>
    <col min="38" max="38" width="11.28515625" customWidth="1"/>
  </cols>
  <sheetData>
    <row r="1" spans="1:38" ht="15" customHeight="1" x14ac:dyDescent="0.25">
      <c r="A1" s="1" t="s">
        <v>0</v>
      </c>
      <c r="B1" s="2" t="s">
        <v>1</v>
      </c>
      <c r="C1" s="3" t="s">
        <v>2</v>
      </c>
      <c r="D1" s="3" t="s">
        <v>3</v>
      </c>
      <c r="E1" s="1" t="s">
        <v>4</v>
      </c>
      <c r="F1" s="1" t="s">
        <v>5</v>
      </c>
      <c r="G1" s="1" t="s">
        <v>6</v>
      </c>
      <c r="H1" s="3" t="s">
        <v>7</v>
      </c>
      <c r="I1" s="1" t="s">
        <v>8</v>
      </c>
      <c r="J1" s="4" t="s">
        <v>9</v>
      </c>
      <c r="K1" s="4" t="s">
        <v>10</v>
      </c>
      <c r="L1" s="28"/>
      <c r="M1" s="28"/>
      <c r="N1" s="114" t="s">
        <v>11</v>
      </c>
      <c r="O1" s="115"/>
      <c r="P1" s="116"/>
      <c r="R1" s="99" t="s">
        <v>102</v>
      </c>
      <c r="S1" s="98" t="s">
        <v>20</v>
      </c>
      <c r="T1" s="98" t="s">
        <v>21</v>
      </c>
      <c r="U1" s="98" t="s">
        <v>22</v>
      </c>
      <c r="V1" s="98" t="s">
        <v>23</v>
      </c>
      <c r="W1" s="98" t="s">
        <v>100</v>
      </c>
      <c r="X1" s="103" t="s">
        <v>107</v>
      </c>
      <c r="Y1" s="103" t="s">
        <v>108</v>
      </c>
      <c r="Z1" s="103" t="s">
        <v>109</v>
      </c>
      <c r="AE1" s="108" t="s">
        <v>110</v>
      </c>
      <c r="AF1" s="107" t="s">
        <v>20</v>
      </c>
      <c r="AG1" s="107" t="s">
        <v>21</v>
      </c>
      <c r="AH1" s="107" t="s">
        <v>22</v>
      </c>
      <c r="AI1" s="107" t="s">
        <v>23</v>
      </c>
      <c r="AJ1" s="107" t="s">
        <v>100</v>
      </c>
      <c r="AK1" s="103" t="s">
        <v>107</v>
      </c>
      <c r="AL1" s="103" t="s">
        <v>109</v>
      </c>
    </row>
    <row r="2" spans="1:38" ht="15" customHeight="1" x14ac:dyDescent="0.25">
      <c r="A2" s="5" t="s">
        <v>12</v>
      </c>
      <c r="B2" s="6"/>
      <c r="C2" s="7">
        <v>3254.69</v>
      </c>
      <c r="D2" s="8"/>
      <c r="E2" s="8">
        <v>215</v>
      </c>
      <c r="F2" s="8">
        <v>348</v>
      </c>
      <c r="G2" s="9"/>
      <c r="H2" s="9">
        <f>C2+D2+B2-E2-F2-G2</f>
        <v>2691.69</v>
      </c>
      <c r="I2" s="10"/>
      <c r="J2" s="10"/>
      <c r="K2" s="11">
        <f t="shared" ref="K2:K3" si="0">H2-I2-J2</f>
        <v>2691.69</v>
      </c>
      <c r="L2" s="28"/>
      <c r="M2" s="28"/>
      <c r="N2" s="28"/>
      <c r="O2" s="12" t="s">
        <v>13</v>
      </c>
      <c r="P2" s="12" t="s">
        <v>14</v>
      </c>
      <c r="R2" s="100" t="s">
        <v>39</v>
      </c>
      <c r="S2" s="100">
        <v>100</v>
      </c>
      <c r="T2" s="100">
        <v>215.4</v>
      </c>
      <c r="U2" s="100">
        <v>11.85</v>
      </c>
      <c r="V2" s="101">
        <f>S2-T2-U2</f>
        <v>-127.25</v>
      </c>
      <c r="W2" s="100">
        <v>159</v>
      </c>
      <c r="X2" s="8"/>
      <c r="Y2" s="8">
        <v>0</v>
      </c>
      <c r="Z2" s="8">
        <f>V2+W2-X2-Y2</f>
        <v>31.75</v>
      </c>
      <c r="AE2" s="29" t="s">
        <v>65</v>
      </c>
      <c r="AF2" s="29">
        <v>0</v>
      </c>
      <c r="AG2" s="29">
        <v>0</v>
      </c>
      <c r="AH2" s="29">
        <v>0</v>
      </c>
      <c r="AI2" s="105">
        <f>AF2-AG2-AH2</f>
        <v>0</v>
      </c>
      <c r="AJ2" s="100">
        <v>0</v>
      </c>
      <c r="AK2" s="8"/>
      <c r="AL2" s="8">
        <f>AI2+AJ2-AK2</f>
        <v>0</v>
      </c>
    </row>
    <row r="3" spans="1:38" ht="15" customHeight="1" x14ac:dyDescent="0.25">
      <c r="A3" s="5" t="s">
        <v>98</v>
      </c>
      <c r="B3" s="6"/>
      <c r="C3" s="7">
        <v>357.89</v>
      </c>
      <c r="D3" s="13"/>
      <c r="E3" s="8">
        <v>15</v>
      </c>
      <c r="F3" s="8">
        <v>53</v>
      </c>
      <c r="G3" s="9">
        <v>30</v>
      </c>
      <c r="H3" s="9">
        <f>C3+D3+B3-E3-F3-G3</f>
        <v>259.89</v>
      </c>
      <c r="I3" s="10"/>
      <c r="J3" s="10"/>
      <c r="K3" s="11">
        <f t="shared" si="0"/>
        <v>259.89</v>
      </c>
      <c r="L3" s="28"/>
      <c r="M3" s="28"/>
      <c r="N3" s="14" t="s">
        <v>16</v>
      </c>
      <c r="O3" s="14" t="s">
        <v>91</v>
      </c>
      <c r="P3" s="15">
        <f>I7</f>
        <v>0</v>
      </c>
      <c r="R3" s="102" t="s">
        <v>40</v>
      </c>
      <c r="S3" s="102">
        <v>205</v>
      </c>
      <c r="T3" s="102">
        <v>0</v>
      </c>
      <c r="U3" s="102">
        <v>26.21</v>
      </c>
      <c r="V3" s="101">
        <f t="shared" ref="V3:V22" si="1">S3-T3-U3</f>
        <v>178.79</v>
      </c>
      <c r="W3" s="102">
        <v>0</v>
      </c>
      <c r="X3" s="8"/>
      <c r="Y3" s="8">
        <v>9</v>
      </c>
      <c r="Z3" s="8">
        <f t="shared" ref="Z3:Z22" si="2">V3+W3-X3-Y3</f>
        <v>169.79</v>
      </c>
      <c r="AE3" s="37" t="s">
        <v>66</v>
      </c>
      <c r="AF3" s="37">
        <v>366.5</v>
      </c>
      <c r="AG3" s="37">
        <v>0</v>
      </c>
      <c r="AH3" s="37">
        <v>53.98</v>
      </c>
      <c r="AI3" s="109">
        <f t="shared" ref="AI3:AI5" si="3">AF3-AG3-AH3</f>
        <v>312.52</v>
      </c>
      <c r="AJ3" s="110">
        <v>0</v>
      </c>
      <c r="AK3" s="111">
        <v>15</v>
      </c>
      <c r="AL3" s="111">
        <f t="shared" ref="AL3:AL5" si="4">AI3+AJ3-AK3</f>
        <v>297.52</v>
      </c>
    </row>
    <row r="4" spans="1:38" ht="15" customHeight="1" x14ac:dyDescent="0.25">
      <c r="A4" s="5" t="s">
        <v>15</v>
      </c>
      <c r="B4" s="6">
        <v>3583.91</v>
      </c>
      <c r="C4" s="7">
        <v>8991.09</v>
      </c>
      <c r="D4" s="13">
        <v>159</v>
      </c>
      <c r="E4" s="8">
        <v>195</v>
      </c>
      <c r="F4" s="8">
        <v>1811</v>
      </c>
      <c r="G4" s="9">
        <v>325</v>
      </c>
      <c r="H4" s="9">
        <f>C4+D4+B4-E4-F4-G4</f>
        <v>10403</v>
      </c>
      <c r="I4" s="10"/>
      <c r="J4" s="10"/>
      <c r="K4" s="11">
        <f t="shared" ref="K4:K7" si="5">H4-I4-J4</f>
        <v>10403</v>
      </c>
      <c r="L4" s="28"/>
      <c r="M4" s="28"/>
      <c r="N4" s="17"/>
      <c r="O4" s="18"/>
      <c r="P4" s="6"/>
      <c r="R4" s="100" t="s">
        <v>41</v>
      </c>
      <c r="S4" s="100">
        <v>1114</v>
      </c>
      <c r="T4" s="100">
        <v>281.8</v>
      </c>
      <c r="U4" s="100">
        <v>140.59</v>
      </c>
      <c r="V4" s="101">
        <f t="shared" si="1"/>
        <v>691.61</v>
      </c>
      <c r="W4" s="100">
        <v>0</v>
      </c>
      <c r="X4" s="8"/>
      <c r="Y4" s="8">
        <v>34</v>
      </c>
      <c r="Z4" s="8">
        <f t="shared" si="2"/>
        <v>657.61</v>
      </c>
      <c r="AE4" s="29" t="s">
        <v>67</v>
      </c>
      <c r="AF4" s="29">
        <v>456</v>
      </c>
      <c r="AG4" s="29">
        <v>371.84</v>
      </c>
      <c r="AH4" s="29">
        <v>60.06</v>
      </c>
      <c r="AI4" s="105">
        <f t="shared" si="3"/>
        <v>24.100000000000023</v>
      </c>
      <c r="AJ4" s="100">
        <v>0</v>
      </c>
      <c r="AK4" s="8">
        <v>15</v>
      </c>
      <c r="AL4" s="8">
        <f t="shared" si="4"/>
        <v>9.1000000000000227</v>
      </c>
    </row>
    <row r="5" spans="1:38" ht="15" customHeight="1" x14ac:dyDescent="0.25">
      <c r="A5" s="16" t="s">
        <v>17</v>
      </c>
      <c r="B5" s="6"/>
      <c r="C5" s="7">
        <v>4146.46</v>
      </c>
      <c r="D5" s="8">
        <v>560</v>
      </c>
      <c r="E5" s="8">
        <v>75</v>
      </c>
      <c r="F5" s="8">
        <f>C5*15%</f>
        <v>621.96899999999994</v>
      </c>
      <c r="G5" s="9"/>
      <c r="H5" s="9">
        <f t="shared" ref="H5:H6" si="6">C5+D5+B5-E5-F5-G5</f>
        <v>4009.491</v>
      </c>
      <c r="I5" s="10"/>
      <c r="J5" s="10"/>
      <c r="K5" s="11">
        <f t="shared" si="5"/>
        <v>4009.491</v>
      </c>
      <c r="L5" s="28"/>
      <c r="M5" s="28"/>
      <c r="N5" s="17"/>
      <c r="O5" s="18"/>
      <c r="P5" s="6"/>
      <c r="R5" s="102" t="s">
        <v>103</v>
      </c>
      <c r="S5" s="102">
        <v>0</v>
      </c>
      <c r="T5" s="102">
        <v>0</v>
      </c>
      <c r="U5" s="102">
        <v>0</v>
      </c>
      <c r="V5" s="101">
        <f t="shared" si="1"/>
        <v>0</v>
      </c>
      <c r="W5" s="102">
        <v>0</v>
      </c>
      <c r="X5" s="8"/>
      <c r="Y5" s="8">
        <f t="shared" ref="Y5:Y19" si="7">V5*5%</f>
        <v>0</v>
      </c>
      <c r="Z5" s="8">
        <f t="shared" si="2"/>
        <v>0</v>
      </c>
      <c r="AE5" s="37" t="s">
        <v>68</v>
      </c>
      <c r="AF5" s="37">
        <v>1084</v>
      </c>
      <c r="AG5" s="37">
        <v>697.38</v>
      </c>
      <c r="AH5" s="37">
        <v>149.94</v>
      </c>
      <c r="AI5" s="109">
        <f t="shared" si="3"/>
        <v>236.68</v>
      </c>
      <c r="AJ5" s="110">
        <v>0</v>
      </c>
      <c r="AK5" s="111">
        <v>15</v>
      </c>
      <c r="AL5" s="111">
        <f t="shared" si="4"/>
        <v>221.68</v>
      </c>
    </row>
    <row r="6" spans="1:38" ht="15" customHeight="1" x14ac:dyDescent="0.25">
      <c r="A6" s="16" t="s">
        <v>18</v>
      </c>
      <c r="B6" s="6">
        <v>1349</v>
      </c>
      <c r="C6" s="7">
        <v>573.29999999999995</v>
      </c>
      <c r="D6" s="8"/>
      <c r="E6" s="8">
        <v>45</v>
      </c>
      <c r="F6" s="8">
        <v>57</v>
      </c>
      <c r="G6" s="19">
        <v>30</v>
      </c>
      <c r="H6" s="9">
        <f t="shared" si="6"/>
        <v>1790.3</v>
      </c>
      <c r="I6" s="10"/>
      <c r="J6" s="10"/>
      <c r="K6" s="11">
        <f t="shared" si="5"/>
        <v>1790.3</v>
      </c>
      <c r="L6" s="28"/>
      <c r="M6" s="28"/>
      <c r="N6" s="17"/>
      <c r="O6" s="18"/>
      <c r="P6" s="6"/>
      <c r="R6" s="100" t="s">
        <v>42</v>
      </c>
      <c r="S6" s="100">
        <v>4500</v>
      </c>
      <c r="T6" s="100">
        <v>774.6</v>
      </c>
      <c r="U6" s="100">
        <v>572.53</v>
      </c>
      <c r="V6" s="101">
        <f t="shared" si="1"/>
        <v>3152.87</v>
      </c>
      <c r="W6" s="100">
        <v>0</v>
      </c>
      <c r="X6" s="8"/>
      <c r="Y6" s="8">
        <v>157</v>
      </c>
      <c r="Z6" s="8">
        <f t="shared" si="2"/>
        <v>2995.87</v>
      </c>
      <c r="AF6" s="112">
        <f>SUM(AF2:AF5)</f>
        <v>1906.5</v>
      </c>
      <c r="AG6" s="112">
        <f t="shared" ref="AG6:AL6" si="8">SUM(AG2:AG5)</f>
        <v>1069.22</v>
      </c>
      <c r="AH6" s="112">
        <f t="shared" si="8"/>
        <v>263.98</v>
      </c>
      <c r="AI6" s="112">
        <f t="shared" si="8"/>
        <v>573.29999999999995</v>
      </c>
      <c r="AJ6" s="112">
        <f t="shared" si="8"/>
        <v>0</v>
      </c>
      <c r="AK6" s="112">
        <f t="shared" si="8"/>
        <v>45</v>
      </c>
      <c r="AL6" s="112">
        <f t="shared" si="8"/>
        <v>528.29999999999995</v>
      </c>
    </row>
    <row r="7" spans="1:38" ht="15" customHeight="1" x14ac:dyDescent="0.25">
      <c r="A7" s="16" t="s">
        <v>19</v>
      </c>
      <c r="B7" s="6"/>
      <c r="C7" s="7">
        <v>13532.46</v>
      </c>
      <c r="D7" s="8"/>
      <c r="E7" s="8">
        <v>40</v>
      </c>
      <c r="F7" s="8">
        <v>1353</v>
      </c>
      <c r="G7" s="19"/>
      <c r="H7" s="9">
        <f>C7+D7+B7-E7-F7-G7</f>
        <v>12139.46</v>
      </c>
      <c r="I7" s="10">
        <v>0</v>
      </c>
      <c r="J7" s="10"/>
      <c r="K7" s="11">
        <f t="shared" si="5"/>
        <v>12139.46</v>
      </c>
      <c r="L7" s="28"/>
      <c r="M7" s="28"/>
      <c r="N7" s="17"/>
      <c r="O7" s="18"/>
      <c r="P7" s="6"/>
      <c r="R7" s="102" t="s">
        <v>104</v>
      </c>
      <c r="S7" s="102">
        <v>0</v>
      </c>
      <c r="T7" s="102">
        <v>0</v>
      </c>
      <c r="U7" s="102">
        <v>0</v>
      </c>
      <c r="V7" s="101">
        <f t="shared" si="1"/>
        <v>0</v>
      </c>
      <c r="W7" s="102">
        <v>0</v>
      </c>
      <c r="X7" s="8"/>
      <c r="Y7" s="8">
        <f t="shared" si="7"/>
        <v>0</v>
      </c>
      <c r="Z7" s="8">
        <f t="shared" si="2"/>
        <v>0</v>
      </c>
      <c r="AI7" s="106"/>
      <c r="AJ7" s="106"/>
      <c r="AK7" s="42" t="s">
        <v>82</v>
      </c>
      <c r="AL7" s="8">
        <v>30</v>
      </c>
    </row>
    <row r="8" spans="1:38" ht="15" customHeight="1" x14ac:dyDescent="0.25">
      <c r="A8" s="20" t="s">
        <v>7</v>
      </c>
      <c r="B8" s="21">
        <f>SUM(B2:B7)</f>
        <v>4932.91</v>
      </c>
      <c r="C8" s="22">
        <f>SUM(C2:C7)</f>
        <v>30855.89</v>
      </c>
      <c r="D8" s="22">
        <f t="shared" ref="D8:K8" si="9">SUM(D2:D7)</f>
        <v>719</v>
      </c>
      <c r="E8" s="22">
        <f t="shared" si="9"/>
        <v>585</v>
      </c>
      <c r="F8" s="22">
        <f t="shared" si="9"/>
        <v>4243.9690000000001</v>
      </c>
      <c r="G8" s="22">
        <f t="shared" si="9"/>
        <v>385</v>
      </c>
      <c r="H8" s="22">
        <f t="shared" si="9"/>
        <v>31293.830999999998</v>
      </c>
      <c r="I8" s="22">
        <f t="shared" si="9"/>
        <v>0</v>
      </c>
      <c r="J8" s="22">
        <f t="shared" si="9"/>
        <v>0</v>
      </c>
      <c r="K8" s="22">
        <f t="shared" si="9"/>
        <v>31293.830999999998</v>
      </c>
      <c r="L8" s="28"/>
      <c r="M8" s="28"/>
      <c r="N8" s="17"/>
      <c r="O8" s="18"/>
      <c r="P8" s="6"/>
      <c r="R8" s="100" t="s">
        <v>43</v>
      </c>
      <c r="S8" s="100">
        <v>5</v>
      </c>
      <c r="T8" s="100">
        <v>0</v>
      </c>
      <c r="U8" s="100">
        <v>0.8</v>
      </c>
      <c r="V8" s="101">
        <f t="shared" si="1"/>
        <v>4.2</v>
      </c>
      <c r="W8" s="100">
        <v>0</v>
      </c>
      <c r="X8" s="8"/>
      <c r="Y8" s="8">
        <v>0</v>
      </c>
      <c r="Z8" s="8">
        <f t="shared" si="2"/>
        <v>4.2</v>
      </c>
      <c r="AI8" s="106"/>
      <c r="AJ8" s="106"/>
      <c r="AK8" s="42" t="s">
        <v>78</v>
      </c>
      <c r="AL8" s="8">
        <v>57</v>
      </c>
    </row>
    <row r="9" spans="1:38" ht="15" customHeight="1" x14ac:dyDescent="0.25">
      <c r="A9" s="28"/>
      <c r="B9" s="28"/>
      <c r="C9" s="28"/>
      <c r="D9" s="28"/>
      <c r="E9" s="28"/>
      <c r="F9" s="28"/>
      <c r="G9" s="28"/>
      <c r="H9" s="28"/>
      <c r="I9" s="28"/>
      <c r="J9" s="28"/>
      <c r="K9" s="28"/>
      <c r="L9" s="28"/>
      <c r="M9" s="28"/>
      <c r="N9" s="17"/>
      <c r="O9" s="18"/>
      <c r="P9" s="6">
        <v>0</v>
      </c>
      <c r="R9" s="102" t="s">
        <v>44</v>
      </c>
      <c r="S9" s="102">
        <v>1446</v>
      </c>
      <c r="T9" s="102">
        <v>852.3</v>
      </c>
      <c r="U9" s="102">
        <v>217.48</v>
      </c>
      <c r="V9" s="101">
        <f t="shared" si="1"/>
        <v>376.22</v>
      </c>
      <c r="W9" s="102">
        <v>0</v>
      </c>
      <c r="X9" s="8"/>
      <c r="Y9" s="8">
        <v>19</v>
      </c>
      <c r="Z9" s="8">
        <f t="shared" si="2"/>
        <v>357.22</v>
      </c>
      <c r="AK9" s="113" t="s">
        <v>7</v>
      </c>
      <c r="AL9" s="10">
        <f>AL6-AL8-AL7</f>
        <v>441.29999999999995</v>
      </c>
    </row>
    <row r="10" spans="1:38" ht="15" customHeight="1" x14ac:dyDescent="0.25">
      <c r="A10" s="28"/>
      <c r="B10" s="28"/>
      <c r="C10" s="28"/>
      <c r="D10" s="28"/>
      <c r="E10" s="28"/>
      <c r="F10" s="28"/>
      <c r="G10" s="28"/>
      <c r="H10" s="28"/>
      <c r="I10" s="28"/>
      <c r="J10" s="28"/>
      <c r="K10" s="28"/>
      <c r="L10" s="28"/>
      <c r="M10" s="28"/>
      <c r="N10" s="17"/>
      <c r="O10" s="18"/>
      <c r="P10" s="6">
        <v>0</v>
      </c>
      <c r="R10" s="100" t="s">
        <v>105</v>
      </c>
      <c r="S10" s="100">
        <v>0</v>
      </c>
      <c r="T10" s="100">
        <v>0</v>
      </c>
      <c r="U10" s="100">
        <v>0</v>
      </c>
      <c r="V10" s="101">
        <f t="shared" si="1"/>
        <v>0</v>
      </c>
      <c r="W10" s="100">
        <v>0</v>
      </c>
      <c r="X10" s="8"/>
      <c r="Y10" s="8">
        <f t="shared" si="7"/>
        <v>0</v>
      </c>
      <c r="Z10" s="8">
        <f t="shared" si="2"/>
        <v>0</v>
      </c>
    </row>
    <row r="11" spans="1:38" ht="15" customHeight="1" thickBot="1" x14ac:dyDescent="0.3">
      <c r="A11" s="27" t="s">
        <v>72</v>
      </c>
      <c r="B11" s="27" t="s">
        <v>20</v>
      </c>
      <c r="C11" s="27" t="s">
        <v>21</v>
      </c>
      <c r="D11" s="27" t="s">
        <v>22</v>
      </c>
      <c r="E11" s="27" t="s">
        <v>23</v>
      </c>
      <c r="F11" s="27" t="s">
        <v>73</v>
      </c>
      <c r="G11" s="27" t="s">
        <v>74</v>
      </c>
      <c r="H11" s="27" t="s">
        <v>75</v>
      </c>
      <c r="I11" s="27" t="s">
        <v>23</v>
      </c>
      <c r="J11" s="27" t="s">
        <v>76</v>
      </c>
      <c r="K11" s="27" t="s">
        <v>73</v>
      </c>
      <c r="L11" s="27" t="s">
        <v>77</v>
      </c>
      <c r="M11" s="28"/>
      <c r="N11" s="28"/>
      <c r="O11" s="23" t="s">
        <v>7</v>
      </c>
      <c r="P11" s="24">
        <f>SUM(P3:P10)</f>
        <v>0</v>
      </c>
      <c r="R11" s="102" t="s">
        <v>45</v>
      </c>
      <c r="S11" s="102">
        <v>1123.5</v>
      </c>
      <c r="T11" s="102">
        <v>425.49</v>
      </c>
      <c r="U11" s="102">
        <v>147.13999999999999</v>
      </c>
      <c r="V11" s="101">
        <f t="shared" si="1"/>
        <v>550.87</v>
      </c>
      <c r="W11" s="102">
        <v>0</v>
      </c>
      <c r="X11" s="8"/>
      <c r="Y11" s="8">
        <v>27</v>
      </c>
      <c r="Z11" s="8">
        <f t="shared" si="2"/>
        <v>523.87</v>
      </c>
    </row>
    <row r="12" spans="1:38" ht="15" customHeight="1" thickBot="1" x14ac:dyDescent="0.3">
      <c r="A12" s="29" t="s">
        <v>24</v>
      </c>
      <c r="B12" s="29">
        <v>455</v>
      </c>
      <c r="C12" s="29">
        <v>0</v>
      </c>
      <c r="D12" s="29">
        <v>40.75</v>
      </c>
      <c r="E12" s="32">
        <f>B12-C12-D12</f>
        <v>414.25</v>
      </c>
      <c r="F12" s="31">
        <v>0</v>
      </c>
      <c r="G12" s="30">
        <v>15</v>
      </c>
      <c r="H12" s="30"/>
      <c r="I12" s="30">
        <f t="shared" ref="I12" si="10">E12+F12-G12-H12</f>
        <v>399.25</v>
      </c>
      <c r="J12" s="30"/>
      <c r="K12" s="30"/>
      <c r="L12" s="30">
        <f t="shared" ref="L12:L14" si="11">I12-J12-K12</f>
        <v>399.25</v>
      </c>
      <c r="M12" s="28"/>
      <c r="N12" s="28"/>
      <c r="O12" s="28"/>
      <c r="P12" s="28"/>
      <c r="R12" s="100" t="s">
        <v>46</v>
      </c>
      <c r="S12" s="100">
        <v>672</v>
      </c>
      <c r="T12" s="100">
        <v>842.9</v>
      </c>
      <c r="U12" s="100">
        <v>46.5</v>
      </c>
      <c r="V12" s="101">
        <f t="shared" si="1"/>
        <v>-217.39999999999998</v>
      </c>
      <c r="W12" s="100">
        <v>0</v>
      </c>
      <c r="X12" s="8"/>
      <c r="Y12" s="8">
        <v>0</v>
      </c>
      <c r="Z12" s="8">
        <f t="shared" si="2"/>
        <v>-217.39999999999998</v>
      </c>
      <c r="AE12" s="90" t="s">
        <v>19</v>
      </c>
      <c r="AF12" s="91" t="s">
        <v>20</v>
      </c>
      <c r="AG12" s="91" t="s">
        <v>99</v>
      </c>
      <c r="AH12" s="91" t="s">
        <v>21</v>
      </c>
      <c r="AI12" s="91" t="s">
        <v>100</v>
      </c>
      <c r="AJ12" s="91" t="s">
        <v>22</v>
      </c>
      <c r="AK12" s="91" t="s">
        <v>23</v>
      </c>
    </row>
    <row r="13" spans="1:38" ht="15" customHeight="1" thickBot="1" x14ac:dyDescent="0.3">
      <c r="A13" s="67" t="s">
        <v>12</v>
      </c>
      <c r="B13" s="68" t="s">
        <v>20</v>
      </c>
      <c r="C13" s="68" t="s">
        <v>99</v>
      </c>
      <c r="D13" s="68" t="s">
        <v>21</v>
      </c>
      <c r="E13" s="68"/>
      <c r="F13" s="68" t="s">
        <v>100</v>
      </c>
      <c r="G13" s="68" t="s">
        <v>22</v>
      </c>
      <c r="H13" s="68" t="s">
        <v>23</v>
      </c>
      <c r="I13" s="40" t="e">
        <f>#REF!+#REF!-#REF!-#REF!</f>
        <v>#REF!</v>
      </c>
      <c r="J13" s="40"/>
      <c r="K13" s="40"/>
      <c r="L13" s="40" t="e">
        <f t="shared" si="11"/>
        <v>#REF!</v>
      </c>
      <c r="M13" s="28"/>
      <c r="N13" s="28"/>
      <c r="O13" s="25" t="s">
        <v>26</v>
      </c>
      <c r="P13" s="26">
        <f>P11*67%</f>
        <v>0</v>
      </c>
      <c r="R13" s="102" t="s">
        <v>47</v>
      </c>
      <c r="S13" s="102">
        <v>10</v>
      </c>
      <c r="T13" s="102">
        <v>0</v>
      </c>
      <c r="U13" s="102">
        <v>1.6</v>
      </c>
      <c r="V13" s="101">
        <f t="shared" si="1"/>
        <v>8.4</v>
      </c>
      <c r="W13" s="102">
        <v>0</v>
      </c>
      <c r="X13" s="8"/>
      <c r="Y13" s="8">
        <v>0</v>
      </c>
      <c r="Z13" s="8">
        <f t="shared" si="2"/>
        <v>8.4</v>
      </c>
      <c r="AE13" s="92" t="s">
        <v>69</v>
      </c>
      <c r="AF13" s="87">
        <v>0</v>
      </c>
      <c r="AG13" s="87">
        <v>0</v>
      </c>
      <c r="AH13" s="87">
        <v>0</v>
      </c>
      <c r="AI13" s="87">
        <v>0</v>
      </c>
      <c r="AJ13" s="87">
        <v>0</v>
      </c>
      <c r="AK13" s="97">
        <v>0</v>
      </c>
    </row>
    <row r="14" spans="1:38" ht="15" customHeight="1" thickBot="1" x14ac:dyDescent="0.3">
      <c r="A14" s="69" t="s">
        <v>24</v>
      </c>
      <c r="B14" s="63">
        <v>500</v>
      </c>
      <c r="C14" s="63">
        <v>0</v>
      </c>
      <c r="D14" s="63">
        <v>836</v>
      </c>
      <c r="E14" s="63"/>
      <c r="F14" s="63">
        <v>0</v>
      </c>
      <c r="G14" s="63">
        <v>49.8</v>
      </c>
      <c r="H14" s="73">
        <v>-385.8</v>
      </c>
      <c r="I14" s="30" t="e">
        <f>#REF!+#REF!-#REF!-#REF!</f>
        <v>#REF!</v>
      </c>
      <c r="J14" s="30"/>
      <c r="K14" s="30"/>
      <c r="L14" s="30" t="e">
        <f t="shared" si="11"/>
        <v>#REF!</v>
      </c>
      <c r="M14" s="28"/>
      <c r="N14" s="28"/>
      <c r="O14" s="25" t="s">
        <v>28</v>
      </c>
      <c r="P14" s="26">
        <f>P11*33%</f>
        <v>0</v>
      </c>
      <c r="R14" s="100" t="s">
        <v>48</v>
      </c>
      <c r="S14" s="100">
        <v>146</v>
      </c>
      <c r="T14" s="100">
        <v>0</v>
      </c>
      <c r="U14" s="100">
        <v>22.03</v>
      </c>
      <c r="V14" s="101">
        <f t="shared" si="1"/>
        <v>123.97</v>
      </c>
      <c r="W14" s="100">
        <v>0</v>
      </c>
      <c r="X14" s="8"/>
      <c r="Y14" s="8">
        <v>6</v>
      </c>
      <c r="Z14" s="8">
        <f t="shared" si="2"/>
        <v>117.97</v>
      </c>
      <c r="AE14" s="93" t="s">
        <v>70</v>
      </c>
      <c r="AF14" s="88">
        <v>2328.54</v>
      </c>
      <c r="AG14" s="88">
        <v>0</v>
      </c>
      <c r="AH14" s="88">
        <v>0</v>
      </c>
      <c r="AI14" s="88">
        <v>0</v>
      </c>
      <c r="AJ14" s="88">
        <v>407.93</v>
      </c>
      <c r="AK14" s="89">
        <v>1920.61</v>
      </c>
    </row>
    <row r="15" spans="1:38" ht="15" customHeight="1" thickBot="1" x14ac:dyDescent="0.3">
      <c r="A15" s="70" t="s">
        <v>29</v>
      </c>
      <c r="B15" s="65">
        <v>400</v>
      </c>
      <c r="C15" s="65">
        <v>0</v>
      </c>
      <c r="D15" s="65">
        <v>0</v>
      </c>
      <c r="E15" s="65"/>
      <c r="F15" s="65">
        <v>0</v>
      </c>
      <c r="G15" s="65">
        <v>44</v>
      </c>
      <c r="H15" s="66">
        <v>356</v>
      </c>
      <c r="R15" s="102" t="s">
        <v>49</v>
      </c>
      <c r="S15" s="102">
        <v>617</v>
      </c>
      <c r="T15" s="102">
        <v>188.96</v>
      </c>
      <c r="U15" s="102">
        <v>81.94</v>
      </c>
      <c r="V15" s="101">
        <f t="shared" si="1"/>
        <v>346.09999999999997</v>
      </c>
      <c r="W15" s="102">
        <v>0</v>
      </c>
      <c r="X15" s="8"/>
      <c r="Y15" s="8">
        <v>17</v>
      </c>
      <c r="Z15" s="8">
        <f t="shared" si="2"/>
        <v>329.09999999999997</v>
      </c>
      <c r="AE15" s="94" t="s">
        <v>71</v>
      </c>
      <c r="AF15" s="95">
        <v>17630</v>
      </c>
      <c r="AG15" s="95">
        <v>0</v>
      </c>
      <c r="AH15" s="95">
        <v>3668.65</v>
      </c>
      <c r="AI15" s="95">
        <v>0</v>
      </c>
      <c r="AJ15" s="95">
        <v>2349.5</v>
      </c>
      <c r="AK15" s="96">
        <v>11611.85</v>
      </c>
    </row>
    <row r="16" spans="1:38" ht="15" customHeight="1" thickBot="1" x14ac:dyDescent="0.3">
      <c r="A16" s="69" t="s">
        <v>25</v>
      </c>
      <c r="B16" s="63">
        <v>1433</v>
      </c>
      <c r="C16" s="63">
        <v>0</v>
      </c>
      <c r="D16" s="63">
        <v>760.9</v>
      </c>
      <c r="E16" s="63"/>
      <c r="F16" s="63">
        <v>0</v>
      </c>
      <c r="G16" s="63">
        <v>194.05</v>
      </c>
      <c r="H16" s="64">
        <v>478.05</v>
      </c>
      <c r="R16" s="100" t="s">
        <v>50</v>
      </c>
      <c r="S16" s="100">
        <v>0</v>
      </c>
      <c r="T16" s="100">
        <v>0</v>
      </c>
      <c r="U16" s="100">
        <v>0</v>
      </c>
      <c r="V16" s="101">
        <f t="shared" si="1"/>
        <v>0</v>
      </c>
      <c r="W16" s="100">
        <v>0</v>
      </c>
      <c r="X16" s="8"/>
      <c r="Y16" s="8">
        <f t="shared" si="7"/>
        <v>0</v>
      </c>
      <c r="Z16" s="8">
        <f t="shared" si="2"/>
        <v>0</v>
      </c>
    </row>
    <row r="17" spans="1:26" ht="15" customHeight="1" thickBot="1" x14ac:dyDescent="0.3">
      <c r="A17" s="70" t="s">
        <v>30</v>
      </c>
      <c r="B17" s="65">
        <v>499</v>
      </c>
      <c r="C17" s="65">
        <v>0</v>
      </c>
      <c r="D17" s="65">
        <v>183.2</v>
      </c>
      <c r="E17" s="65"/>
      <c r="F17" s="65">
        <v>0</v>
      </c>
      <c r="G17" s="65">
        <v>62.35</v>
      </c>
      <c r="H17" s="66">
        <v>253.45</v>
      </c>
      <c r="R17" s="102" t="s">
        <v>51</v>
      </c>
      <c r="S17" s="102">
        <v>143</v>
      </c>
      <c r="T17" s="102">
        <v>35.799999999999997</v>
      </c>
      <c r="U17" s="102">
        <v>15.45</v>
      </c>
      <c r="V17" s="101">
        <f t="shared" si="1"/>
        <v>91.75</v>
      </c>
      <c r="W17" s="102">
        <v>0</v>
      </c>
      <c r="X17" s="8"/>
      <c r="Y17" s="8">
        <v>5</v>
      </c>
      <c r="Z17" s="8">
        <f t="shared" si="2"/>
        <v>86.75</v>
      </c>
    </row>
    <row r="18" spans="1:26" ht="15" customHeight="1" thickBot="1" x14ac:dyDescent="0.3">
      <c r="A18" s="69" t="s">
        <v>101</v>
      </c>
      <c r="B18" s="63">
        <v>500</v>
      </c>
      <c r="C18" s="63">
        <v>0</v>
      </c>
      <c r="D18" s="63">
        <v>0</v>
      </c>
      <c r="E18" s="63"/>
      <c r="F18" s="63">
        <v>0</v>
      </c>
      <c r="G18" s="63">
        <v>59.5</v>
      </c>
      <c r="H18" s="64">
        <v>440.5</v>
      </c>
      <c r="R18" s="100" t="s">
        <v>52</v>
      </c>
      <c r="S18" s="100">
        <v>4409</v>
      </c>
      <c r="T18" s="100">
        <v>1167.78</v>
      </c>
      <c r="U18" s="100">
        <v>565.09</v>
      </c>
      <c r="V18" s="101">
        <f t="shared" si="1"/>
        <v>2676.13</v>
      </c>
      <c r="W18" s="100">
        <v>0</v>
      </c>
      <c r="X18" s="8"/>
      <c r="Y18" s="8">
        <v>133</v>
      </c>
      <c r="Z18" s="8">
        <f t="shared" si="2"/>
        <v>2543.13</v>
      </c>
    </row>
    <row r="19" spans="1:26" ht="15" customHeight="1" thickBot="1" x14ac:dyDescent="0.3">
      <c r="A19" s="70" t="s">
        <v>27</v>
      </c>
      <c r="B19" s="65">
        <v>500</v>
      </c>
      <c r="C19" s="65">
        <v>0</v>
      </c>
      <c r="D19" s="65">
        <v>0</v>
      </c>
      <c r="E19" s="65"/>
      <c r="F19" s="65">
        <v>0</v>
      </c>
      <c r="G19" s="65">
        <v>48</v>
      </c>
      <c r="H19" s="66">
        <v>452</v>
      </c>
      <c r="R19" s="102" t="s">
        <v>106</v>
      </c>
      <c r="S19" s="102">
        <v>0</v>
      </c>
      <c r="T19" s="102">
        <v>0</v>
      </c>
      <c r="U19" s="102">
        <v>0</v>
      </c>
      <c r="V19" s="101">
        <f t="shared" si="1"/>
        <v>0</v>
      </c>
      <c r="W19" s="102">
        <v>0</v>
      </c>
      <c r="X19" s="8"/>
      <c r="Y19" s="8">
        <f t="shared" si="7"/>
        <v>0</v>
      </c>
      <c r="Z19" s="8">
        <f t="shared" si="2"/>
        <v>0</v>
      </c>
    </row>
    <row r="20" spans="1:26" ht="15" customHeight="1" thickBot="1" x14ac:dyDescent="0.3">
      <c r="A20" s="69" t="s">
        <v>31</v>
      </c>
      <c r="B20" s="63">
        <v>493</v>
      </c>
      <c r="C20" s="63">
        <v>0</v>
      </c>
      <c r="D20" s="63">
        <v>0</v>
      </c>
      <c r="E20" s="63"/>
      <c r="F20" s="63">
        <v>0</v>
      </c>
      <c r="G20" s="63">
        <v>52.45</v>
      </c>
      <c r="H20" s="64">
        <v>440.55</v>
      </c>
      <c r="R20" s="100" t="s">
        <v>53</v>
      </c>
      <c r="S20" s="100">
        <v>2455</v>
      </c>
      <c r="T20" s="100">
        <v>1926.1</v>
      </c>
      <c r="U20" s="100">
        <v>189.49</v>
      </c>
      <c r="V20" s="101">
        <f t="shared" si="1"/>
        <v>339.41000000000008</v>
      </c>
      <c r="W20" s="100">
        <v>0</v>
      </c>
      <c r="X20" s="8"/>
      <c r="Y20" s="8">
        <v>17</v>
      </c>
      <c r="Z20" s="8">
        <f t="shared" si="2"/>
        <v>322.41000000000008</v>
      </c>
    </row>
    <row r="21" spans="1:26" ht="15" customHeight="1" thickBot="1" x14ac:dyDescent="0.3">
      <c r="A21" s="70" t="s">
        <v>32</v>
      </c>
      <c r="B21" s="65">
        <v>500</v>
      </c>
      <c r="C21" s="65">
        <v>0</v>
      </c>
      <c r="D21" s="65">
        <v>207</v>
      </c>
      <c r="E21" s="65"/>
      <c r="F21" s="65">
        <v>0</v>
      </c>
      <c r="G21" s="65">
        <v>43</v>
      </c>
      <c r="H21" s="66">
        <v>250</v>
      </c>
      <c r="R21" s="102" t="s">
        <v>54</v>
      </c>
      <c r="S21" s="102">
        <v>435</v>
      </c>
      <c r="T21" s="102">
        <v>110</v>
      </c>
      <c r="U21" s="102">
        <v>54.5</v>
      </c>
      <c r="V21" s="101">
        <f t="shared" si="1"/>
        <v>270.5</v>
      </c>
      <c r="W21" s="102">
        <v>0</v>
      </c>
      <c r="X21" s="8"/>
      <c r="Y21" s="8">
        <v>13</v>
      </c>
      <c r="Z21" s="8">
        <f t="shared" si="2"/>
        <v>257.5</v>
      </c>
    </row>
    <row r="22" spans="1:26" ht="15" customHeight="1" thickBot="1" x14ac:dyDescent="0.3">
      <c r="A22" s="69" t="s">
        <v>33</v>
      </c>
      <c r="B22" s="63">
        <v>200</v>
      </c>
      <c r="C22" s="63">
        <v>0</v>
      </c>
      <c r="D22" s="63">
        <v>0</v>
      </c>
      <c r="E22" s="63"/>
      <c r="F22" s="63">
        <v>0</v>
      </c>
      <c r="G22" s="63">
        <v>20</v>
      </c>
      <c r="H22" s="64">
        <v>180</v>
      </c>
      <c r="R22" s="100" t="s">
        <v>55</v>
      </c>
      <c r="S22" s="100">
        <v>602</v>
      </c>
      <c r="T22" s="100">
        <v>0</v>
      </c>
      <c r="U22" s="100">
        <v>77.08</v>
      </c>
      <c r="V22" s="101">
        <f t="shared" si="1"/>
        <v>524.91999999999996</v>
      </c>
      <c r="W22" s="100">
        <v>0</v>
      </c>
      <c r="X22" s="8"/>
      <c r="Y22" s="8">
        <v>26</v>
      </c>
      <c r="Z22" s="8">
        <f t="shared" si="2"/>
        <v>498.91999999999996</v>
      </c>
    </row>
    <row r="23" spans="1:26" ht="15" customHeight="1" thickBot="1" x14ac:dyDescent="0.3">
      <c r="A23" s="70" t="s">
        <v>34</v>
      </c>
      <c r="B23" s="65">
        <v>224</v>
      </c>
      <c r="C23" s="65">
        <v>0</v>
      </c>
      <c r="D23" s="65">
        <v>0</v>
      </c>
      <c r="E23" s="65"/>
      <c r="F23" s="65">
        <v>0</v>
      </c>
      <c r="G23" s="65">
        <v>29.11</v>
      </c>
      <c r="H23" s="66">
        <v>194.89</v>
      </c>
      <c r="S23" s="104">
        <f>SUM(S2:S22)</f>
        <v>17982.5</v>
      </c>
      <c r="T23" s="104">
        <f t="shared" ref="T23:Z23" si="12">SUM(T2:T22)</f>
        <v>6821.130000000001</v>
      </c>
      <c r="U23" s="104">
        <f t="shared" si="12"/>
        <v>2170.2799999999997</v>
      </c>
      <c r="V23" s="104">
        <f t="shared" si="12"/>
        <v>8991.09</v>
      </c>
      <c r="W23" s="104">
        <f t="shared" si="12"/>
        <v>159</v>
      </c>
      <c r="X23" s="104">
        <f t="shared" si="12"/>
        <v>0</v>
      </c>
      <c r="Y23" s="104">
        <f t="shared" si="12"/>
        <v>463</v>
      </c>
      <c r="Z23" s="104">
        <f t="shared" si="12"/>
        <v>8687.09</v>
      </c>
    </row>
    <row r="24" spans="1:26" ht="15" customHeight="1" thickBot="1" x14ac:dyDescent="0.3">
      <c r="A24" s="69" t="s">
        <v>35</v>
      </c>
      <c r="B24" s="63">
        <v>1473</v>
      </c>
      <c r="C24" s="63">
        <v>0</v>
      </c>
      <c r="D24" s="63">
        <v>1453</v>
      </c>
      <c r="E24" s="63"/>
      <c r="F24" s="63">
        <v>0</v>
      </c>
      <c r="G24" s="63">
        <v>211.1</v>
      </c>
      <c r="H24" s="73">
        <v>-191.1</v>
      </c>
    </row>
    <row r="25" spans="1:26" ht="15" customHeight="1" thickBot="1" x14ac:dyDescent="0.3">
      <c r="A25" s="70" t="s">
        <v>36</v>
      </c>
      <c r="B25" s="65">
        <v>500</v>
      </c>
      <c r="C25" s="65">
        <v>0</v>
      </c>
      <c r="D25" s="65">
        <v>178</v>
      </c>
      <c r="E25" s="65"/>
      <c r="F25" s="65">
        <v>0</v>
      </c>
      <c r="G25" s="65">
        <v>55.5</v>
      </c>
      <c r="H25" s="66">
        <v>266.5</v>
      </c>
    </row>
    <row r="26" spans="1:26" ht="15" customHeight="1" thickBot="1" x14ac:dyDescent="0.3">
      <c r="A26" s="69" t="s">
        <v>37</v>
      </c>
      <c r="B26" s="63">
        <v>500</v>
      </c>
      <c r="C26" s="63">
        <v>0</v>
      </c>
      <c r="D26" s="63">
        <v>146</v>
      </c>
      <c r="E26" s="63"/>
      <c r="F26" s="63">
        <v>0</v>
      </c>
      <c r="G26" s="63">
        <v>60.5</v>
      </c>
      <c r="H26" s="64">
        <v>293.5</v>
      </c>
    </row>
    <row r="27" spans="1:26" ht="15.75" thickBot="1" x14ac:dyDescent="0.3">
      <c r="A27" s="71" t="s">
        <v>38</v>
      </c>
      <c r="B27" s="72">
        <v>490</v>
      </c>
      <c r="C27" s="72">
        <v>0</v>
      </c>
      <c r="D27" s="72">
        <v>195</v>
      </c>
      <c r="E27" s="72"/>
      <c r="F27" s="72">
        <v>0</v>
      </c>
      <c r="G27" s="72">
        <v>68.849999999999994</v>
      </c>
      <c r="H27" s="74">
        <v>226.15</v>
      </c>
    </row>
    <row r="29" spans="1:26" ht="15.75" thickBot="1" x14ac:dyDescent="0.3"/>
    <row r="30" spans="1:26" ht="30.75" thickBot="1" x14ac:dyDescent="0.3">
      <c r="R30" s="80" t="s">
        <v>17</v>
      </c>
      <c r="S30" s="81" t="s">
        <v>20</v>
      </c>
      <c r="T30" s="81" t="s">
        <v>21</v>
      </c>
      <c r="U30" s="81"/>
      <c r="V30" s="81" t="s">
        <v>100</v>
      </c>
      <c r="W30" s="81" t="s">
        <v>22</v>
      </c>
      <c r="X30" s="81" t="s">
        <v>23</v>
      </c>
    </row>
    <row r="31" spans="1:26" ht="15.75" thickBot="1" x14ac:dyDescent="0.3">
      <c r="R31" s="82" t="s">
        <v>56</v>
      </c>
      <c r="S31" s="75">
        <v>500</v>
      </c>
      <c r="T31" s="75">
        <v>722.48</v>
      </c>
      <c r="U31" s="75"/>
      <c r="V31" s="75">
        <v>560</v>
      </c>
      <c r="W31" s="75">
        <v>63.15</v>
      </c>
      <c r="X31" s="76">
        <v>274.37</v>
      </c>
    </row>
    <row r="32" spans="1:26" ht="15.75" thickBot="1" x14ac:dyDescent="0.3">
      <c r="A32" s="27" t="s">
        <v>92</v>
      </c>
      <c r="B32" s="27" t="s">
        <v>20</v>
      </c>
      <c r="C32" s="27" t="s">
        <v>21</v>
      </c>
      <c r="D32" s="27" t="s">
        <v>22</v>
      </c>
      <c r="E32" s="27" t="s">
        <v>23</v>
      </c>
      <c r="F32" s="27" t="s">
        <v>73</v>
      </c>
      <c r="G32" s="27" t="s">
        <v>74</v>
      </c>
      <c r="H32" s="27" t="s">
        <v>23</v>
      </c>
      <c r="I32" s="27" t="s">
        <v>76</v>
      </c>
      <c r="J32" s="27" t="s">
        <v>73</v>
      </c>
      <c r="K32" s="27" t="s">
        <v>77</v>
      </c>
      <c r="R32" s="83" t="s">
        <v>57</v>
      </c>
      <c r="S32" s="77">
        <v>2587.5</v>
      </c>
      <c r="T32" s="77">
        <v>469.68</v>
      </c>
      <c r="U32" s="77"/>
      <c r="V32" s="77">
        <v>0</v>
      </c>
      <c r="W32" s="77">
        <v>335.13</v>
      </c>
      <c r="X32" s="78">
        <v>1782.69</v>
      </c>
    </row>
    <row r="33" spans="1:24" ht="15.75" thickBot="1" x14ac:dyDescent="0.3">
      <c r="A33" s="56" t="s">
        <v>93</v>
      </c>
      <c r="B33" s="56">
        <v>300</v>
      </c>
      <c r="C33" s="31">
        <v>0</v>
      </c>
      <c r="D33" s="56">
        <v>37.31</v>
      </c>
      <c r="E33" s="57">
        <f>B33-C33-D33</f>
        <v>262.69</v>
      </c>
      <c r="F33" s="29">
        <v>0</v>
      </c>
      <c r="G33" s="30">
        <v>15</v>
      </c>
      <c r="H33" s="30">
        <f>E33+F33-G33</f>
        <v>247.69</v>
      </c>
      <c r="I33" s="58"/>
      <c r="J33" s="58"/>
      <c r="K33" s="30">
        <f>H33-I33-J33</f>
        <v>247.69</v>
      </c>
      <c r="R33" s="82" t="s">
        <v>58</v>
      </c>
      <c r="S33" s="75">
        <v>843.1</v>
      </c>
      <c r="T33" s="75">
        <v>227.02</v>
      </c>
      <c r="U33" s="75"/>
      <c r="V33" s="75">
        <v>0</v>
      </c>
      <c r="W33" s="75">
        <v>111.16</v>
      </c>
      <c r="X33" s="76">
        <v>504.92</v>
      </c>
    </row>
    <row r="34" spans="1:24" ht="15.75" thickBot="1" x14ac:dyDescent="0.3">
      <c r="A34" s="59" t="s">
        <v>94</v>
      </c>
      <c r="B34" s="59">
        <v>112</v>
      </c>
      <c r="C34" s="59">
        <v>0</v>
      </c>
      <c r="D34" s="59">
        <v>16.8</v>
      </c>
      <c r="E34" s="35">
        <f>B34-C34-D34</f>
        <v>95.2</v>
      </c>
      <c r="F34" s="34">
        <v>0</v>
      </c>
      <c r="G34" s="36">
        <v>0</v>
      </c>
      <c r="H34" s="36">
        <f>E34+F34-G34</f>
        <v>95.2</v>
      </c>
      <c r="I34" s="60"/>
      <c r="J34" s="60"/>
      <c r="K34" s="36">
        <f>H34-I34-J34</f>
        <v>95.2</v>
      </c>
      <c r="R34" s="83" t="s">
        <v>59</v>
      </c>
      <c r="S34" s="77">
        <v>0</v>
      </c>
      <c r="T34" s="77">
        <v>0</v>
      </c>
      <c r="U34" s="77"/>
      <c r="V34" s="77">
        <v>0</v>
      </c>
      <c r="W34" s="77">
        <v>0</v>
      </c>
      <c r="X34" s="79">
        <v>0</v>
      </c>
    </row>
    <row r="35" spans="1:24" ht="15.75" thickBot="1" x14ac:dyDescent="0.3">
      <c r="A35" s="56" t="s">
        <v>95</v>
      </c>
      <c r="B35" s="56">
        <v>0</v>
      </c>
      <c r="C35" s="31">
        <v>0</v>
      </c>
      <c r="D35" s="56">
        <v>0</v>
      </c>
      <c r="E35" s="57">
        <f>B35-C35-D35</f>
        <v>0</v>
      </c>
      <c r="F35" s="29">
        <v>0</v>
      </c>
      <c r="G35" s="30">
        <v>0</v>
      </c>
      <c r="H35" s="30">
        <f>E35+F35-G35</f>
        <v>0</v>
      </c>
      <c r="I35" s="58"/>
      <c r="J35" s="58"/>
      <c r="K35" s="30">
        <f>H35-I35-J35</f>
        <v>0</v>
      </c>
      <c r="R35" s="82" t="s">
        <v>60</v>
      </c>
      <c r="S35" s="75">
        <v>1821</v>
      </c>
      <c r="T35" s="75">
        <v>620.25</v>
      </c>
      <c r="U35" s="75"/>
      <c r="V35" s="75">
        <v>0</v>
      </c>
      <c r="W35" s="75">
        <v>161.32</v>
      </c>
      <c r="X35" s="76">
        <v>1039.43</v>
      </c>
    </row>
    <row r="36" spans="1:24" ht="15.75" thickBot="1" x14ac:dyDescent="0.3">
      <c r="A36" s="59" t="s">
        <v>96</v>
      </c>
      <c r="B36" s="59">
        <v>0</v>
      </c>
      <c r="C36" s="59">
        <v>0</v>
      </c>
      <c r="D36" s="59">
        <v>0</v>
      </c>
      <c r="E36" s="35">
        <f>B36-C36-D36</f>
        <v>0</v>
      </c>
      <c r="F36" s="34">
        <v>0</v>
      </c>
      <c r="G36" s="36">
        <v>0</v>
      </c>
      <c r="H36" s="36">
        <f>E36+F36-G36</f>
        <v>0</v>
      </c>
      <c r="I36" s="60"/>
      <c r="J36" s="60"/>
      <c r="K36" s="36">
        <f>H36-I36-J36</f>
        <v>0</v>
      </c>
      <c r="R36" s="83" t="s">
        <v>61</v>
      </c>
      <c r="S36" s="77">
        <v>0</v>
      </c>
      <c r="T36" s="77">
        <v>0</v>
      </c>
      <c r="U36" s="77"/>
      <c r="V36" s="77">
        <v>0</v>
      </c>
      <c r="W36" s="77">
        <v>0</v>
      </c>
      <c r="X36" s="79">
        <v>0</v>
      </c>
    </row>
    <row r="37" spans="1:24" ht="30.75" thickBot="1" x14ac:dyDescent="0.3">
      <c r="A37" s="28"/>
      <c r="B37" s="48">
        <f t="shared" ref="B37:K37" si="13">SUM(B33:B36)</f>
        <v>412</v>
      </c>
      <c r="C37" s="48">
        <f t="shared" si="13"/>
        <v>0</v>
      </c>
      <c r="D37" s="48">
        <f t="shared" si="13"/>
        <v>54.11</v>
      </c>
      <c r="E37" s="48">
        <f t="shared" si="13"/>
        <v>357.89</v>
      </c>
      <c r="F37" s="48">
        <f t="shared" si="13"/>
        <v>0</v>
      </c>
      <c r="G37" s="48">
        <f t="shared" si="13"/>
        <v>15</v>
      </c>
      <c r="H37" s="48">
        <f t="shared" si="13"/>
        <v>342.89</v>
      </c>
      <c r="I37" s="48">
        <f t="shared" si="13"/>
        <v>0</v>
      </c>
      <c r="J37" s="48">
        <f t="shared" si="13"/>
        <v>0</v>
      </c>
      <c r="K37" s="48">
        <f t="shared" si="13"/>
        <v>342.89</v>
      </c>
      <c r="R37" s="82" t="s">
        <v>62</v>
      </c>
      <c r="S37" s="75">
        <v>690</v>
      </c>
      <c r="T37" s="75">
        <v>306.89999999999998</v>
      </c>
      <c r="U37" s="75"/>
      <c r="V37" s="75">
        <v>0</v>
      </c>
      <c r="W37" s="75">
        <v>100.19</v>
      </c>
      <c r="X37" s="76">
        <v>282.91000000000003</v>
      </c>
    </row>
    <row r="38" spans="1:24" ht="30.75" thickBot="1" x14ac:dyDescent="0.3">
      <c r="A38" s="28"/>
      <c r="B38" s="28"/>
      <c r="C38" s="28"/>
      <c r="D38" s="28"/>
      <c r="E38" s="28"/>
      <c r="F38" s="28"/>
      <c r="G38" s="61" t="s">
        <v>82</v>
      </c>
      <c r="H38" s="61">
        <v>30</v>
      </c>
      <c r="I38" s="28"/>
      <c r="J38" s="28"/>
      <c r="K38" s="28"/>
      <c r="R38" s="83" t="s">
        <v>63</v>
      </c>
      <c r="S38" s="77">
        <v>983</v>
      </c>
      <c r="T38" s="77">
        <v>40.98</v>
      </c>
      <c r="U38" s="77"/>
      <c r="V38" s="77">
        <v>0</v>
      </c>
      <c r="W38" s="77">
        <v>116.48</v>
      </c>
      <c r="X38" s="78">
        <v>825.54</v>
      </c>
    </row>
    <row r="39" spans="1:24" ht="30.75" thickBot="1" x14ac:dyDescent="0.3">
      <c r="A39" s="28"/>
      <c r="B39" s="28"/>
      <c r="C39" s="28"/>
      <c r="D39" s="28"/>
      <c r="E39" s="28"/>
      <c r="F39" s="28"/>
      <c r="G39" s="42" t="s">
        <v>78</v>
      </c>
      <c r="H39" s="42">
        <f>E37*15%</f>
        <v>53.683499999999995</v>
      </c>
      <c r="I39" s="28"/>
      <c r="J39" s="28"/>
      <c r="K39" s="28"/>
      <c r="R39" s="84" t="s">
        <v>64</v>
      </c>
      <c r="S39" s="85">
        <v>0</v>
      </c>
      <c r="T39" s="85">
        <v>0</v>
      </c>
      <c r="U39" s="85"/>
      <c r="V39" s="85">
        <v>0</v>
      </c>
      <c r="W39" s="85">
        <v>0</v>
      </c>
      <c r="X39" s="86">
        <v>0</v>
      </c>
    </row>
    <row r="40" spans="1:24" ht="17.25" x14ac:dyDescent="0.3">
      <c r="A40" s="28"/>
      <c r="B40" s="28"/>
      <c r="C40" s="28"/>
      <c r="D40" s="28"/>
      <c r="E40" s="28"/>
      <c r="F40" s="28"/>
      <c r="G40" s="62" t="s">
        <v>97</v>
      </c>
      <c r="H40" s="62">
        <f>H37-H38-H39</f>
        <v>259.20650000000001</v>
      </c>
      <c r="I40" s="28"/>
      <c r="J40" s="28"/>
      <c r="K40" s="28"/>
    </row>
  </sheetData>
  <mergeCells count="1">
    <mergeCell ref="N1:P1"/>
  </mergeCells>
  <conditionalFormatting sqref="C4 C6">
    <cfRule type="cellIs" dxfId="34" priority="35" operator="lessThan">
      <formula>0</formula>
    </cfRule>
    <cfRule type="cellIs" dxfId="33" priority="36" operator="greaterThan">
      <formula>0</formula>
    </cfRule>
  </conditionalFormatting>
  <conditionalFormatting sqref="C4 C6">
    <cfRule type="cellIs" dxfId="32" priority="33" operator="greaterThan">
      <formula>5000</formula>
    </cfRule>
    <cfRule type="cellIs" dxfId="31" priority="34" operator="greaterThan">
      <formula>3000</formula>
    </cfRule>
  </conditionalFormatting>
  <conditionalFormatting sqref="H2:H7">
    <cfRule type="cellIs" dxfId="30" priority="31" operator="lessThan">
      <formula>0</formula>
    </cfRule>
    <cfRule type="cellIs" dxfId="29" priority="32" operator="greaterThan">
      <formula>0</formula>
    </cfRule>
  </conditionalFormatting>
  <conditionalFormatting sqref="I12:I14 C3:C7">
    <cfRule type="cellIs" dxfId="28" priority="30" operator="lessThan">
      <formula>0</formula>
    </cfRule>
  </conditionalFormatting>
  <conditionalFormatting sqref="C5">
    <cfRule type="cellIs" dxfId="27" priority="28" operator="lessThan">
      <formula>0</formula>
    </cfRule>
    <cfRule type="cellIs" dxfId="26" priority="29" operator="greaterThan">
      <formula>0</formula>
    </cfRule>
  </conditionalFormatting>
  <conditionalFormatting sqref="C5">
    <cfRule type="cellIs" dxfId="25" priority="26" operator="greaterThan">
      <formula>5000</formula>
    </cfRule>
    <cfRule type="cellIs" dxfId="24" priority="27" operator="greaterThan">
      <formula>3000</formula>
    </cfRule>
  </conditionalFormatting>
  <conditionalFormatting sqref="C5">
    <cfRule type="cellIs" dxfId="23" priority="25" operator="lessThan">
      <formula>0</formula>
    </cfRule>
  </conditionalFormatting>
  <conditionalFormatting sqref="C3:C7">
    <cfRule type="cellIs" dxfId="22" priority="24" operator="greaterThan">
      <formula>5000</formula>
    </cfRule>
  </conditionalFormatting>
  <conditionalFormatting sqref="I12:I14">
    <cfRule type="cellIs" dxfId="21" priority="22" operator="lessThan">
      <formula>0</formula>
    </cfRule>
    <cfRule type="cellIs" dxfId="20" priority="23" operator="lessThan">
      <formula>0</formula>
    </cfRule>
  </conditionalFormatting>
  <conditionalFormatting sqref="L12:L14">
    <cfRule type="cellIs" dxfId="19" priority="21" operator="lessThan">
      <formula>0</formula>
    </cfRule>
  </conditionalFormatting>
  <conditionalFormatting sqref="E12">
    <cfRule type="cellIs" dxfId="18" priority="20" operator="lessThan">
      <formula>0</formula>
    </cfRule>
  </conditionalFormatting>
  <conditionalFormatting sqref="E12:L12 I13:L14 AI2:AL5">
    <cfRule type="cellIs" dxfId="17" priority="19" operator="lessThan">
      <formula>0</formula>
    </cfRule>
  </conditionalFormatting>
  <conditionalFormatting sqref="C2:H7">
    <cfRule type="cellIs" dxfId="16" priority="18" operator="lessThan">
      <formula>0</formula>
    </cfRule>
  </conditionalFormatting>
  <conditionalFormatting sqref="K33:K36 H33:H36">
    <cfRule type="cellIs" dxfId="15" priority="15" operator="lessThan">
      <formula>0</formula>
    </cfRule>
  </conditionalFormatting>
  <conditionalFormatting sqref="H33:H36">
    <cfRule type="cellIs" dxfId="14" priority="16" operator="lessThan">
      <formula>0</formula>
    </cfRule>
    <cfRule type="cellIs" dxfId="13" priority="17" operator="lessThan">
      <formula>0</formula>
    </cfRule>
  </conditionalFormatting>
  <conditionalFormatting sqref="G33:K36">
    <cfRule type="cellIs" dxfId="12" priority="14" operator="lessThan">
      <formula>0</formula>
    </cfRule>
  </conditionalFormatting>
  <conditionalFormatting sqref="E33:E36">
    <cfRule type="cellIs" dxfId="11" priority="13" operator="lessThan">
      <formula>0</formula>
    </cfRule>
  </conditionalFormatting>
  <conditionalFormatting sqref="E33:E36">
    <cfRule type="cellIs" dxfId="10" priority="12" operator="lessThan">
      <formula>0</formula>
    </cfRule>
  </conditionalFormatting>
  <conditionalFormatting sqref="C5 C7">
    <cfRule type="cellIs" dxfId="9" priority="10" operator="lessThan">
      <formula>0</formula>
    </cfRule>
    <cfRule type="cellIs" dxfId="8" priority="11" operator="greaterThan">
      <formula>0</formula>
    </cfRule>
  </conditionalFormatting>
  <conditionalFormatting sqref="C5 C7">
    <cfRule type="cellIs" dxfId="7" priority="8" operator="greaterThan">
      <formula>5000</formula>
    </cfRule>
    <cfRule type="cellIs" dxfId="6" priority="9" operator="greaterThan">
      <formula>3000</formula>
    </cfRule>
  </conditionalFormatting>
  <conditionalFormatting sqref="C6">
    <cfRule type="cellIs" dxfId="5" priority="6" operator="lessThan">
      <formula>0</formula>
    </cfRule>
    <cfRule type="cellIs" dxfId="4" priority="7" operator="greaterThan">
      <formula>0</formula>
    </cfRule>
  </conditionalFormatting>
  <conditionalFormatting sqref="C6">
    <cfRule type="cellIs" dxfId="3" priority="4" operator="greaterThan">
      <formula>5000</formula>
    </cfRule>
    <cfRule type="cellIs" dxfId="2" priority="5" operator="greaterThan">
      <formula>3000</formula>
    </cfRule>
  </conditionalFormatting>
  <conditionalFormatting sqref="C6">
    <cfRule type="cellIs" dxfId="1" priority="3" operator="lessThan">
      <formula>0</formula>
    </cfRule>
  </conditionalFormatting>
  <conditionalFormatting sqref="S2:Z22">
    <cfRule type="cellIs" dxfId="0" priority="2" operator="lessThan">
      <formula>0</formula>
    </cfRule>
  </conditionalFormatting>
  <pageMargins left="0.7" right="0.7" top="0.75" bottom="0.75" header="0.3" footer="0.3"/>
  <pageSetup paperSize="9" orientation="portrait" horizontalDpi="0" verticalDpi="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Folhas de cálculo</vt:lpstr>
      </vt:variant>
      <vt:variant>
        <vt:i4>2</vt:i4>
      </vt:variant>
    </vt:vector>
  </HeadingPairs>
  <TitlesOfParts>
    <vt:vector size="2" baseType="lpstr">
      <vt:lpstr>01 À 07</vt:lpstr>
      <vt:lpstr>08 À 14</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Wanderson</dc:creator>
  <cp:lastModifiedBy>Wanderson</cp:lastModifiedBy>
  <dcterms:created xsi:type="dcterms:W3CDTF">2021-02-08T18:12:17Z</dcterms:created>
  <dcterms:modified xsi:type="dcterms:W3CDTF">2021-02-19T11:46:39Z</dcterms:modified>
</cp:coreProperties>
</file>