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Backup Wanderson\BKP NOT 13072020\Desktop\SORTE ESPORTIVA\ANO DE 2020\2021\3 KLEILTON\"/>
    </mc:Choice>
  </mc:AlternateContent>
  <bookViews>
    <workbookView xWindow="0" yWindow="0" windowWidth="20490" windowHeight="7755" activeTab="2"/>
  </bookViews>
  <sheets>
    <sheet name="01 À 07" sheetId="1" r:id="rId1"/>
    <sheet name="08 À 14" sheetId="2" r:id="rId2"/>
    <sheet name="15 À 21"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Y21" i="3" l="1"/>
  <c r="BZ21" i="3"/>
  <c r="CA21" i="3"/>
  <c r="BX21" i="3"/>
  <c r="B20" i="3" l="1"/>
  <c r="B15" i="3"/>
  <c r="G15" i="3"/>
  <c r="G13" i="3"/>
  <c r="B9" i="3"/>
  <c r="B7" i="3"/>
  <c r="B5" i="3"/>
  <c r="B4" i="3"/>
  <c r="B3" i="3"/>
  <c r="AE20" i="3" l="1"/>
  <c r="AF20" i="3"/>
  <c r="AH20" i="3"/>
  <c r="AI20" i="3"/>
  <c r="AJ20" i="3"/>
  <c r="AD20" i="3"/>
  <c r="AK6" i="3"/>
  <c r="AK15" i="3"/>
  <c r="AG3" i="3"/>
  <c r="AK3" i="3" s="1"/>
  <c r="AG4" i="3"/>
  <c r="AK4" i="3" s="1"/>
  <c r="AG5" i="3"/>
  <c r="AK5" i="3" s="1"/>
  <c r="AG6" i="3"/>
  <c r="AG7" i="3"/>
  <c r="AK7" i="3" s="1"/>
  <c r="AG8" i="3"/>
  <c r="AK8" i="3" s="1"/>
  <c r="AG9" i="3"/>
  <c r="AK9" i="3" s="1"/>
  <c r="AG10" i="3"/>
  <c r="AK10" i="3" s="1"/>
  <c r="AG11" i="3"/>
  <c r="AK11" i="3" s="1"/>
  <c r="AG12" i="3"/>
  <c r="AK12" i="3" s="1"/>
  <c r="AG13" i="3"/>
  <c r="AK13" i="3" s="1"/>
  <c r="AG14" i="3"/>
  <c r="AK14" i="3" s="1"/>
  <c r="AG15" i="3"/>
  <c r="AG16" i="3"/>
  <c r="AK16" i="3" s="1"/>
  <c r="AG17" i="3"/>
  <c r="AK17" i="3" s="1"/>
  <c r="AG18" i="3"/>
  <c r="AK18" i="3" s="1"/>
  <c r="AG19" i="3"/>
  <c r="AK19" i="3" s="1"/>
  <c r="AG2" i="3"/>
  <c r="AK2" i="3" s="1"/>
  <c r="AK20" i="3" l="1"/>
  <c r="AG20" i="3"/>
  <c r="BC44" i="3" l="1"/>
  <c r="BD44" i="3"/>
  <c r="BF44" i="3"/>
  <c r="BG44" i="3"/>
  <c r="BI44" i="3"/>
  <c r="BJ44" i="3"/>
  <c r="BB44" i="3"/>
  <c r="BE37" i="3"/>
  <c r="BH37" i="3" s="1"/>
  <c r="BK37" i="3" s="1"/>
  <c r="BE38" i="3"/>
  <c r="BH38" i="3" s="1"/>
  <c r="BK38" i="3" s="1"/>
  <c r="BE39" i="3"/>
  <c r="BH39" i="3" s="1"/>
  <c r="BK39" i="3" s="1"/>
  <c r="BE40" i="3"/>
  <c r="BH40" i="3"/>
  <c r="BK40" i="3" s="1"/>
  <c r="BE41" i="3"/>
  <c r="BH41" i="3" s="1"/>
  <c r="BK41" i="3" s="1"/>
  <c r="BE42" i="3"/>
  <c r="BH42" i="3" s="1"/>
  <c r="BK42" i="3" s="1"/>
  <c r="BE43" i="3"/>
  <c r="BH43" i="3"/>
  <c r="BK43" i="3" s="1"/>
  <c r="BE36" i="3"/>
  <c r="BC29" i="3"/>
  <c r="BD29" i="3"/>
  <c r="BF29" i="3"/>
  <c r="BG29" i="3"/>
  <c r="BI29" i="3"/>
  <c r="BJ29" i="3"/>
  <c r="BB29" i="3"/>
  <c r="BE21" i="3"/>
  <c r="BH21" i="3" s="1"/>
  <c r="BK21" i="3" s="1"/>
  <c r="BE22" i="3"/>
  <c r="BH22" i="3" s="1"/>
  <c r="BK22" i="3" s="1"/>
  <c r="BE23" i="3"/>
  <c r="BH23" i="3"/>
  <c r="BK23" i="3" s="1"/>
  <c r="BE24" i="3"/>
  <c r="BH24" i="3"/>
  <c r="BK24" i="3" s="1"/>
  <c r="BE25" i="3"/>
  <c r="BH25" i="3" s="1"/>
  <c r="BK25" i="3" s="1"/>
  <c r="BE26" i="3"/>
  <c r="BH26" i="3" s="1"/>
  <c r="BK26" i="3" s="1"/>
  <c r="BE27" i="3"/>
  <c r="BH27" i="3" s="1"/>
  <c r="BK27" i="3" s="1"/>
  <c r="BE28" i="3"/>
  <c r="BH28" i="3" s="1"/>
  <c r="BK28" i="3" s="1"/>
  <c r="BE20" i="3"/>
  <c r="BC13" i="3"/>
  <c r="BD13" i="3"/>
  <c r="BF13" i="3"/>
  <c r="BG13" i="3"/>
  <c r="BI13" i="3"/>
  <c r="BJ13" i="3"/>
  <c r="BB13" i="3"/>
  <c r="BE3" i="3"/>
  <c r="BH3" i="3" s="1"/>
  <c r="BK3" i="3" s="1"/>
  <c r="BE4" i="3"/>
  <c r="BH4" i="3" s="1"/>
  <c r="BK4" i="3" s="1"/>
  <c r="BE5" i="3"/>
  <c r="BH5" i="3" s="1"/>
  <c r="BK5" i="3" s="1"/>
  <c r="BE6" i="3"/>
  <c r="BH6" i="3" s="1"/>
  <c r="BK6" i="3" s="1"/>
  <c r="BE7" i="3"/>
  <c r="BH7" i="3" s="1"/>
  <c r="BK7" i="3" s="1"/>
  <c r="BE8" i="3"/>
  <c r="BH8" i="3" s="1"/>
  <c r="BK8" i="3" s="1"/>
  <c r="BE9" i="3"/>
  <c r="BH9" i="3" s="1"/>
  <c r="BK9" i="3" s="1"/>
  <c r="BE10" i="3"/>
  <c r="BH10" i="3" s="1"/>
  <c r="BK10" i="3" s="1"/>
  <c r="BE11" i="3"/>
  <c r="BH11" i="3" s="1"/>
  <c r="BK11" i="3" s="1"/>
  <c r="BE12" i="3"/>
  <c r="BH12" i="3" s="1"/>
  <c r="BK12" i="3" s="1"/>
  <c r="BE2" i="3"/>
  <c r="AQ68" i="3"/>
  <c r="AR68" i="3"/>
  <c r="AT68" i="3"/>
  <c r="AU68" i="3"/>
  <c r="AW68" i="3"/>
  <c r="AX68" i="3"/>
  <c r="AP68" i="3"/>
  <c r="AS62" i="3"/>
  <c r="AV62" i="3" s="1"/>
  <c r="AY62" i="3" s="1"/>
  <c r="AS63" i="3"/>
  <c r="AV63" i="3" s="1"/>
  <c r="AY63" i="3" s="1"/>
  <c r="AS64" i="3"/>
  <c r="AV64" i="3" s="1"/>
  <c r="AY64" i="3" s="1"/>
  <c r="AS65" i="3"/>
  <c r="AV65" i="3" s="1"/>
  <c r="AY65" i="3" s="1"/>
  <c r="AS66" i="3"/>
  <c r="AV66" i="3" s="1"/>
  <c r="AY66" i="3" s="1"/>
  <c r="AS67" i="3"/>
  <c r="AV67" i="3" s="1"/>
  <c r="AY67" i="3" s="1"/>
  <c r="AS61" i="3"/>
  <c r="AQ54" i="3"/>
  <c r="AR54" i="3"/>
  <c r="AT54" i="3"/>
  <c r="AU54" i="3"/>
  <c r="AW54" i="3"/>
  <c r="AX54" i="3"/>
  <c r="AP54" i="3"/>
  <c r="AY47" i="3"/>
  <c r="AV53" i="3"/>
  <c r="AY53" i="3" s="1"/>
  <c r="AS46" i="3"/>
  <c r="AV46" i="3" s="1"/>
  <c r="AY46" i="3" s="1"/>
  <c r="AS47" i="3"/>
  <c r="AV47" i="3" s="1"/>
  <c r="AS48" i="3"/>
  <c r="AV48" i="3" s="1"/>
  <c r="AY48" i="3" s="1"/>
  <c r="AS49" i="3"/>
  <c r="AV49" i="3" s="1"/>
  <c r="AY49" i="3" s="1"/>
  <c r="AS50" i="3"/>
  <c r="AV50" i="3" s="1"/>
  <c r="AY50" i="3" s="1"/>
  <c r="AS51" i="3"/>
  <c r="AV51" i="3" s="1"/>
  <c r="AY51" i="3" s="1"/>
  <c r="AS52" i="3"/>
  <c r="AV52" i="3" s="1"/>
  <c r="AY52" i="3" s="1"/>
  <c r="AS53" i="3"/>
  <c r="AS45" i="3"/>
  <c r="AQ38" i="3"/>
  <c r="AR38" i="3"/>
  <c r="AT38" i="3"/>
  <c r="AU38" i="3"/>
  <c r="AW38" i="3"/>
  <c r="AX38" i="3"/>
  <c r="AP38" i="3"/>
  <c r="AV32" i="3"/>
  <c r="AS33" i="3"/>
  <c r="AV33" i="3" s="1"/>
  <c r="AY33" i="3" s="1"/>
  <c r="AS34" i="3"/>
  <c r="AV34" i="3" s="1"/>
  <c r="AY34" i="3" s="1"/>
  <c r="AS35" i="3"/>
  <c r="AV35" i="3" s="1"/>
  <c r="AY35" i="3" s="1"/>
  <c r="AS36" i="3"/>
  <c r="AV36" i="3" s="1"/>
  <c r="AY36" i="3" s="1"/>
  <c r="AS37" i="3"/>
  <c r="AV37" i="3" s="1"/>
  <c r="AY37" i="3" s="1"/>
  <c r="AS32" i="3"/>
  <c r="AS25" i="3"/>
  <c r="AV27" i="3" s="1"/>
  <c r="AQ19" i="3"/>
  <c r="AR19" i="3"/>
  <c r="AT19" i="3"/>
  <c r="AU19" i="3"/>
  <c r="AW19" i="3"/>
  <c r="AX19" i="3"/>
  <c r="AP19" i="3"/>
  <c r="AS16" i="3"/>
  <c r="AV16" i="3" s="1"/>
  <c r="AY16" i="3" s="1"/>
  <c r="AS17" i="3"/>
  <c r="AV17" i="3" s="1"/>
  <c r="AY17" i="3" s="1"/>
  <c r="AS18" i="3"/>
  <c r="AV18" i="3" s="1"/>
  <c r="AY18" i="3" s="1"/>
  <c r="AS15" i="3"/>
  <c r="AQ9" i="3"/>
  <c r="AR9" i="3"/>
  <c r="AT9" i="3"/>
  <c r="AU9" i="3"/>
  <c r="AW9" i="3"/>
  <c r="AX9" i="3"/>
  <c r="AP9" i="3"/>
  <c r="AV7" i="3"/>
  <c r="AY7" i="3" s="1"/>
  <c r="AS3" i="3"/>
  <c r="AV3" i="3" s="1"/>
  <c r="AY3" i="3" s="1"/>
  <c r="AS4" i="3"/>
  <c r="AV4" i="3" s="1"/>
  <c r="AY4" i="3" s="1"/>
  <c r="AS5" i="3"/>
  <c r="AV5" i="3" s="1"/>
  <c r="AY5" i="3" s="1"/>
  <c r="AS6" i="3"/>
  <c r="AV6" i="3" s="1"/>
  <c r="AY6" i="3" s="1"/>
  <c r="AS7" i="3"/>
  <c r="AS8" i="3"/>
  <c r="AV8" i="3" s="1"/>
  <c r="AY8" i="3" s="1"/>
  <c r="AS2" i="3"/>
  <c r="AE77" i="3"/>
  <c r="AF77" i="3"/>
  <c r="AH77" i="3"/>
  <c r="AI77" i="3"/>
  <c r="AK77" i="3"/>
  <c r="AL77" i="3"/>
  <c r="AD77" i="3"/>
  <c r="AJ74" i="3"/>
  <c r="AM74" i="3" s="1"/>
  <c r="AJ75" i="3"/>
  <c r="AM75" i="3" s="1"/>
  <c r="AG67" i="3"/>
  <c r="AJ67" i="3" s="1"/>
  <c r="AM67" i="3" s="1"/>
  <c r="AG68" i="3"/>
  <c r="AJ68" i="3" s="1"/>
  <c r="AM68" i="3" s="1"/>
  <c r="AG69" i="3"/>
  <c r="AJ69" i="3" s="1"/>
  <c r="AM69" i="3" s="1"/>
  <c r="AG70" i="3"/>
  <c r="AJ70" i="3" s="1"/>
  <c r="AM70" i="3" s="1"/>
  <c r="AG71" i="3"/>
  <c r="AJ71" i="3" s="1"/>
  <c r="AM71" i="3" s="1"/>
  <c r="AG72" i="3"/>
  <c r="AJ72" i="3" s="1"/>
  <c r="AM72" i="3" s="1"/>
  <c r="AG73" i="3"/>
  <c r="AJ73" i="3" s="1"/>
  <c r="AM73" i="3" s="1"/>
  <c r="AG74" i="3"/>
  <c r="AG75" i="3"/>
  <c r="AG76" i="3"/>
  <c r="AJ76" i="3" s="1"/>
  <c r="AM76" i="3" s="1"/>
  <c r="AJ66" i="3"/>
  <c r="AG66" i="3"/>
  <c r="AG77" i="3" s="1"/>
  <c r="AJ79" i="3" s="1"/>
  <c r="AE59" i="3"/>
  <c r="AF59" i="3"/>
  <c r="AH59" i="3"/>
  <c r="AI59" i="3"/>
  <c r="AK59" i="3"/>
  <c r="AL59" i="3"/>
  <c r="AD59" i="3"/>
  <c r="AJ49" i="3"/>
  <c r="AM49" i="3" s="1"/>
  <c r="AJ55" i="3"/>
  <c r="AM55" i="3" s="1"/>
  <c r="AJ57" i="3"/>
  <c r="AM57" i="3" s="1"/>
  <c r="AG49" i="3"/>
  <c r="AG50" i="3"/>
  <c r="AJ50" i="3" s="1"/>
  <c r="AM50" i="3" s="1"/>
  <c r="AG51" i="3"/>
  <c r="AJ51" i="3" s="1"/>
  <c r="AM51" i="3" s="1"/>
  <c r="AG52" i="3"/>
  <c r="AJ52" i="3" s="1"/>
  <c r="AM52" i="3" s="1"/>
  <c r="AG53" i="3"/>
  <c r="AJ53" i="3" s="1"/>
  <c r="AM53" i="3" s="1"/>
  <c r="AG54" i="3"/>
  <c r="AJ54" i="3" s="1"/>
  <c r="AM54" i="3" s="1"/>
  <c r="AG55" i="3"/>
  <c r="AG56" i="3"/>
  <c r="AJ56" i="3" s="1"/>
  <c r="AM56" i="3" s="1"/>
  <c r="AG57" i="3"/>
  <c r="AG58" i="3"/>
  <c r="AJ58" i="3" s="1"/>
  <c r="AM58" i="3" s="1"/>
  <c r="AG48" i="3"/>
  <c r="AE42" i="3"/>
  <c r="AF42" i="3"/>
  <c r="AH42" i="3"/>
  <c r="AI42" i="3"/>
  <c r="AK42" i="3"/>
  <c r="AL42" i="3"/>
  <c r="AD42" i="3"/>
  <c r="AG39" i="3"/>
  <c r="AJ39" i="3" s="1"/>
  <c r="AM39" i="3" s="1"/>
  <c r="AG40" i="3"/>
  <c r="AJ40" i="3" s="1"/>
  <c r="AM40" i="3" s="1"/>
  <c r="AG41" i="3"/>
  <c r="AJ41" i="3" s="1"/>
  <c r="AM41" i="3" s="1"/>
  <c r="AG38" i="3"/>
  <c r="AG42" i="3" s="1"/>
  <c r="AJ44" i="3" s="1"/>
  <c r="AE32" i="3"/>
  <c r="AF32" i="3"/>
  <c r="AH32" i="3"/>
  <c r="AI32" i="3"/>
  <c r="AK32" i="3"/>
  <c r="AL32" i="3"/>
  <c r="AD32" i="3"/>
  <c r="AJ28" i="3"/>
  <c r="AM28" i="3" s="1"/>
  <c r="AG26" i="3"/>
  <c r="AJ26" i="3" s="1"/>
  <c r="AM26" i="3" s="1"/>
  <c r="AG27" i="3"/>
  <c r="AJ27" i="3" s="1"/>
  <c r="AM27" i="3" s="1"/>
  <c r="AG28" i="3"/>
  <c r="AG29" i="3"/>
  <c r="AJ29" i="3" s="1"/>
  <c r="AM29" i="3" s="1"/>
  <c r="AG30" i="3"/>
  <c r="AJ30" i="3" s="1"/>
  <c r="AM30" i="3" s="1"/>
  <c r="AG31" i="3"/>
  <c r="AJ31" i="3" s="1"/>
  <c r="AM31" i="3" s="1"/>
  <c r="AG25" i="3"/>
  <c r="AJ25" i="3" s="1"/>
  <c r="S71" i="3"/>
  <c r="T71" i="3"/>
  <c r="V71" i="3"/>
  <c r="W71" i="3"/>
  <c r="Y71" i="3"/>
  <c r="Z71" i="3"/>
  <c r="R71" i="3"/>
  <c r="AA59" i="3"/>
  <c r="X67" i="3"/>
  <c r="AA67" i="3" s="1"/>
  <c r="U58" i="3"/>
  <c r="X58" i="3" s="1"/>
  <c r="AA58" i="3" s="1"/>
  <c r="U59" i="3"/>
  <c r="X59" i="3" s="1"/>
  <c r="U60" i="3"/>
  <c r="X60" i="3" s="1"/>
  <c r="AA60" i="3" s="1"/>
  <c r="U61" i="3"/>
  <c r="X61" i="3" s="1"/>
  <c r="AA61" i="3" s="1"/>
  <c r="U62" i="3"/>
  <c r="X62" i="3" s="1"/>
  <c r="AA62" i="3" s="1"/>
  <c r="U63" i="3"/>
  <c r="X63" i="3" s="1"/>
  <c r="AA63" i="3" s="1"/>
  <c r="U64" i="3"/>
  <c r="X64" i="3" s="1"/>
  <c r="AA64" i="3" s="1"/>
  <c r="U65" i="3"/>
  <c r="X65" i="3" s="1"/>
  <c r="AA65" i="3" s="1"/>
  <c r="U66" i="3"/>
  <c r="X66" i="3" s="1"/>
  <c r="AA66" i="3" s="1"/>
  <c r="U67" i="3"/>
  <c r="U68" i="3"/>
  <c r="X68" i="3" s="1"/>
  <c r="AA68" i="3" s="1"/>
  <c r="U69" i="3"/>
  <c r="X69" i="3" s="1"/>
  <c r="AA69" i="3" s="1"/>
  <c r="U70" i="3"/>
  <c r="X70" i="3" s="1"/>
  <c r="AA70" i="3" s="1"/>
  <c r="U57" i="3"/>
  <c r="X57" i="3" s="1"/>
  <c r="S51" i="3"/>
  <c r="T51" i="3"/>
  <c r="V51" i="3"/>
  <c r="W51" i="3"/>
  <c r="Y51" i="3"/>
  <c r="Z51" i="3"/>
  <c r="R51" i="3"/>
  <c r="U38" i="3"/>
  <c r="X38" i="3" s="1"/>
  <c r="AA38" i="3" s="1"/>
  <c r="U39" i="3"/>
  <c r="X39" i="3" s="1"/>
  <c r="AA39" i="3" s="1"/>
  <c r="U40" i="3"/>
  <c r="X40" i="3" s="1"/>
  <c r="AA40" i="3" s="1"/>
  <c r="U41" i="3"/>
  <c r="X41" i="3" s="1"/>
  <c r="AA41" i="3" s="1"/>
  <c r="U42" i="3"/>
  <c r="X42" i="3" s="1"/>
  <c r="AA42" i="3" s="1"/>
  <c r="U43" i="3"/>
  <c r="X43" i="3" s="1"/>
  <c r="AA43" i="3" s="1"/>
  <c r="U44" i="3"/>
  <c r="X44" i="3" s="1"/>
  <c r="AA44" i="3" s="1"/>
  <c r="U45" i="3"/>
  <c r="X45" i="3" s="1"/>
  <c r="AA45" i="3" s="1"/>
  <c r="U46" i="3"/>
  <c r="X46" i="3" s="1"/>
  <c r="AA46" i="3" s="1"/>
  <c r="U47" i="3"/>
  <c r="X47" i="3"/>
  <c r="AA47" i="3" s="1"/>
  <c r="U48" i="3"/>
  <c r="X48" i="3" s="1"/>
  <c r="AA48" i="3" s="1"/>
  <c r="U49" i="3"/>
  <c r="X49" i="3" s="1"/>
  <c r="AA49" i="3" s="1"/>
  <c r="U50" i="3"/>
  <c r="X50" i="3" s="1"/>
  <c r="AA50" i="3" s="1"/>
  <c r="U37" i="3"/>
  <c r="S31" i="3"/>
  <c r="T31" i="3"/>
  <c r="V31" i="3"/>
  <c r="W31" i="3"/>
  <c r="Y31" i="3"/>
  <c r="Z31" i="3"/>
  <c r="R31" i="3"/>
  <c r="X25" i="3"/>
  <c r="U26" i="3"/>
  <c r="X26" i="3" s="1"/>
  <c r="AA26" i="3" s="1"/>
  <c r="U27" i="3"/>
  <c r="X27" i="3" s="1"/>
  <c r="AA27" i="3" s="1"/>
  <c r="U28" i="3"/>
  <c r="X28" i="3" s="1"/>
  <c r="AA28" i="3" s="1"/>
  <c r="U29" i="3"/>
  <c r="X29" i="3" s="1"/>
  <c r="AA29" i="3" s="1"/>
  <c r="U30" i="3"/>
  <c r="X30" i="3" s="1"/>
  <c r="AA30" i="3" s="1"/>
  <c r="U25" i="3"/>
  <c r="S19" i="3"/>
  <c r="T19" i="3"/>
  <c r="V19" i="3"/>
  <c r="W19" i="3"/>
  <c r="Y19" i="3"/>
  <c r="Z19" i="3"/>
  <c r="R19" i="3"/>
  <c r="U11" i="3"/>
  <c r="X11" i="3" s="1"/>
  <c r="AA11" i="3" s="1"/>
  <c r="U12" i="3"/>
  <c r="X12" i="3" s="1"/>
  <c r="AA12" i="3" s="1"/>
  <c r="U13" i="3"/>
  <c r="X13" i="3" s="1"/>
  <c r="AA13" i="3" s="1"/>
  <c r="U14" i="3"/>
  <c r="X14" i="3" s="1"/>
  <c r="AA14" i="3" s="1"/>
  <c r="U15" i="3"/>
  <c r="X15" i="3" s="1"/>
  <c r="AA15" i="3" s="1"/>
  <c r="U16" i="3"/>
  <c r="X16" i="3"/>
  <c r="AA16" i="3" s="1"/>
  <c r="U17" i="3"/>
  <c r="X17" i="3" s="1"/>
  <c r="AA17" i="3" s="1"/>
  <c r="U18" i="3"/>
  <c r="X18" i="3" s="1"/>
  <c r="AA18" i="3" s="1"/>
  <c r="U10" i="3"/>
  <c r="S4" i="3"/>
  <c r="T4" i="3"/>
  <c r="V4" i="3"/>
  <c r="W4" i="3"/>
  <c r="Y4" i="3"/>
  <c r="Z4" i="3"/>
  <c r="R4" i="3"/>
  <c r="U3" i="3"/>
  <c r="X3" i="3" s="1"/>
  <c r="AA3" i="3" s="1"/>
  <c r="U2" i="3"/>
  <c r="C65" i="3"/>
  <c r="D65" i="3"/>
  <c r="F65" i="3"/>
  <c r="G65" i="3"/>
  <c r="I65" i="3"/>
  <c r="J65" i="3"/>
  <c r="B65" i="3"/>
  <c r="H56" i="3"/>
  <c r="K56" i="3" s="1"/>
  <c r="H64" i="3"/>
  <c r="K64" i="3" s="1"/>
  <c r="E56" i="3"/>
  <c r="E57" i="3"/>
  <c r="H57" i="3" s="1"/>
  <c r="K57" i="3" s="1"/>
  <c r="E58" i="3"/>
  <c r="H58" i="3" s="1"/>
  <c r="K58" i="3" s="1"/>
  <c r="E59" i="3"/>
  <c r="H59" i="3" s="1"/>
  <c r="K59" i="3" s="1"/>
  <c r="E60" i="3"/>
  <c r="H60" i="3" s="1"/>
  <c r="K60" i="3" s="1"/>
  <c r="E61" i="3"/>
  <c r="H61" i="3" s="1"/>
  <c r="K61" i="3" s="1"/>
  <c r="E62" i="3"/>
  <c r="H62" i="3" s="1"/>
  <c r="K62" i="3" s="1"/>
  <c r="E63" i="3"/>
  <c r="H63" i="3" s="1"/>
  <c r="K63" i="3" s="1"/>
  <c r="E64" i="3"/>
  <c r="E55" i="3"/>
  <c r="H55" i="3" s="1"/>
  <c r="C49" i="3"/>
  <c r="D49" i="3"/>
  <c r="F49" i="3"/>
  <c r="G49" i="3"/>
  <c r="I49" i="3"/>
  <c r="J49" i="3"/>
  <c r="B49" i="3"/>
  <c r="H42" i="3"/>
  <c r="K42" i="3" s="1"/>
  <c r="E43" i="3"/>
  <c r="H43" i="3" s="1"/>
  <c r="K43" i="3" s="1"/>
  <c r="E44" i="3"/>
  <c r="H44" i="3" s="1"/>
  <c r="K44" i="3" s="1"/>
  <c r="E45" i="3"/>
  <c r="H45" i="3" s="1"/>
  <c r="K45" i="3" s="1"/>
  <c r="E46" i="3"/>
  <c r="H46" i="3" s="1"/>
  <c r="K46" i="3" s="1"/>
  <c r="E47" i="3"/>
  <c r="H47" i="3" s="1"/>
  <c r="K47" i="3" s="1"/>
  <c r="E48" i="3"/>
  <c r="H48" i="3" s="1"/>
  <c r="K48" i="3" s="1"/>
  <c r="E42" i="3"/>
  <c r="E41" i="3"/>
  <c r="E49" i="3" l="1"/>
  <c r="H51" i="3" s="1"/>
  <c r="AS38" i="3"/>
  <c r="AV40" i="3" s="1"/>
  <c r="AG32" i="3"/>
  <c r="BE13" i="3"/>
  <c r="BH15" i="3" s="1"/>
  <c r="H41" i="3"/>
  <c r="U19" i="3"/>
  <c r="U51" i="3"/>
  <c r="X53" i="3" s="1"/>
  <c r="BE44" i="3"/>
  <c r="BH46" i="3" s="1"/>
  <c r="U4" i="3"/>
  <c r="X6" i="3" s="1"/>
  <c r="U31" i="3"/>
  <c r="U71" i="3"/>
  <c r="X73" i="3" s="1"/>
  <c r="AG59" i="3"/>
  <c r="AJ61" i="3" s="1"/>
  <c r="AJ48" i="3"/>
  <c r="AM48" i="3" s="1"/>
  <c r="AM59" i="3" s="1"/>
  <c r="E65" i="3"/>
  <c r="H67" i="3" s="1"/>
  <c r="AS19" i="3"/>
  <c r="AV21" i="3" s="1"/>
  <c r="AS54" i="3"/>
  <c r="AV56" i="3" s="1"/>
  <c r="AS68" i="3"/>
  <c r="AV70" i="3" s="1"/>
  <c r="BE29" i="3"/>
  <c r="BH31" i="3" s="1"/>
  <c r="AS9" i="3"/>
  <c r="AV11" i="3" s="1"/>
  <c r="AV2" i="3"/>
  <c r="AV45" i="3"/>
  <c r="AV54" i="3" s="1"/>
  <c r="AV57" i="3" s="1"/>
  <c r="AJ77" i="3"/>
  <c r="H65" i="3"/>
  <c r="H68" i="3" s="1"/>
  <c r="AV38" i="3"/>
  <c r="AV41" i="3" s="1"/>
  <c r="AV9" i="3"/>
  <c r="AJ80" i="3"/>
  <c r="AJ32" i="3"/>
  <c r="AJ35" i="3" s="1"/>
  <c r="X71" i="3"/>
  <c r="X31" i="3"/>
  <c r="X34" i="3" s="1"/>
  <c r="H49" i="3"/>
  <c r="H52" i="3" s="1"/>
  <c r="C35" i="3"/>
  <c r="D35" i="3"/>
  <c r="F35" i="3"/>
  <c r="G35" i="3"/>
  <c r="I35" i="3"/>
  <c r="J35" i="3"/>
  <c r="B35" i="3"/>
  <c r="E28" i="3"/>
  <c r="H28" i="3" s="1"/>
  <c r="K28" i="3" s="1"/>
  <c r="E29" i="3"/>
  <c r="H29" i="3" s="1"/>
  <c r="K29" i="3" s="1"/>
  <c r="E30" i="3"/>
  <c r="H30" i="3" s="1"/>
  <c r="K30" i="3" s="1"/>
  <c r="E31" i="3"/>
  <c r="H31" i="3"/>
  <c r="K31" i="3" s="1"/>
  <c r="E32" i="3"/>
  <c r="H32" i="3" s="1"/>
  <c r="K32" i="3" s="1"/>
  <c r="E33" i="3"/>
  <c r="H33" i="3" s="1"/>
  <c r="K33" i="3" s="1"/>
  <c r="E34" i="3"/>
  <c r="H34" i="3" s="1"/>
  <c r="K34" i="3" s="1"/>
  <c r="BH36" i="3"/>
  <c r="BH20" i="3"/>
  <c r="BH2" i="3"/>
  <c r="AV61" i="3"/>
  <c r="AY45" i="3"/>
  <c r="AY54" i="3" s="1"/>
  <c r="AY32" i="3"/>
  <c r="AY38" i="3" s="1"/>
  <c r="AV25" i="3"/>
  <c r="AV15" i="3"/>
  <c r="AY15" i="3" s="1"/>
  <c r="AY19" i="3" s="1"/>
  <c r="AY2" i="3"/>
  <c r="AY9" i="3" s="1"/>
  <c r="AM66" i="3"/>
  <c r="AM77" i="3" s="1"/>
  <c r="AJ38" i="3"/>
  <c r="AM25" i="3"/>
  <c r="AM32" i="3" s="1"/>
  <c r="AA57" i="3"/>
  <c r="AA71" i="3" s="1"/>
  <c r="X37" i="3"/>
  <c r="AA25" i="3"/>
  <c r="AA31" i="3" s="1"/>
  <c r="X10" i="3"/>
  <c r="X2" i="3"/>
  <c r="K55" i="3"/>
  <c r="K65" i="3" s="1"/>
  <c r="AJ59" i="3" l="1"/>
  <c r="AJ62" i="3" s="1"/>
  <c r="AA2" i="3"/>
  <c r="AA4" i="3" s="1"/>
  <c r="X4" i="3"/>
  <c r="X74" i="3"/>
  <c r="AM38" i="3"/>
  <c r="AM42" i="3" s="1"/>
  <c r="AJ42" i="3"/>
  <c r="AJ45" i="3" s="1"/>
  <c r="X7" i="3"/>
  <c r="AV12" i="3"/>
  <c r="AY25" i="3"/>
  <c r="AV28" i="3"/>
  <c r="AA10" i="3"/>
  <c r="AA19" i="3" s="1"/>
  <c r="X19" i="3"/>
  <c r="X22" i="3" s="1"/>
  <c r="BK36" i="3"/>
  <c r="BK44" i="3" s="1"/>
  <c r="BH44" i="3"/>
  <c r="BH47" i="3" s="1"/>
  <c r="BK20" i="3"/>
  <c r="BK29" i="3" s="1"/>
  <c r="BH29" i="3"/>
  <c r="BH32" i="3" s="1"/>
  <c r="BK2" i="3"/>
  <c r="BK13" i="3" s="1"/>
  <c r="BH13" i="3"/>
  <c r="BH16" i="3" s="1"/>
  <c r="AY61" i="3"/>
  <c r="AY68" i="3" s="1"/>
  <c r="AV68" i="3"/>
  <c r="AV71" i="3" s="1"/>
  <c r="AV19" i="3"/>
  <c r="AV22" i="3" s="1"/>
  <c r="AA37" i="3"/>
  <c r="AA51" i="3" s="1"/>
  <c r="X51" i="3"/>
  <c r="X54" i="3" s="1"/>
  <c r="K35" i="3"/>
  <c r="E35" i="3"/>
  <c r="H35" i="3"/>
  <c r="H38" i="3" s="1"/>
  <c r="O14" i="3"/>
  <c r="O45" i="3"/>
  <c r="AJ20" i="1" l="1"/>
  <c r="AE20" i="1"/>
  <c r="AF20" i="1"/>
  <c r="AG20" i="1"/>
  <c r="AH20" i="1"/>
  <c r="AI20" i="1"/>
  <c r="AL20" i="1"/>
  <c r="AM20" i="1"/>
  <c r="AD20" i="1"/>
  <c r="AE19" i="2"/>
  <c r="AF19" i="2"/>
  <c r="AG19" i="2"/>
  <c r="AH19" i="2"/>
  <c r="AI19" i="2"/>
  <c r="AJ19" i="2"/>
  <c r="AL19" i="2"/>
  <c r="AM19" i="2"/>
  <c r="AD19" i="2"/>
  <c r="N45" i="2" l="1"/>
  <c r="B25" i="2" l="1"/>
  <c r="B11" i="3" l="1"/>
  <c r="I11" i="3" s="1"/>
  <c r="L11" i="3" s="1"/>
  <c r="B13" i="3"/>
  <c r="I13" i="3" s="1"/>
  <c r="L13" i="3" s="1"/>
  <c r="K24" i="3"/>
  <c r="J24" i="3"/>
  <c r="O28" i="3" s="1"/>
  <c r="H24" i="3"/>
  <c r="F24" i="3"/>
  <c r="E24" i="3"/>
  <c r="D24" i="3"/>
  <c r="C24" i="3"/>
  <c r="G23" i="3"/>
  <c r="G22" i="3"/>
  <c r="G21" i="3"/>
  <c r="G20" i="3"/>
  <c r="G19" i="3"/>
  <c r="G18" i="3"/>
  <c r="G17" i="3"/>
  <c r="G16" i="3"/>
  <c r="G14" i="3"/>
  <c r="G12" i="3"/>
  <c r="G10" i="3"/>
  <c r="G9" i="3"/>
  <c r="G8" i="3"/>
  <c r="G5" i="3"/>
  <c r="G4" i="3"/>
  <c r="G3" i="3"/>
  <c r="G2" i="3"/>
  <c r="B7" i="2"/>
  <c r="B26" i="2"/>
  <c r="B8" i="2"/>
  <c r="B9" i="2"/>
  <c r="B4" i="2"/>
  <c r="O42" i="3" l="1"/>
  <c r="O44" i="3" s="1"/>
  <c r="O46" i="3" s="1"/>
  <c r="G24" i="3"/>
  <c r="N16" i="1"/>
  <c r="N15" i="1"/>
  <c r="N14" i="1"/>
  <c r="N13" i="1"/>
  <c r="N23" i="1"/>
  <c r="N22" i="1"/>
  <c r="N20" i="1"/>
  <c r="N21" i="1"/>
  <c r="AG3" i="2"/>
  <c r="AK3" i="2" s="1"/>
  <c r="AN3" i="2" s="1"/>
  <c r="AG4" i="2"/>
  <c r="AK4" i="2" s="1"/>
  <c r="AN4" i="2" s="1"/>
  <c r="AG5" i="2"/>
  <c r="AK5" i="2" s="1"/>
  <c r="AN5" i="2" s="1"/>
  <c r="AG6" i="2"/>
  <c r="AK6" i="2"/>
  <c r="AG7" i="2"/>
  <c r="AK7" i="2" s="1"/>
  <c r="AN7" i="2" s="1"/>
  <c r="AG8" i="2"/>
  <c r="AK8" i="2"/>
  <c r="AN8" i="2" s="1"/>
  <c r="AG9" i="2"/>
  <c r="AK9" i="2" s="1"/>
  <c r="AN9" i="2" s="1"/>
  <c r="AG10" i="2"/>
  <c r="AK10" i="2" s="1"/>
  <c r="AN10" i="2" s="1"/>
  <c r="AG11" i="2"/>
  <c r="AK11" i="2" s="1"/>
  <c r="AN11" i="2" s="1"/>
  <c r="AG12" i="2"/>
  <c r="AK12" i="2" s="1"/>
  <c r="AN12" i="2" s="1"/>
  <c r="AG13" i="2"/>
  <c r="AK13" i="2" s="1"/>
  <c r="AN13" i="2" s="1"/>
  <c r="AG14" i="2"/>
  <c r="AK14" i="2" s="1"/>
  <c r="AN14" i="2" s="1"/>
  <c r="AG15" i="2"/>
  <c r="AK15" i="2"/>
  <c r="AN15" i="2" s="1"/>
  <c r="AG16" i="2"/>
  <c r="AK16" i="2" s="1"/>
  <c r="AN16" i="2" s="1"/>
  <c r="AG17" i="2"/>
  <c r="AK17" i="2" s="1"/>
  <c r="AN17" i="2" s="1"/>
  <c r="AG18" i="2"/>
  <c r="AK18" i="2" s="1"/>
  <c r="AN18" i="2" s="1"/>
  <c r="AK2" i="2"/>
  <c r="AG2" i="2"/>
  <c r="L5" i="2"/>
  <c r="I3" i="3" s="1"/>
  <c r="L3" i="3" s="1"/>
  <c r="L6" i="2"/>
  <c r="I4" i="3" s="1"/>
  <c r="L4" i="3" s="1"/>
  <c r="B12" i="3"/>
  <c r="I12" i="3" s="1"/>
  <c r="L12" i="3" s="1"/>
  <c r="L20" i="2"/>
  <c r="B17" i="3" s="1"/>
  <c r="I17" i="3" s="1"/>
  <c r="L17" i="3" s="1"/>
  <c r="B18" i="3"/>
  <c r="I18" i="3" s="1"/>
  <c r="L18" i="3" s="1"/>
  <c r="L22" i="2"/>
  <c r="B19" i="3" s="1"/>
  <c r="I19" i="3" s="1"/>
  <c r="L19" i="3" s="1"/>
  <c r="AK19" i="2" l="1"/>
  <c r="AN6" i="2"/>
  <c r="K41" i="3"/>
  <c r="K49" i="3" s="1"/>
  <c r="N17" i="1"/>
  <c r="G6" i="2"/>
  <c r="I6" i="2" s="1"/>
  <c r="BD67" i="2" l="1"/>
  <c r="BE67" i="2"/>
  <c r="BG67" i="2"/>
  <c r="BH67" i="2"/>
  <c r="BJ67" i="2"/>
  <c r="BK67" i="2"/>
  <c r="BC67" i="2"/>
  <c r="BI65" i="2"/>
  <c r="BL65" i="2" s="1"/>
  <c r="BF60" i="2"/>
  <c r="BI60" i="2" s="1"/>
  <c r="BL60" i="2" s="1"/>
  <c r="BF61" i="2"/>
  <c r="BI61" i="2" s="1"/>
  <c r="BL61" i="2" s="1"/>
  <c r="BF62" i="2"/>
  <c r="BI62" i="2" s="1"/>
  <c r="BL62" i="2" s="1"/>
  <c r="BF63" i="2"/>
  <c r="BI63" i="2" s="1"/>
  <c r="BL63" i="2" s="1"/>
  <c r="BF64" i="2"/>
  <c r="BI64" i="2" s="1"/>
  <c r="BL64" i="2" s="1"/>
  <c r="BF65" i="2"/>
  <c r="BF66" i="2"/>
  <c r="BI66" i="2" s="1"/>
  <c r="BL66" i="2" s="1"/>
  <c r="BF59" i="2"/>
  <c r="BF67" i="2" s="1"/>
  <c r="BI69" i="2" s="1"/>
  <c r="BD53" i="2"/>
  <c r="BE53" i="2"/>
  <c r="BG53" i="2"/>
  <c r="BH53" i="2"/>
  <c r="BJ53" i="2"/>
  <c r="BK53" i="2"/>
  <c r="BC53" i="2"/>
  <c r="BF45" i="2"/>
  <c r="BI45" i="2"/>
  <c r="BL45" i="2" s="1"/>
  <c r="BF46" i="2"/>
  <c r="BI46" i="2"/>
  <c r="BL46" i="2" s="1"/>
  <c r="BF47" i="2"/>
  <c r="BI47" i="2" s="1"/>
  <c r="BL47" i="2" s="1"/>
  <c r="BF48" i="2"/>
  <c r="BI48" i="2" s="1"/>
  <c r="BL48" i="2" s="1"/>
  <c r="BF49" i="2"/>
  <c r="BI49" i="2" s="1"/>
  <c r="BL49" i="2" s="1"/>
  <c r="BF50" i="2"/>
  <c r="BI50" i="2"/>
  <c r="BL50" i="2" s="1"/>
  <c r="BF51" i="2"/>
  <c r="BI51" i="2"/>
  <c r="BL51" i="2" s="1"/>
  <c r="BF52" i="2"/>
  <c r="BI52" i="2" s="1"/>
  <c r="BL52" i="2" s="1"/>
  <c r="BF44" i="2"/>
  <c r="BF53" i="2" s="1"/>
  <c r="BI55" i="2" s="1"/>
  <c r="BD38" i="2"/>
  <c r="BE38" i="2"/>
  <c r="BG38" i="2"/>
  <c r="BH38" i="2"/>
  <c r="BJ38" i="2"/>
  <c r="BK38" i="2"/>
  <c r="BC38" i="2"/>
  <c r="BI32" i="2"/>
  <c r="BL32" i="2" s="1"/>
  <c r="BI36" i="2"/>
  <c r="BL36" i="2" s="1"/>
  <c r="BF30" i="2"/>
  <c r="BI30" i="2" s="1"/>
  <c r="BL30" i="2" s="1"/>
  <c r="BF31" i="2"/>
  <c r="BF38" i="2" s="1"/>
  <c r="BI40" i="2" s="1"/>
  <c r="BF32" i="2"/>
  <c r="BF33" i="2"/>
  <c r="BI33" i="2" s="1"/>
  <c r="BL33" i="2" s="1"/>
  <c r="BF34" i="2"/>
  <c r="BI34" i="2" s="1"/>
  <c r="BL34" i="2" s="1"/>
  <c r="BF35" i="2"/>
  <c r="BI35" i="2" s="1"/>
  <c r="BL35" i="2" s="1"/>
  <c r="BF36" i="2"/>
  <c r="BF37" i="2"/>
  <c r="BI37" i="2" s="1"/>
  <c r="BL37" i="2" s="1"/>
  <c r="BF29" i="2"/>
  <c r="BI29" i="2" s="1"/>
  <c r="BD23" i="2"/>
  <c r="BE23" i="2"/>
  <c r="BG23" i="2"/>
  <c r="BH23" i="2"/>
  <c r="BJ23" i="2"/>
  <c r="BK23" i="2"/>
  <c r="BC23" i="2"/>
  <c r="BF17" i="2"/>
  <c r="BI17" i="2" s="1"/>
  <c r="BL17" i="2" s="1"/>
  <c r="BF18" i="2"/>
  <c r="BI18" i="2" s="1"/>
  <c r="BL18" i="2" s="1"/>
  <c r="BF19" i="2"/>
  <c r="BI19" i="2" s="1"/>
  <c r="BL19" i="2" s="1"/>
  <c r="BF20" i="2"/>
  <c r="BI20" i="2" s="1"/>
  <c r="BL20" i="2" s="1"/>
  <c r="BF21" i="2"/>
  <c r="BI21" i="2" s="1"/>
  <c r="BL21" i="2" s="1"/>
  <c r="BF22" i="2"/>
  <c r="BI22" i="2" s="1"/>
  <c r="BL22" i="2" s="1"/>
  <c r="BF16" i="2"/>
  <c r="BF23" i="2" s="1"/>
  <c r="BI25" i="2" s="1"/>
  <c r="BD10" i="2"/>
  <c r="BE10" i="2"/>
  <c r="BG10" i="2"/>
  <c r="BH10" i="2"/>
  <c r="BJ10" i="2"/>
  <c r="BK10" i="2"/>
  <c r="BC10" i="2"/>
  <c r="BF3" i="2"/>
  <c r="BI3" i="2" s="1"/>
  <c r="BL3" i="2" s="1"/>
  <c r="BF4" i="2"/>
  <c r="BI4" i="2" s="1"/>
  <c r="BL4" i="2" s="1"/>
  <c r="BF5" i="2"/>
  <c r="BI5" i="2"/>
  <c r="BL5" i="2" s="1"/>
  <c r="BF6" i="2"/>
  <c r="BI6" i="2" s="1"/>
  <c r="BL6" i="2" s="1"/>
  <c r="BF7" i="2"/>
  <c r="BI7" i="2" s="1"/>
  <c r="BL7" i="2" s="1"/>
  <c r="BF8" i="2"/>
  <c r="BI8" i="2" s="1"/>
  <c r="BL8" i="2" s="1"/>
  <c r="BF9" i="2"/>
  <c r="BI9" i="2"/>
  <c r="BL9" i="2" s="1"/>
  <c r="BF2" i="2"/>
  <c r="AR56" i="2"/>
  <c r="AS56" i="2"/>
  <c r="AU56" i="2"/>
  <c r="AV56" i="2"/>
  <c r="AX56" i="2"/>
  <c r="AY56" i="2"/>
  <c r="AQ56" i="2"/>
  <c r="AT47" i="2"/>
  <c r="AW47" i="2" s="1"/>
  <c r="AZ47" i="2" s="1"/>
  <c r="AT48" i="2"/>
  <c r="AW48" i="2" s="1"/>
  <c r="AZ48" i="2" s="1"/>
  <c r="AT49" i="2"/>
  <c r="AW49" i="2" s="1"/>
  <c r="AZ49" i="2" s="1"/>
  <c r="AT50" i="2"/>
  <c r="AW50" i="2" s="1"/>
  <c r="AZ50" i="2" s="1"/>
  <c r="AT51" i="2"/>
  <c r="AW51" i="2" s="1"/>
  <c r="AZ51" i="2" s="1"/>
  <c r="AT52" i="2"/>
  <c r="AW52" i="2" s="1"/>
  <c r="AZ52" i="2" s="1"/>
  <c r="AT53" i="2"/>
  <c r="AW53" i="2"/>
  <c r="AZ53" i="2" s="1"/>
  <c r="AT54" i="2"/>
  <c r="AW54" i="2"/>
  <c r="AZ54" i="2" s="1"/>
  <c r="AT55" i="2"/>
  <c r="AW55" i="2" s="1"/>
  <c r="AZ55" i="2" s="1"/>
  <c r="AT46" i="2"/>
  <c r="AT56" i="2" s="1"/>
  <c r="AW58" i="2" s="1"/>
  <c r="AT41" i="2"/>
  <c r="AW42" i="2" s="1"/>
  <c r="AR35" i="2"/>
  <c r="AS35" i="2"/>
  <c r="AU35" i="2"/>
  <c r="AV35" i="2"/>
  <c r="AX35" i="2"/>
  <c r="AY35" i="2"/>
  <c r="AQ35" i="2"/>
  <c r="AT32" i="2"/>
  <c r="AW32" i="2" s="1"/>
  <c r="AZ32" i="2" s="1"/>
  <c r="AT33" i="2"/>
  <c r="AW33" i="2" s="1"/>
  <c r="AZ33" i="2" s="1"/>
  <c r="AT34" i="2"/>
  <c r="AW34" i="2" s="1"/>
  <c r="AZ34" i="2" s="1"/>
  <c r="AT31" i="2"/>
  <c r="AT35" i="2" s="1"/>
  <c r="AW37" i="2" s="1"/>
  <c r="AR25" i="2"/>
  <c r="AS25" i="2"/>
  <c r="AU25" i="2"/>
  <c r="AV25" i="2"/>
  <c r="AX25" i="2"/>
  <c r="AY25" i="2"/>
  <c r="AQ25" i="2"/>
  <c r="AW18" i="2"/>
  <c r="AZ18" i="2" s="1"/>
  <c r="AW22" i="2"/>
  <c r="AZ22" i="2" s="1"/>
  <c r="AT16" i="2"/>
  <c r="AW16" i="2" s="1"/>
  <c r="AZ16" i="2" s="1"/>
  <c r="AT17" i="2"/>
  <c r="AW17" i="2" s="1"/>
  <c r="AZ17" i="2" s="1"/>
  <c r="AT18" i="2"/>
  <c r="AT19" i="2"/>
  <c r="AW19" i="2" s="1"/>
  <c r="AZ19" i="2" s="1"/>
  <c r="AT20" i="2"/>
  <c r="AW20" i="2" s="1"/>
  <c r="AZ20" i="2" s="1"/>
  <c r="AT21" i="2"/>
  <c r="AW21" i="2" s="1"/>
  <c r="AZ21" i="2" s="1"/>
  <c r="AT22" i="2"/>
  <c r="AT23" i="2"/>
  <c r="AW23" i="2" s="1"/>
  <c r="AZ23" i="2" s="1"/>
  <c r="AT24" i="2"/>
  <c r="AW24" i="2" s="1"/>
  <c r="AZ24" i="2" s="1"/>
  <c r="AT15" i="2"/>
  <c r="AW15" i="2" s="1"/>
  <c r="AR9" i="2"/>
  <c r="AS9" i="2"/>
  <c r="AU9" i="2"/>
  <c r="AV9" i="2"/>
  <c r="AX9" i="2"/>
  <c r="AY9" i="2"/>
  <c r="AQ9" i="2"/>
  <c r="AW4" i="2"/>
  <c r="AZ4" i="2" s="1"/>
  <c r="AW7" i="2"/>
  <c r="AZ7" i="2" s="1"/>
  <c r="AT3" i="2"/>
  <c r="AW3" i="2" s="1"/>
  <c r="AZ3" i="2" s="1"/>
  <c r="AT4" i="2"/>
  <c r="AT5" i="2"/>
  <c r="AW5" i="2" s="1"/>
  <c r="AZ5" i="2" s="1"/>
  <c r="AT6" i="2"/>
  <c r="AW6" i="2" s="1"/>
  <c r="AZ6" i="2" s="1"/>
  <c r="AT7" i="2"/>
  <c r="AT8" i="2"/>
  <c r="AW8" i="2" s="1"/>
  <c r="AZ8" i="2" s="1"/>
  <c r="AW2" i="2"/>
  <c r="AT2" i="2"/>
  <c r="AT9" i="2" s="1"/>
  <c r="AW11" i="2" s="1"/>
  <c r="AE61" i="2"/>
  <c r="AF61" i="2"/>
  <c r="AH61" i="2"/>
  <c r="AI61" i="2"/>
  <c r="AK61" i="2"/>
  <c r="AL61" i="2"/>
  <c r="AD61" i="2"/>
  <c r="AG53" i="2"/>
  <c r="AJ53" i="2" s="1"/>
  <c r="AM53" i="2" s="1"/>
  <c r="AG54" i="2"/>
  <c r="AJ54" i="2" s="1"/>
  <c r="AM54" i="2" s="1"/>
  <c r="AG55" i="2"/>
  <c r="AJ55" i="2" s="1"/>
  <c r="AM55" i="2" s="1"/>
  <c r="AG56" i="2"/>
  <c r="AJ56" i="2" s="1"/>
  <c r="AM56" i="2" s="1"/>
  <c r="AG57" i="2"/>
  <c r="AJ57" i="2" s="1"/>
  <c r="AM57" i="2" s="1"/>
  <c r="AG58" i="2"/>
  <c r="AJ58" i="2" s="1"/>
  <c r="AM58" i="2" s="1"/>
  <c r="AG59" i="2"/>
  <c r="AJ59" i="2"/>
  <c r="AM59" i="2" s="1"/>
  <c r="AG60" i="2"/>
  <c r="AJ60" i="2"/>
  <c r="AM60" i="2" s="1"/>
  <c r="AG52" i="2"/>
  <c r="AG61" i="2" s="1"/>
  <c r="AE46" i="2"/>
  <c r="AF46" i="2"/>
  <c r="AH46" i="2"/>
  <c r="AI46" i="2"/>
  <c r="AK46" i="2"/>
  <c r="AL46" i="2"/>
  <c r="AD46" i="2"/>
  <c r="AG42" i="2"/>
  <c r="AG43" i="2"/>
  <c r="AG44" i="2"/>
  <c r="AG45" i="2"/>
  <c r="AJ45" i="2" s="1"/>
  <c r="AM45" i="2" s="1"/>
  <c r="AJ42" i="2"/>
  <c r="AM42" i="2" s="1"/>
  <c r="AJ43" i="2"/>
  <c r="AM43" i="2" s="1"/>
  <c r="AJ44" i="2"/>
  <c r="AM44" i="2" s="1"/>
  <c r="AJ41" i="2"/>
  <c r="AG41" i="2"/>
  <c r="AG46" i="2" s="1"/>
  <c r="AJ48" i="2" s="1"/>
  <c r="AE35" i="2"/>
  <c r="AF35" i="2"/>
  <c r="AH35" i="2"/>
  <c r="AI35" i="2"/>
  <c r="AK35" i="2"/>
  <c r="AL35" i="2"/>
  <c r="AD35" i="2"/>
  <c r="AG30" i="2"/>
  <c r="AJ30" i="2" s="1"/>
  <c r="AM30" i="2" s="1"/>
  <c r="AG31" i="2"/>
  <c r="AJ31" i="2" s="1"/>
  <c r="AM31" i="2" s="1"/>
  <c r="AG32" i="2"/>
  <c r="AJ32" i="2" s="1"/>
  <c r="AM32" i="2" s="1"/>
  <c r="AG33" i="2"/>
  <c r="AJ33" i="2" s="1"/>
  <c r="AM33" i="2" s="1"/>
  <c r="AG34" i="2"/>
  <c r="AJ34" i="2" s="1"/>
  <c r="AM34" i="2" s="1"/>
  <c r="AG29" i="2"/>
  <c r="S64" i="2"/>
  <c r="T64" i="2"/>
  <c r="V64" i="2"/>
  <c r="W64" i="2"/>
  <c r="Y64" i="2"/>
  <c r="Z64" i="2"/>
  <c r="R64" i="2"/>
  <c r="U52" i="2"/>
  <c r="X52" i="2" s="1"/>
  <c r="AA52" i="2" s="1"/>
  <c r="U53" i="2"/>
  <c r="X53" i="2" s="1"/>
  <c r="AA53" i="2" s="1"/>
  <c r="U54" i="2"/>
  <c r="X54" i="2" s="1"/>
  <c r="AA54" i="2" s="1"/>
  <c r="U55" i="2"/>
  <c r="X55" i="2" s="1"/>
  <c r="AA55" i="2" s="1"/>
  <c r="U56" i="2"/>
  <c r="X56" i="2" s="1"/>
  <c r="AA56" i="2" s="1"/>
  <c r="U57" i="2"/>
  <c r="X57" i="2" s="1"/>
  <c r="AA57" i="2" s="1"/>
  <c r="U58" i="2"/>
  <c r="X58" i="2"/>
  <c r="AA58" i="2" s="1"/>
  <c r="U59" i="2"/>
  <c r="X59" i="2" s="1"/>
  <c r="AA59" i="2" s="1"/>
  <c r="U60" i="2"/>
  <c r="X60" i="2"/>
  <c r="AA60" i="2" s="1"/>
  <c r="U61" i="2"/>
  <c r="X61" i="2"/>
  <c r="AA61" i="2" s="1"/>
  <c r="U62" i="2"/>
  <c r="X62" i="2"/>
  <c r="AA62" i="2" s="1"/>
  <c r="U63" i="2"/>
  <c r="X63" i="2" s="1"/>
  <c r="AA63" i="2" s="1"/>
  <c r="U51" i="2"/>
  <c r="S45" i="2"/>
  <c r="T45" i="2"/>
  <c r="V45" i="2"/>
  <c r="W45" i="2"/>
  <c r="Y45" i="2"/>
  <c r="Z45" i="2"/>
  <c r="R45" i="2"/>
  <c r="U35" i="2"/>
  <c r="X35" i="2" s="1"/>
  <c r="AA35" i="2" s="1"/>
  <c r="U36" i="2"/>
  <c r="X36" i="2" s="1"/>
  <c r="AA36" i="2" s="1"/>
  <c r="U37" i="2"/>
  <c r="X37" i="2" s="1"/>
  <c r="AA37" i="2" s="1"/>
  <c r="U38" i="2"/>
  <c r="X38" i="2" s="1"/>
  <c r="AA38" i="2" s="1"/>
  <c r="U39" i="2"/>
  <c r="X39" i="2" s="1"/>
  <c r="AA39" i="2" s="1"/>
  <c r="U40" i="2"/>
  <c r="X40" i="2" s="1"/>
  <c r="AA40" i="2" s="1"/>
  <c r="U41" i="2"/>
  <c r="X41" i="2" s="1"/>
  <c r="AA41" i="2" s="1"/>
  <c r="U42" i="2"/>
  <c r="X42" i="2" s="1"/>
  <c r="AA42" i="2" s="1"/>
  <c r="U43" i="2"/>
  <c r="X43" i="2" s="1"/>
  <c r="AA43" i="2" s="1"/>
  <c r="U44" i="2"/>
  <c r="X44" i="2" s="1"/>
  <c r="AA44" i="2" s="1"/>
  <c r="U34" i="2"/>
  <c r="S28" i="2"/>
  <c r="T28" i="2"/>
  <c r="V28" i="2"/>
  <c r="W28" i="2"/>
  <c r="Y28" i="2"/>
  <c r="Z28" i="2"/>
  <c r="R28" i="2"/>
  <c r="U23" i="2"/>
  <c r="X23" i="2" s="1"/>
  <c r="AA23" i="2" s="1"/>
  <c r="U24" i="2"/>
  <c r="U25" i="2"/>
  <c r="U26" i="2"/>
  <c r="X26" i="2" s="1"/>
  <c r="AA26" i="2" s="1"/>
  <c r="U27" i="2"/>
  <c r="X24" i="2"/>
  <c r="AA24" i="2" s="1"/>
  <c r="X25" i="2"/>
  <c r="AA25" i="2" s="1"/>
  <c r="X27" i="2"/>
  <c r="AA27" i="2" s="1"/>
  <c r="U22" i="2"/>
  <c r="X22" i="2" s="1"/>
  <c r="R16" i="2"/>
  <c r="S16" i="2"/>
  <c r="T16" i="2"/>
  <c r="V16" i="2"/>
  <c r="Y16" i="2"/>
  <c r="Z16" i="2"/>
  <c r="W16" i="2"/>
  <c r="U3" i="2"/>
  <c r="X3" i="2" s="1"/>
  <c r="AA3" i="2" s="1"/>
  <c r="U4" i="2"/>
  <c r="X4" i="2" s="1"/>
  <c r="AA4" i="2" s="1"/>
  <c r="U5" i="2"/>
  <c r="X5" i="2"/>
  <c r="AA5" i="2" s="1"/>
  <c r="U6" i="2"/>
  <c r="X6" i="2" s="1"/>
  <c r="AA6" i="2" s="1"/>
  <c r="U7" i="2"/>
  <c r="X7" i="2" s="1"/>
  <c r="AA7" i="2" s="1"/>
  <c r="U8" i="2"/>
  <c r="X8" i="2" s="1"/>
  <c r="AA8" i="2" s="1"/>
  <c r="U9" i="2"/>
  <c r="X9" i="2" s="1"/>
  <c r="AA9" i="2" s="1"/>
  <c r="U10" i="2"/>
  <c r="X10" i="2" s="1"/>
  <c r="AA10" i="2" s="1"/>
  <c r="U11" i="2"/>
  <c r="X11" i="2" s="1"/>
  <c r="AA11" i="2" s="1"/>
  <c r="U12" i="2"/>
  <c r="X12" i="2" s="1"/>
  <c r="AA12" i="2" s="1"/>
  <c r="U13" i="2"/>
  <c r="X13" i="2"/>
  <c r="AA13" i="2" s="1"/>
  <c r="U14" i="2"/>
  <c r="X14" i="2" s="1"/>
  <c r="AA14" i="2" s="1"/>
  <c r="U15" i="2"/>
  <c r="X15" i="2" s="1"/>
  <c r="AA15" i="2" s="1"/>
  <c r="U2" i="2"/>
  <c r="C93" i="2"/>
  <c r="D93" i="2"/>
  <c r="F93" i="2"/>
  <c r="G93" i="2"/>
  <c r="I93" i="2"/>
  <c r="J93" i="2"/>
  <c r="B93" i="2"/>
  <c r="E92" i="2"/>
  <c r="H92" i="2" s="1"/>
  <c r="K92" i="2" s="1"/>
  <c r="E91" i="2"/>
  <c r="C85" i="2"/>
  <c r="D85" i="2"/>
  <c r="F85" i="2"/>
  <c r="G85" i="2"/>
  <c r="I85" i="2"/>
  <c r="J85" i="2"/>
  <c r="B85" i="2"/>
  <c r="E79" i="2"/>
  <c r="H79" i="2" s="1"/>
  <c r="K79" i="2" s="1"/>
  <c r="E80" i="2"/>
  <c r="H80" i="2" s="1"/>
  <c r="K80" i="2" s="1"/>
  <c r="E81" i="2"/>
  <c r="H81" i="2" s="1"/>
  <c r="K81" i="2" s="1"/>
  <c r="E82" i="2"/>
  <c r="H82" i="2" s="1"/>
  <c r="K82" i="2" s="1"/>
  <c r="E83" i="2"/>
  <c r="H83" i="2" s="1"/>
  <c r="K83" i="2" s="1"/>
  <c r="E84" i="2"/>
  <c r="H84" i="2" s="1"/>
  <c r="K84" i="2" s="1"/>
  <c r="E78" i="2"/>
  <c r="AG35" i="2" l="1"/>
  <c r="AJ37" i="2" s="1"/>
  <c r="AT25" i="2"/>
  <c r="AW27" i="2" s="1"/>
  <c r="E85" i="2"/>
  <c r="H87" i="2" s="1"/>
  <c r="U16" i="2"/>
  <c r="X18" i="2" s="1"/>
  <c r="U45" i="2"/>
  <c r="X47" i="2" s="1"/>
  <c r="BI31" i="2"/>
  <c r="BL31" i="2" s="1"/>
  <c r="BI59" i="2"/>
  <c r="BF10" i="2"/>
  <c r="BI12" i="2" s="1"/>
  <c r="AW25" i="2"/>
  <c r="AW9" i="2"/>
  <c r="AW12" i="2" s="1"/>
  <c r="AJ46" i="2"/>
  <c r="AJ49" i="2" s="1"/>
  <c r="BI67" i="2"/>
  <c r="BI70" i="2" s="1"/>
  <c r="BI38" i="2"/>
  <c r="BI41" i="2" s="1"/>
  <c r="U64" i="2"/>
  <c r="X66" i="2" s="1"/>
  <c r="U28" i="2"/>
  <c r="X30" i="2" s="1"/>
  <c r="X28" i="2"/>
  <c r="X31" i="2" s="1"/>
  <c r="E93" i="2"/>
  <c r="H95" i="2" s="1"/>
  <c r="C72" i="2"/>
  <c r="D72" i="2"/>
  <c r="F72" i="2"/>
  <c r="G72" i="2"/>
  <c r="I72" i="2"/>
  <c r="J72" i="2"/>
  <c r="B72" i="2"/>
  <c r="E66" i="2"/>
  <c r="H66" i="2" s="1"/>
  <c r="K66" i="2" s="1"/>
  <c r="E67" i="2"/>
  <c r="H67" i="2" s="1"/>
  <c r="K67" i="2" s="1"/>
  <c r="E68" i="2"/>
  <c r="H68" i="2" s="1"/>
  <c r="K68" i="2" s="1"/>
  <c r="E69" i="2"/>
  <c r="H69" i="2" s="1"/>
  <c r="K69" i="2" s="1"/>
  <c r="E70" i="2"/>
  <c r="H70" i="2" s="1"/>
  <c r="K70" i="2" s="1"/>
  <c r="E71" i="2"/>
  <c r="H71" i="2" s="1"/>
  <c r="K71" i="2" s="1"/>
  <c r="E65" i="2"/>
  <c r="H65" i="2" s="1"/>
  <c r="K65" i="2" s="1"/>
  <c r="C59" i="2"/>
  <c r="D59" i="2"/>
  <c r="F59" i="2"/>
  <c r="G59" i="2"/>
  <c r="I59" i="2"/>
  <c r="J59" i="2"/>
  <c r="B59" i="2"/>
  <c r="E52" i="2"/>
  <c r="H52" i="2" s="1"/>
  <c r="K52" i="2" s="1"/>
  <c r="E53" i="2"/>
  <c r="H53" i="2" s="1"/>
  <c r="K53" i="2" s="1"/>
  <c r="E54" i="2"/>
  <c r="H54" i="2" s="1"/>
  <c r="K54" i="2" s="1"/>
  <c r="E55" i="2"/>
  <c r="H55" i="2" s="1"/>
  <c r="K55" i="2" s="1"/>
  <c r="E56" i="2"/>
  <c r="H56" i="2" s="1"/>
  <c r="K56" i="2" s="1"/>
  <c r="E57" i="2"/>
  <c r="H57" i="2" s="1"/>
  <c r="K57" i="2" s="1"/>
  <c r="E58" i="2"/>
  <c r="H58" i="2" s="1"/>
  <c r="K58" i="2" s="1"/>
  <c r="E51" i="2"/>
  <c r="BL59" i="2"/>
  <c r="BL67" i="2" s="1"/>
  <c r="BI44" i="2"/>
  <c r="BL29" i="2"/>
  <c r="BL38" i="2" s="1"/>
  <c r="BI16" i="2"/>
  <c r="BI2" i="2"/>
  <c r="AW46" i="2"/>
  <c r="AZ46" i="2" s="1"/>
  <c r="AZ56" i="2" s="1"/>
  <c r="AW41" i="2"/>
  <c r="AW31" i="2"/>
  <c r="AZ31" i="2" s="1"/>
  <c r="AZ35" i="2" s="1"/>
  <c r="AZ15" i="2"/>
  <c r="AZ25" i="2" s="1"/>
  <c r="AZ2" i="2"/>
  <c r="AZ9" i="2" s="1"/>
  <c r="AJ52" i="2"/>
  <c r="AM41" i="2"/>
  <c r="AM46" i="2" s="1"/>
  <c r="AJ29" i="2"/>
  <c r="AN2" i="2"/>
  <c r="AN19" i="2" s="1"/>
  <c r="X51" i="2"/>
  <c r="X34" i="2"/>
  <c r="AA22" i="2"/>
  <c r="AA28" i="2" s="1"/>
  <c r="X2" i="2"/>
  <c r="H91" i="2"/>
  <c r="H78" i="2"/>
  <c r="E59" i="2" l="1"/>
  <c r="H61" i="2" s="1"/>
  <c r="BL16" i="2"/>
  <c r="BL23" i="2" s="1"/>
  <c r="BI23" i="2"/>
  <c r="BI26" i="2" s="1"/>
  <c r="AZ41" i="2"/>
  <c r="AW43" i="2"/>
  <c r="AW35" i="2"/>
  <c r="AW38" i="2" s="1"/>
  <c r="BL44" i="2"/>
  <c r="BL53" i="2" s="1"/>
  <c r="BI53" i="2"/>
  <c r="BI56" i="2" s="1"/>
  <c r="BL2" i="2"/>
  <c r="BL10" i="2" s="1"/>
  <c r="BI10" i="2"/>
  <c r="BI13" i="2" s="1"/>
  <c r="AW56" i="2"/>
  <c r="AW59" i="2" s="1"/>
  <c r="AW28" i="2"/>
  <c r="AM29" i="2"/>
  <c r="AM35" i="2" s="1"/>
  <c r="AJ35" i="2"/>
  <c r="AJ38" i="2" s="1"/>
  <c r="AM52" i="2"/>
  <c r="AM61" i="2" s="1"/>
  <c r="AJ61" i="2"/>
  <c r="AJ64" i="2" s="1"/>
  <c r="K78" i="2"/>
  <c r="K85" i="2" s="1"/>
  <c r="H85" i="2"/>
  <c r="H88" i="2" s="1"/>
  <c r="AA34" i="2"/>
  <c r="AA45" i="2" s="1"/>
  <c r="X45" i="2"/>
  <c r="X48" i="2" s="1"/>
  <c r="AA51" i="2"/>
  <c r="AA64" i="2" s="1"/>
  <c r="X64" i="2"/>
  <c r="X67" i="2" s="1"/>
  <c r="E72" i="2"/>
  <c r="H74" i="2" s="1"/>
  <c r="AA2" i="2"/>
  <c r="AA16" i="2" s="1"/>
  <c r="X16" i="2"/>
  <c r="X19" i="2" s="1"/>
  <c r="K91" i="2"/>
  <c r="K93" i="2" s="1"/>
  <c r="H93" i="2"/>
  <c r="H96" i="2" s="1"/>
  <c r="K72" i="2"/>
  <c r="H72" i="2"/>
  <c r="H75" i="2" l="1"/>
  <c r="L25" i="1"/>
  <c r="L21" i="1"/>
  <c r="K27" i="2" l="1"/>
  <c r="J27" i="2"/>
  <c r="O30" i="2" s="1"/>
  <c r="O44" i="2" s="1"/>
  <c r="O47" i="2" s="1"/>
  <c r="O49" i="2" s="1"/>
  <c r="H27" i="2"/>
  <c r="F27" i="2"/>
  <c r="E27" i="2"/>
  <c r="D27" i="2"/>
  <c r="C27" i="2"/>
  <c r="G26" i="2"/>
  <c r="I26" i="2" s="1"/>
  <c r="L26" i="2" s="1"/>
  <c r="B23" i="3" s="1"/>
  <c r="I23" i="3" s="1"/>
  <c r="L23" i="3" s="1"/>
  <c r="G25" i="2"/>
  <c r="I25" i="2" s="1"/>
  <c r="L25" i="2" s="1"/>
  <c r="B22" i="3" s="1"/>
  <c r="I22" i="3" s="1"/>
  <c r="L22" i="3" s="1"/>
  <c r="G24" i="2"/>
  <c r="I24" i="2" s="1"/>
  <c r="L24" i="2" s="1"/>
  <c r="B21" i="3" s="1"/>
  <c r="I21" i="3" s="1"/>
  <c r="L21" i="3" s="1"/>
  <c r="G23" i="2"/>
  <c r="G22" i="2"/>
  <c r="I22" i="2" s="1"/>
  <c r="G21" i="2"/>
  <c r="I21" i="2" s="1"/>
  <c r="G20" i="2"/>
  <c r="I20" i="2" s="1"/>
  <c r="G19" i="2"/>
  <c r="I19" i="2" s="1"/>
  <c r="B16" i="3" s="1"/>
  <c r="I16" i="3" s="1"/>
  <c r="L16" i="3" s="1"/>
  <c r="I18" i="2"/>
  <c r="L18" i="2" s="1"/>
  <c r="I15" i="3" s="1"/>
  <c r="L15" i="3" s="1"/>
  <c r="G17" i="2"/>
  <c r="I17" i="2" s="1"/>
  <c r="L17" i="2" s="1"/>
  <c r="G16" i="2"/>
  <c r="I16" i="2" s="1"/>
  <c r="B14" i="3" s="1"/>
  <c r="I14" i="3" s="1"/>
  <c r="L14" i="3" s="1"/>
  <c r="I15" i="2"/>
  <c r="G14" i="2"/>
  <c r="I14" i="2" s="1"/>
  <c r="G13" i="2"/>
  <c r="I13" i="2" s="1"/>
  <c r="G12" i="2"/>
  <c r="I12" i="2" s="1"/>
  <c r="L12" i="2" s="1"/>
  <c r="I10" i="3" s="1"/>
  <c r="L10" i="3" s="1"/>
  <c r="G11" i="2"/>
  <c r="I11" i="2" s="1"/>
  <c r="L11" i="2" s="1"/>
  <c r="G10" i="2"/>
  <c r="I10" i="2" s="1"/>
  <c r="L10" i="2" s="1"/>
  <c r="I8" i="3" s="1"/>
  <c r="L8" i="3" s="1"/>
  <c r="G9" i="2"/>
  <c r="I9" i="2" s="1"/>
  <c r="L9" i="2" s="1"/>
  <c r="I7" i="3" s="1"/>
  <c r="L7" i="3" s="1"/>
  <c r="G8" i="2"/>
  <c r="I8" i="2" s="1"/>
  <c r="L8" i="2" s="1"/>
  <c r="G7" i="2"/>
  <c r="I7" i="2" s="1"/>
  <c r="L7" i="2" s="1"/>
  <c r="I5" i="3" s="1"/>
  <c r="L5" i="3" s="1"/>
  <c r="G5" i="2"/>
  <c r="I5" i="2" s="1"/>
  <c r="G4" i="2"/>
  <c r="I4" i="2" s="1"/>
  <c r="B2" i="3" s="1"/>
  <c r="I2" i="3" s="1"/>
  <c r="L2" i="3" s="1"/>
  <c r="G3" i="2"/>
  <c r="I3" i="2" s="1"/>
  <c r="L3" i="2" s="1"/>
  <c r="G2" i="2"/>
  <c r="AG42" i="1"/>
  <c r="L6" i="1"/>
  <c r="L7" i="1"/>
  <c r="L8" i="1"/>
  <c r="L9" i="1"/>
  <c r="L18" i="1"/>
  <c r="L23" i="1"/>
  <c r="B6" i="3" l="1"/>
  <c r="I6" i="3" s="1"/>
  <c r="L6" i="3" s="1"/>
  <c r="I9" i="3"/>
  <c r="G27" i="2"/>
  <c r="H51" i="2"/>
  <c r="H59" i="2" s="1"/>
  <c r="H62" i="2" s="1"/>
  <c r="I2" i="2"/>
  <c r="BW23" i="1"/>
  <c r="BZ23" i="1" s="1"/>
  <c r="BW20" i="1"/>
  <c r="BZ20" i="1" s="1"/>
  <c r="BW17" i="1"/>
  <c r="BZ17" i="1" s="1"/>
  <c r="BW14" i="1"/>
  <c r="BZ14" i="1" s="1"/>
  <c r="BW11" i="1"/>
  <c r="BZ11" i="1" s="1"/>
  <c r="BW8" i="1"/>
  <c r="BZ8" i="1" s="1"/>
  <c r="BW5" i="1"/>
  <c r="BZ5" i="1" s="1"/>
  <c r="BW2" i="1"/>
  <c r="L9" i="3" l="1"/>
  <c r="L2" i="2"/>
  <c r="K51" i="2"/>
  <c r="K59" i="2" s="1"/>
  <c r="BZ2" i="1"/>
  <c r="AG3" i="1"/>
  <c r="AK3" i="1" s="1"/>
  <c r="AN3" i="1" s="1"/>
  <c r="AG4" i="1"/>
  <c r="AK4" i="1" s="1"/>
  <c r="AN4" i="1" s="1"/>
  <c r="AG5" i="1"/>
  <c r="AK5" i="1" s="1"/>
  <c r="AN5" i="1" s="1"/>
  <c r="AG6" i="1"/>
  <c r="AK6" i="1" s="1"/>
  <c r="AN6" i="1" s="1"/>
  <c r="AG7" i="1"/>
  <c r="AK7" i="1" s="1"/>
  <c r="AN7" i="1" s="1"/>
  <c r="AG8" i="1"/>
  <c r="AK8" i="1" s="1"/>
  <c r="AN8" i="1" s="1"/>
  <c r="AG9" i="1"/>
  <c r="AK9" i="1" s="1"/>
  <c r="AN9" i="1" s="1"/>
  <c r="AG10" i="1"/>
  <c r="AK10" i="1" s="1"/>
  <c r="AN10" i="1" s="1"/>
  <c r="AG11" i="1"/>
  <c r="AK11" i="1" s="1"/>
  <c r="AN11" i="1" s="1"/>
  <c r="AG12" i="1"/>
  <c r="AK12" i="1" s="1"/>
  <c r="AN12" i="1" s="1"/>
  <c r="AG13" i="1"/>
  <c r="AK13" i="1" s="1"/>
  <c r="AN13" i="1" s="1"/>
  <c r="AG14" i="1"/>
  <c r="AK14" i="1" s="1"/>
  <c r="AN14" i="1" s="1"/>
  <c r="AG15" i="1"/>
  <c r="AK15" i="1" s="1"/>
  <c r="AN15" i="1" s="1"/>
  <c r="AG16" i="1"/>
  <c r="AK16" i="1" s="1"/>
  <c r="AN16" i="1" s="1"/>
  <c r="AG17" i="1"/>
  <c r="AK17" i="1" s="1"/>
  <c r="AN17" i="1" s="1"/>
  <c r="AG18" i="1"/>
  <c r="AK18" i="1" s="1"/>
  <c r="AN18" i="1" s="1"/>
  <c r="AG19" i="1"/>
  <c r="AK19" i="1" s="1"/>
  <c r="AN19" i="1" s="1"/>
  <c r="AG2" i="1"/>
  <c r="BE65" i="1" l="1"/>
  <c r="BF65" i="1"/>
  <c r="BH65" i="1"/>
  <c r="BI65" i="1"/>
  <c r="BK65" i="1"/>
  <c r="BL65" i="1"/>
  <c r="BD65" i="1"/>
  <c r="BG61" i="1"/>
  <c r="BJ61" i="1" s="1"/>
  <c r="BM61" i="1" s="1"/>
  <c r="BN61" i="1" s="1"/>
  <c r="BG62" i="1"/>
  <c r="BJ62" i="1" s="1"/>
  <c r="BM62" i="1" s="1"/>
  <c r="BN62" i="1" s="1"/>
  <c r="BG63" i="1"/>
  <c r="BJ63" i="1" s="1"/>
  <c r="BM63" i="1" s="1"/>
  <c r="BN63" i="1" s="1"/>
  <c r="BG64" i="1"/>
  <c r="BJ64" i="1" s="1"/>
  <c r="BM64" i="1" s="1"/>
  <c r="BN64" i="1" s="1"/>
  <c r="BG60" i="1"/>
  <c r="BJ60" i="1" s="1"/>
  <c r="BM60" i="1" s="1"/>
  <c r="BN60" i="1" s="1"/>
  <c r="BE54" i="1"/>
  <c r="BF54" i="1"/>
  <c r="BH54" i="1"/>
  <c r="BI54" i="1"/>
  <c r="BK54" i="1"/>
  <c r="BL54" i="1"/>
  <c r="BD54" i="1"/>
  <c r="BG46" i="1"/>
  <c r="BJ46" i="1" s="1"/>
  <c r="BM46" i="1" s="1"/>
  <c r="BN46" i="1" s="1"/>
  <c r="BG47" i="1"/>
  <c r="BJ47" i="1" s="1"/>
  <c r="BM47" i="1" s="1"/>
  <c r="BN47" i="1" s="1"/>
  <c r="BG48" i="1"/>
  <c r="BJ48" i="1" s="1"/>
  <c r="BM48" i="1" s="1"/>
  <c r="BN48" i="1" s="1"/>
  <c r="BG49" i="1"/>
  <c r="BJ49" i="1" s="1"/>
  <c r="BM49" i="1" s="1"/>
  <c r="BN49" i="1" s="1"/>
  <c r="BG50" i="1"/>
  <c r="BJ50" i="1" s="1"/>
  <c r="BM50" i="1" s="1"/>
  <c r="BN50" i="1" s="1"/>
  <c r="BG51" i="1"/>
  <c r="BJ51" i="1" s="1"/>
  <c r="BM51" i="1" s="1"/>
  <c r="BN51" i="1" s="1"/>
  <c r="BG52" i="1"/>
  <c r="BJ52" i="1" s="1"/>
  <c r="BM52" i="1" s="1"/>
  <c r="BN52" i="1" s="1"/>
  <c r="BG53" i="1"/>
  <c r="BJ53" i="1" s="1"/>
  <c r="BM53" i="1" s="1"/>
  <c r="BN53" i="1" s="1"/>
  <c r="BJ45" i="1"/>
  <c r="BM45" i="1" s="1"/>
  <c r="BN45" i="1" s="1"/>
  <c r="BG45" i="1"/>
  <c r="BE38" i="1"/>
  <c r="BF38" i="1"/>
  <c r="BH38" i="1"/>
  <c r="BI38" i="1"/>
  <c r="BK38" i="1"/>
  <c r="BL38" i="1"/>
  <c r="BD38" i="1"/>
  <c r="BG34" i="1"/>
  <c r="BJ34" i="1" s="1"/>
  <c r="BM34" i="1" s="1"/>
  <c r="BN34" i="1" s="1"/>
  <c r="BG35" i="1"/>
  <c r="BJ35" i="1" s="1"/>
  <c r="BM35" i="1" s="1"/>
  <c r="BN35" i="1" s="1"/>
  <c r="BG36" i="1"/>
  <c r="BJ36" i="1" s="1"/>
  <c r="BM36" i="1" s="1"/>
  <c r="BN36" i="1" s="1"/>
  <c r="BG37" i="1"/>
  <c r="BJ37" i="1" s="1"/>
  <c r="BM37" i="1" s="1"/>
  <c r="BN37" i="1" s="1"/>
  <c r="BG33" i="1"/>
  <c r="BJ33" i="1" s="1"/>
  <c r="BM33" i="1" s="1"/>
  <c r="BN33" i="1" s="1"/>
  <c r="BE26" i="1"/>
  <c r="BF26" i="1"/>
  <c r="BH26" i="1"/>
  <c r="BI26" i="1"/>
  <c r="BK26" i="1"/>
  <c r="BL26" i="1"/>
  <c r="BD26" i="1"/>
  <c r="BG20" i="1"/>
  <c r="BJ20" i="1" s="1"/>
  <c r="BM20" i="1" s="1"/>
  <c r="BN20" i="1" s="1"/>
  <c r="BG21" i="1"/>
  <c r="BJ21" i="1" s="1"/>
  <c r="BM21" i="1" s="1"/>
  <c r="BN21" i="1" s="1"/>
  <c r="BG22" i="1"/>
  <c r="BJ22" i="1" s="1"/>
  <c r="BM22" i="1" s="1"/>
  <c r="BN22" i="1" s="1"/>
  <c r="BG23" i="1"/>
  <c r="BJ23" i="1" s="1"/>
  <c r="BM23" i="1" s="1"/>
  <c r="BN23" i="1" s="1"/>
  <c r="BG24" i="1"/>
  <c r="BJ24" i="1" s="1"/>
  <c r="BM24" i="1" s="1"/>
  <c r="BN24" i="1" s="1"/>
  <c r="BG25" i="1"/>
  <c r="BJ25" i="1" s="1"/>
  <c r="BM25" i="1" s="1"/>
  <c r="BN25" i="1" s="1"/>
  <c r="BG19" i="1"/>
  <c r="BJ19" i="1" s="1"/>
  <c r="BM19" i="1" s="1"/>
  <c r="BN19" i="1" s="1"/>
  <c r="BE12" i="1"/>
  <c r="BF12" i="1"/>
  <c r="BH12" i="1"/>
  <c r="BI12" i="1"/>
  <c r="BK12" i="1"/>
  <c r="BL12" i="1"/>
  <c r="BD12" i="1"/>
  <c r="BG3" i="1"/>
  <c r="BJ3" i="1" s="1"/>
  <c r="BM3" i="1" s="1"/>
  <c r="BG4" i="1"/>
  <c r="BJ4" i="1" s="1"/>
  <c r="BM4" i="1" s="1"/>
  <c r="BG5" i="1"/>
  <c r="BJ5" i="1" s="1"/>
  <c r="BM5" i="1" s="1"/>
  <c r="BG6" i="1"/>
  <c r="BJ6" i="1" s="1"/>
  <c r="BM6" i="1" s="1"/>
  <c r="BG7" i="1"/>
  <c r="BJ7" i="1" s="1"/>
  <c r="BM7" i="1" s="1"/>
  <c r="BG8" i="1"/>
  <c r="BJ8" i="1" s="1"/>
  <c r="BM8" i="1" s="1"/>
  <c r="BG9" i="1"/>
  <c r="BJ9" i="1" s="1"/>
  <c r="BM9" i="1" s="1"/>
  <c r="BG10" i="1"/>
  <c r="BJ10" i="1"/>
  <c r="BM10" i="1" s="1"/>
  <c r="BG11" i="1"/>
  <c r="BJ11" i="1" s="1"/>
  <c r="BM11" i="1" s="1"/>
  <c r="BG2" i="1"/>
  <c r="AR59" i="1"/>
  <c r="AS59" i="1"/>
  <c r="AU59" i="1"/>
  <c r="AV59" i="1"/>
  <c r="AX59" i="1"/>
  <c r="AY59" i="1"/>
  <c r="AQ59" i="1"/>
  <c r="AT58" i="1"/>
  <c r="AW58" i="1" s="1"/>
  <c r="AZ58" i="1" s="1"/>
  <c r="AT57" i="1"/>
  <c r="AT59" i="1" s="1"/>
  <c r="AW61" i="1" s="1"/>
  <c r="AR51" i="1"/>
  <c r="AS51" i="1"/>
  <c r="AU51" i="1"/>
  <c r="AV51" i="1"/>
  <c r="AX51" i="1"/>
  <c r="AY51" i="1"/>
  <c r="AQ51" i="1"/>
  <c r="AT48" i="1"/>
  <c r="AW48" i="1" s="1"/>
  <c r="AZ48" i="1" s="1"/>
  <c r="AT49" i="1"/>
  <c r="AW49" i="1" s="1"/>
  <c r="AZ49" i="1" s="1"/>
  <c r="AT50" i="1"/>
  <c r="AW50" i="1"/>
  <c r="AZ50" i="1" s="1"/>
  <c r="AT47" i="1"/>
  <c r="AW47" i="1" s="1"/>
  <c r="AZ47" i="1" s="1"/>
  <c r="AZ51" i="1" s="1"/>
  <c r="AR40" i="1"/>
  <c r="AS40" i="1"/>
  <c r="AU40" i="1"/>
  <c r="AV40" i="1"/>
  <c r="AX40" i="1"/>
  <c r="AY40" i="1"/>
  <c r="AQ40" i="1"/>
  <c r="AT32" i="1"/>
  <c r="AW32" i="1" s="1"/>
  <c r="AZ32" i="1" s="1"/>
  <c r="AT33" i="1"/>
  <c r="AW33" i="1" s="1"/>
  <c r="AZ33" i="1" s="1"/>
  <c r="AT34" i="1"/>
  <c r="AW34" i="1" s="1"/>
  <c r="AZ34" i="1" s="1"/>
  <c r="AT35" i="1"/>
  <c r="AW35" i="1" s="1"/>
  <c r="AT36" i="1"/>
  <c r="AW36" i="1" s="1"/>
  <c r="AZ36" i="1" s="1"/>
  <c r="AT37" i="1"/>
  <c r="AW37" i="1" s="1"/>
  <c r="AZ37" i="1" s="1"/>
  <c r="AT38" i="1"/>
  <c r="AW38" i="1" s="1"/>
  <c r="AZ38" i="1" s="1"/>
  <c r="AT39" i="1"/>
  <c r="AW39" i="1" s="1"/>
  <c r="AT31" i="1"/>
  <c r="AW31" i="1" s="1"/>
  <c r="AZ31" i="1" s="1"/>
  <c r="AR25" i="1"/>
  <c r="AS25" i="1"/>
  <c r="AU25" i="1"/>
  <c r="AV25" i="1"/>
  <c r="AX25" i="1"/>
  <c r="AY25" i="1"/>
  <c r="AQ25" i="1"/>
  <c r="AT17" i="1"/>
  <c r="AW17" i="1" s="1"/>
  <c r="AT18" i="1"/>
  <c r="AT19" i="1"/>
  <c r="AT20" i="1"/>
  <c r="AW20" i="1" s="1"/>
  <c r="AZ20" i="1" s="1"/>
  <c r="AT21" i="1"/>
  <c r="AW21" i="1" s="1"/>
  <c r="AT22" i="1"/>
  <c r="AT23" i="1"/>
  <c r="AW23" i="1" s="1"/>
  <c r="AZ23" i="1" s="1"/>
  <c r="AT24" i="1"/>
  <c r="AW24" i="1" s="1"/>
  <c r="AZ24" i="1" s="1"/>
  <c r="AT16" i="1"/>
  <c r="AW16" i="1" s="1"/>
  <c r="AZ16" i="1" s="1"/>
  <c r="AR9" i="1"/>
  <c r="AS9" i="1"/>
  <c r="AU9" i="1"/>
  <c r="AV9" i="1"/>
  <c r="AX9" i="1"/>
  <c r="AY9" i="1"/>
  <c r="AQ9" i="1"/>
  <c r="AT3" i="1"/>
  <c r="AW3" i="1" s="1"/>
  <c r="AT4" i="1"/>
  <c r="AW4" i="1" s="1"/>
  <c r="AT5" i="1"/>
  <c r="AW5" i="1" s="1"/>
  <c r="AZ5" i="1" s="1"/>
  <c r="AT6" i="1"/>
  <c r="AT7" i="1"/>
  <c r="AT8" i="1"/>
  <c r="AT2" i="1"/>
  <c r="AE68" i="1"/>
  <c r="AF68" i="1"/>
  <c r="AH68" i="1"/>
  <c r="AI68" i="1"/>
  <c r="AK68" i="1"/>
  <c r="AL68" i="1"/>
  <c r="AD68" i="1"/>
  <c r="AG60" i="1"/>
  <c r="AJ60" i="1" s="1"/>
  <c r="AM60" i="1" s="1"/>
  <c r="AG61" i="1"/>
  <c r="AJ61" i="1" s="1"/>
  <c r="AM61" i="1" s="1"/>
  <c r="AG62" i="1"/>
  <c r="AJ62" i="1" s="1"/>
  <c r="AM62" i="1" s="1"/>
  <c r="AG63" i="1"/>
  <c r="AJ63" i="1" s="1"/>
  <c r="AM63" i="1" s="1"/>
  <c r="AG64" i="1"/>
  <c r="AJ64" i="1" s="1"/>
  <c r="AM64" i="1" s="1"/>
  <c r="AG65" i="1"/>
  <c r="AJ65" i="1" s="1"/>
  <c r="AM65" i="1" s="1"/>
  <c r="AG66" i="1"/>
  <c r="AJ66" i="1" s="1"/>
  <c r="AM66" i="1" s="1"/>
  <c r="AG67" i="1"/>
  <c r="AJ67" i="1"/>
  <c r="AM67" i="1" s="1"/>
  <c r="AG59" i="1"/>
  <c r="AJ59" i="1" s="1"/>
  <c r="AM59" i="1" s="1"/>
  <c r="AE53" i="1"/>
  <c r="AF53" i="1"/>
  <c r="AH53" i="1"/>
  <c r="AI53" i="1"/>
  <c r="AK53" i="1"/>
  <c r="AL53" i="1"/>
  <c r="AD53" i="1"/>
  <c r="AJ52" i="1"/>
  <c r="AM52" i="1" s="1"/>
  <c r="AG51" i="1"/>
  <c r="AJ51" i="1" s="1"/>
  <c r="AM51" i="1" s="1"/>
  <c r="AG52" i="1"/>
  <c r="AG50" i="1"/>
  <c r="AG53" i="1" s="1"/>
  <c r="AJ55" i="1" s="1"/>
  <c r="AG37" i="1"/>
  <c r="AJ37" i="1" s="1"/>
  <c r="AM37" i="1" s="1"/>
  <c r="AG38" i="1"/>
  <c r="AG39" i="1"/>
  <c r="AG40" i="1"/>
  <c r="AJ40" i="1" s="1"/>
  <c r="AM40" i="1" s="1"/>
  <c r="AG41" i="1"/>
  <c r="AJ41" i="1" s="1"/>
  <c r="AM41" i="1" s="1"/>
  <c r="AG36" i="1"/>
  <c r="AE42" i="1"/>
  <c r="AF42" i="1"/>
  <c r="AH42" i="1"/>
  <c r="AI42" i="1"/>
  <c r="AK42" i="1"/>
  <c r="AL42" i="1"/>
  <c r="AD42" i="1"/>
  <c r="AJ38" i="1"/>
  <c r="AM38" i="1" s="1"/>
  <c r="AJ36" i="1"/>
  <c r="AM36" i="1" s="1"/>
  <c r="S62" i="1"/>
  <c r="T62" i="1"/>
  <c r="V62" i="1"/>
  <c r="W62" i="1"/>
  <c r="Y62" i="1"/>
  <c r="Z62" i="1"/>
  <c r="R62" i="1"/>
  <c r="U51" i="1"/>
  <c r="X51" i="1" s="1"/>
  <c r="AA51" i="1" s="1"/>
  <c r="U52" i="1"/>
  <c r="X52" i="1" s="1"/>
  <c r="AA52" i="1" s="1"/>
  <c r="U53" i="1"/>
  <c r="X53" i="1" s="1"/>
  <c r="AA53" i="1" s="1"/>
  <c r="U54" i="1"/>
  <c r="X54" i="1" s="1"/>
  <c r="AA54" i="1" s="1"/>
  <c r="U55" i="1"/>
  <c r="X55" i="1" s="1"/>
  <c r="AA55" i="1" s="1"/>
  <c r="U56" i="1"/>
  <c r="X56" i="1" s="1"/>
  <c r="AA56" i="1" s="1"/>
  <c r="U57" i="1"/>
  <c r="X57" i="1" s="1"/>
  <c r="AA57" i="1" s="1"/>
  <c r="U58" i="1"/>
  <c r="X58" i="1" s="1"/>
  <c r="AA58" i="1" s="1"/>
  <c r="U59" i="1"/>
  <c r="X59" i="1" s="1"/>
  <c r="AA59" i="1" s="1"/>
  <c r="U60" i="1"/>
  <c r="X60" i="1"/>
  <c r="AA60" i="1" s="1"/>
  <c r="U61" i="1"/>
  <c r="X61" i="1" s="1"/>
  <c r="AA61" i="1" s="1"/>
  <c r="U50" i="1"/>
  <c r="U62" i="1" s="1"/>
  <c r="X64" i="1" s="1"/>
  <c r="S44" i="1"/>
  <c r="T44" i="1"/>
  <c r="V44" i="1"/>
  <c r="W44" i="1"/>
  <c r="Y44" i="1"/>
  <c r="Z44" i="1"/>
  <c r="R44" i="1"/>
  <c r="U36" i="1"/>
  <c r="X36" i="1" s="1"/>
  <c r="AA36" i="1" s="1"/>
  <c r="U37" i="1"/>
  <c r="X37" i="1" s="1"/>
  <c r="AA37" i="1" s="1"/>
  <c r="U38" i="1"/>
  <c r="X38" i="1" s="1"/>
  <c r="AA38" i="1" s="1"/>
  <c r="U39" i="1"/>
  <c r="X39" i="1" s="1"/>
  <c r="AA39" i="1" s="1"/>
  <c r="U40" i="1"/>
  <c r="X40" i="1" s="1"/>
  <c r="AA40" i="1" s="1"/>
  <c r="U41" i="1"/>
  <c r="X41" i="1"/>
  <c r="AA41" i="1" s="1"/>
  <c r="U42" i="1"/>
  <c r="X42" i="1" s="1"/>
  <c r="AA42" i="1" s="1"/>
  <c r="U43" i="1"/>
  <c r="X43" i="1" s="1"/>
  <c r="AA43" i="1" s="1"/>
  <c r="U35" i="1"/>
  <c r="S29" i="1"/>
  <c r="T29" i="1"/>
  <c r="V29" i="1"/>
  <c r="W29" i="1"/>
  <c r="Y29" i="1"/>
  <c r="Z29" i="1"/>
  <c r="R29" i="1"/>
  <c r="U24" i="1"/>
  <c r="X24" i="1" s="1"/>
  <c r="AA24" i="1" s="1"/>
  <c r="U25" i="1"/>
  <c r="X25" i="1" s="1"/>
  <c r="AA25" i="1" s="1"/>
  <c r="U26" i="1"/>
  <c r="X26" i="1" s="1"/>
  <c r="AA26" i="1" s="1"/>
  <c r="U27" i="1"/>
  <c r="X27" i="1" s="1"/>
  <c r="AA27" i="1" s="1"/>
  <c r="U28" i="1"/>
  <c r="X28" i="1" s="1"/>
  <c r="AA28" i="1" s="1"/>
  <c r="U23" i="1"/>
  <c r="X23" i="1" s="1"/>
  <c r="AA23" i="1" s="1"/>
  <c r="S16" i="1"/>
  <c r="T16" i="1"/>
  <c r="V16" i="1"/>
  <c r="W16" i="1"/>
  <c r="Y16" i="1"/>
  <c r="Z16" i="1"/>
  <c r="R16" i="1"/>
  <c r="U3" i="1"/>
  <c r="X3" i="1" s="1"/>
  <c r="AA3" i="1" s="1"/>
  <c r="U4" i="1"/>
  <c r="X4" i="1" s="1"/>
  <c r="AA4" i="1" s="1"/>
  <c r="U5" i="1"/>
  <c r="X5" i="1" s="1"/>
  <c r="AA5" i="1" s="1"/>
  <c r="U6" i="1"/>
  <c r="X6" i="1" s="1"/>
  <c r="AA6" i="1" s="1"/>
  <c r="U7" i="1"/>
  <c r="X7" i="1" s="1"/>
  <c r="AA7" i="1" s="1"/>
  <c r="U8" i="1"/>
  <c r="X8" i="1" s="1"/>
  <c r="AA8" i="1" s="1"/>
  <c r="U9" i="1"/>
  <c r="X9" i="1" s="1"/>
  <c r="AA9" i="1" s="1"/>
  <c r="U10" i="1"/>
  <c r="X10" i="1" s="1"/>
  <c r="AA10" i="1" s="1"/>
  <c r="U11" i="1"/>
  <c r="X11" i="1" s="1"/>
  <c r="AA11" i="1" s="1"/>
  <c r="U12" i="1"/>
  <c r="X12" i="1" s="1"/>
  <c r="AA12" i="1" s="1"/>
  <c r="U13" i="1"/>
  <c r="X13" i="1" s="1"/>
  <c r="AA13" i="1" s="1"/>
  <c r="U14" i="1"/>
  <c r="X14" i="1" s="1"/>
  <c r="AA14" i="1" s="1"/>
  <c r="U15" i="1"/>
  <c r="X15" i="1" s="1"/>
  <c r="AA15" i="1" s="1"/>
  <c r="U2" i="1"/>
  <c r="C70" i="1"/>
  <c r="D70" i="1"/>
  <c r="E70" i="1"/>
  <c r="H72" i="1" s="1"/>
  <c r="F70" i="1"/>
  <c r="G70" i="1"/>
  <c r="I70" i="1"/>
  <c r="J70" i="1"/>
  <c r="B70" i="1"/>
  <c r="E69" i="1"/>
  <c r="H69" i="1" s="1"/>
  <c r="K69" i="1" s="1"/>
  <c r="E68" i="1"/>
  <c r="H68" i="1" s="1"/>
  <c r="K68" i="1" s="1"/>
  <c r="K70" i="1" s="1"/>
  <c r="C60" i="1"/>
  <c r="D60" i="1"/>
  <c r="F60" i="1"/>
  <c r="G60" i="1"/>
  <c r="I60" i="1"/>
  <c r="J60" i="1"/>
  <c r="B60" i="1"/>
  <c r="E54" i="1"/>
  <c r="H54" i="1" s="1"/>
  <c r="K54" i="1" s="1"/>
  <c r="E55" i="1"/>
  <c r="H55" i="1" s="1"/>
  <c r="K55" i="1" s="1"/>
  <c r="E56" i="1"/>
  <c r="H56" i="1" s="1"/>
  <c r="K56" i="1" s="1"/>
  <c r="E57" i="1"/>
  <c r="H57" i="1" s="1"/>
  <c r="K57" i="1" s="1"/>
  <c r="E58" i="1"/>
  <c r="H58" i="1" s="1"/>
  <c r="K58" i="1" s="1"/>
  <c r="E59" i="1"/>
  <c r="H59" i="1" s="1"/>
  <c r="K59" i="1" s="1"/>
  <c r="E53" i="1"/>
  <c r="H53" i="1" s="1"/>
  <c r="K53" i="1" s="1"/>
  <c r="B46" i="1"/>
  <c r="C46" i="1"/>
  <c r="D46" i="1"/>
  <c r="F46" i="1"/>
  <c r="G46" i="1"/>
  <c r="E39" i="1"/>
  <c r="H39" i="1" s="1"/>
  <c r="K39" i="1" s="1"/>
  <c r="E40" i="1"/>
  <c r="H40" i="1" s="1"/>
  <c r="K40" i="1" s="1"/>
  <c r="E41" i="1"/>
  <c r="H41" i="1" s="1"/>
  <c r="K41" i="1" s="1"/>
  <c r="E42" i="1"/>
  <c r="H42" i="1" s="1"/>
  <c r="K42" i="1" s="1"/>
  <c r="E43" i="1"/>
  <c r="H43" i="1" s="1"/>
  <c r="K43" i="1" s="1"/>
  <c r="E44" i="1"/>
  <c r="H44" i="1" s="1"/>
  <c r="K44" i="1" s="1"/>
  <c r="E45" i="1"/>
  <c r="H45" i="1"/>
  <c r="K45" i="1" s="1"/>
  <c r="E38" i="1"/>
  <c r="B32" i="1"/>
  <c r="C32" i="1"/>
  <c r="D32" i="1"/>
  <c r="F32" i="1"/>
  <c r="G32" i="1"/>
  <c r="I32" i="1"/>
  <c r="E30" i="1"/>
  <c r="H30" i="1" s="1"/>
  <c r="K30" i="1" s="1"/>
  <c r="E31" i="1"/>
  <c r="H31" i="1" s="1"/>
  <c r="K31" i="1" s="1"/>
  <c r="E29" i="1"/>
  <c r="E32" i="1" s="1"/>
  <c r="H33" i="1" s="1"/>
  <c r="G4" i="1"/>
  <c r="I4" i="1" s="1"/>
  <c r="G5" i="1"/>
  <c r="I5" i="1" s="1"/>
  <c r="G6" i="1"/>
  <c r="I6" i="1" s="1"/>
  <c r="G7" i="1"/>
  <c r="I7" i="1" s="1"/>
  <c r="G8" i="1"/>
  <c r="I8" i="1" s="1"/>
  <c r="G9" i="1"/>
  <c r="I9" i="1" s="1"/>
  <c r="G10" i="1"/>
  <c r="I10" i="1" s="1"/>
  <c r="L10" i="1" s="1"/>
  <c r="G11" i="1"/>
  <c r="I11" i="1" s="1"/>
  <c r="L11" i="1" s="1"/>
  <c r="G12" i="1"/>
  <c r="I12" i="1" s="1"/>
  <c r="G13" i="1"/>
  <c r="I13" i="1" s="1"/>
  <c r="G14" i="1"/>
  <c r="I14" i="1" s="1"/>
  <c r="G15" i="1"/>
  <c r="I15" i="1" s="1"/>
  <c r="G16" i="1"/>
  <c r="I16" i="1" s="1"/>
  <c r="G17" i="1"/>
  <c r="I17" i="1" s="1"/>
  <c r="L17" i="1" s="1"/>
  <c r="G18" i="1"/>
  <c r="I18" i="1" s="1"/>
  <c r="G19" i="1"/>
  <c r="I19" i="1" s="1"/>
  <c r="G20" i="1"/>
  <c r="I20" i="1" s="1"/>
  <c r="G21" i="1"/>
  <c r="I21" i="1" s="1"/>
  <c r="G22" i="1"/>
  <c r="I22" i="1" s="1"/>
  <c r="G23" i="1"/>
  <c r="I23" i="1" s="1"/>
  <c r="G24" i="1"/>
  <c r="I24" i="1" s="1"/>
  <c r="L24" i="1" s="1"/>
  <c r="G25" i="1"/>
  <c r="I25" i="1" s="1"/>
  <c r="AK2" i="1"/>
  <c r="AK20" i="1" s="1"/>
  <c r="X50" i="1"/>
  <c r="AA50" i="1" s="1"/>
  <c r="X35" i="1"/>
  <c r="AA35" i="1" s="1"/>
  <c r="L22" i="1" l="1"/>
  <c r="B23" i="2" s="1"/>
  <c r="N19" i="1"/>
  <c r="N24" i="1" s="1"/>
  <c r="B27" i="2"/>
  <c r="I23" i="2"/>
  <c r="AT9" i="1"/>
  <c r="AW11" i="1" s="1"/>
  <c r="AT25" i="1"/>
  <c r="AW27" i="1" s="1"/>
  <c r="AW57" i="1"/>
  <c r="AW59" i="1" s="1"/>
  <c r="U16" i="1"/>
  <c r="X18" i="1" s="1"/>
  <c r="BG12" i="1"/>
  <c r="BJ15" i="1" s="1"/>
  <c r="BN38" i="1"/>
  <c r="BG54" i="1"/>
  <c r="BJ56" i="1" s="1"/>
  <c r="AW62" i="1"/>
  <c r="AA44" i="1"/>
  <c r="AW6" i="1"/>
  <c r="AZ6" i="1" s="1"/>
  <c r="BM38" i="1"/>
  <c r="AZ57" i="1"/>
  <c r="AZ59" i="1" s="1"/>
  <c r="X2" i="1"/>
  <c r="AA2" i="1" s="1"/>
  <c r="AJ44" i="1"/>
  <c r="AG68" i="1"/>
  <c r="AJ70" i="1" s="1"/>
  <c r="AW2" i="1"/>
  <c r="AZ2" i="1" s="1"/>
  <c r="AW19" i="1"/>
  <c r="AZ19" i="1" s="1"/>
  <c r="AT40" i="1"/>
  <c r="AW42" i="1" s="1"/>
  <c r="AW51" i="1"/>
  <c r="BG65" i="1"/>
  <c r="BJ67" i="1" s="1"/>
  <c r="E60" i="1"/>
  <c r="H62" i="1" s="1"/>
  <c r="AW8" i="1"/>
  <c r="AZ8" i="1" s="1"/>
  <c r="AZ21" i="1"/>
  <c r="AW22" i="1"/>
  <c r="AZ22" i="1" s="1"/>
  <c r="AW18" i="1"/>
  <c r="AZ18" i="1" s="1"/>
  <c r="BJ2" i="1"/>
  <c r="BM2" i="1" s="1"/>
  <c r="BM12" i="1" s="1"/>
  <c r="BG26" i="1"/>
  <c r="BJ28" i="1" s="1"/>
  <c r="BG38" i="1"/>
  <c r="BJ40" i="1" s="1"/>
  <c r="E46" i="1"/>
  <c r="H48" i="1" s="1"/>
  <c r="AJ50" i="1"/>
  <c r="AZ7" i="1"/>
  <c r="AW7" i="1"/>
  <c r="AT51" i="1"/>
  <c r="AW53" i="1" s="1"/>
  <c r="BJ38" i="1"/>
  <c r="U44" i="1"/>
  <c r="X46" i="1" s="1"/>
  <c r="X44" i="1"/>
  <c r="BM65" i="1"/>
  <c r="BN65" i="1"/>
  <c r="BJ65" i="1"/>
  <c r="BJ68" i="1" s="1"/>
  <c r="BN54" i="1"/>
  <c r="BJ54" i="1"/>
  <c r="BM54" i="1"/>
  <c r="BN26" i="1"/>
  <c r="BJ26" i="1"/>
  <c r="BM26" i="1"/>
  <c r="BJ12" i="1"/>
  <c r="BJ16" i="1" s="1"/>
  <c r="AZ17" i="1"/>
  <c r="AZ3" i="1"/>
  <c r="AZ4" i="1"/>
  <c r="AJ53" i="1"/>
  <c r="AJ56" i="1" s="1"/>
  <c r="AA62" i="1"/>
  <c r="X62" i="1"/>
  <c r="X65" i="1" s="1"/>
  <c r="H70" i="1"/>
  <c r="H73" i="1" s="1"/>
  <c r="K60" i="1"/>
  <c r="H60" i="1"/>
  <c r="H63" i="1" s="1"/>
  <c r="AZ35" i="1"/>
  <c r="AZ39" i="1"/>
  <c r="AW40" i="1"/>
  <c r="AW43" i="1" s="1"/>
  <c r="AM68" i="1"/>
  <c r="AJ68" i="1"/>
  <c r="AJ72" i="1" s="1"/>
  <c r="AM50" i="1"/>
  <c r="AM53" i="1" s="1"/>
  <c r="AJ39" i="1"/>
  <c r="AM39" i="1" s="1"/>
  <c r="AM42" i="1" s="1"/>
  <c r="U29" i="1"/>
  <c r="X31" i="1" s="1"/>
  <c r="AA29" i="1"/>
  <c r="X29" i="1"/>
  <c r="AA16" i="1"/>
  <c r="X16" i="1"/>
  <c r="AN2" i="1"/>
  <c r="AN20" i="1" s="1"/>
  <c r="D26" i="1"/>
  <c r="E26" i="1"/>
  <c r="F26" i="1"/>
  <c r="H26" i="1"/>
  <c r="J26" i="1"/>
  <c r="K26" i="1"/>
  <c r="C26" i="1"/>
  <c r="N25" i="1" l="1"/>
  <c r="N27" i="1"/>
  <c r="L23" i="2"/>
  <c r="I27" i="2"/>
  <c r="X19" i="1"/>
  <c r="AZ40" i="1"/>
  <c r="BJ57" i="1"/>
  <c r="AW54" i="1"/>
  <c r="AW25" i="1"/>
  <c r="AW28" i="1" s="1"/>
  <c r="AZ25" i="1"/>
  <c r="AW9" i="1"/>
  <c r="AW12" i="1" s="1"/>
  <c r="X32" i="1"/>
  <c r="BJ29" i="1"/>
  <c r="X47" i="1"/>
  <c r="BJ41" i="1"/>
  <c r="AZ9" i="1"/>
  <c r="AJ42" i="1"/>
  <c r="AJ45" i="1" s="1"/>
  <c r="J46" i="1"/>
  <c r="I46" i="1"/>
  <c r="H38" i="1"/>
  <c r="H46" i="1" s="1"/>
  <c r="H49" i="1" s="1"/>
  <c r="J32" i="1"/>
  <c r="O29" i="1"/>
  <c r="O41" i="1" s="1"/>
  <c r="O43" i="1" s="1"/>
  <c r="O45" i="1" s="1"/>
  <c r="G3" i="1"/>
  <c r="I3" i="1" s="1"/>
  <c r="G2" i="1"/>
  <c r="L27" i="2" l="1"/>
  <c r="I2" i="1"/>
  <c r="L2" i="1" s="1"/>
  <c r="G26" i="1"/>
  <c r="B26" i="1"/>
  <c r="L4" i="1"/>
  <c r="K38" i="1"/>
  <c r="H29" i="1"/>
  <c r="H32" i="1" s="1"/>
  <c r="H34" i="1" s="1"/>
  <c r="I20" i="3" l="1"/>
  <c r="B24" i="3"/>
  <c r="I26" i="1"/>
  <c r="L3" i="1"/>
  <c r="L26" i="1" s="1"/>
  <c r="K46" i="1"/>
  <c r="K29" i="1"/>
  <c r="K32" i="1" s="1"/>
  <c r="L20" i="3" l="1"/>
  <c r="L24" i="3" s="1"/>
  <c r="I24" i="3"/>
</calcChain>
</file>

<file path=xl/comments1.xml><?xml version="1.0" encoding="utf-8"?>
<comments xmlns="http://schemas.openxmlformats.org/spreadsheetml/2006/main">
  <authors>
    <author>Wanderson</author>
  </authors>
  <commentList>
    <comment ref="J4" authorId="0" shapeId="0">
      <text>
        <r>
          <rPr>
            <b/>
            <sz val="9"/>
            <color indexed="81"/>
            <rFont val="Tahoma"/>
            <family val="2"/>
          </rPr>
          <t>955,00 NA 16550-0 DIA 10</t>
        </r>
      </text>
    </comment>
    <comment ref="H5" authorId="0" shapeId="0">
      <text>
        <r>
          <rPr>
            <b/>
            <sz val="9"/>
            <color indexed="81"/>
            <rFont val="Tahoma"/>
            <family val="2"/>
          </rPr>
          <t>30,00 GASOLINA
600,00 COMPRA DE UM CELULAR</t>
        </r>
      </text>
    </comment>
    <comment ref="J5" authorId="0" shapeId="0">
      <text>
        <r>
          <rPr>
            <b/>
            <sz val="9"/>
            <color indexed="81"/>
            <rFont val="Tahoma"/>
            <family val="2"/>
          </rPr>
          <t>210,00 Banco MB Caixa n° 3339-0, 08/02
500,00 Banco MB Caixa n° 3339-0, 09/02
320,00 Banco MB Caixa n° 3339-0, 08/02
104,00 mb caixa dia 10</t>
        </r>
      </text>
    </comment>
    <comment ref="J6" authorId="0" shapeId="0">
      <text>
        <r>
          <rPr>
            <b/>
            <sz val="9"/>
            <color indexed="81"/>
            <rFont val="Tahoma"/>
            <family val="2"/>
          </rPr>
          <t>300,00 WAND BRASIL DIA 11</t>
        </r>
      </text>
    </comment>
    <comment ref="D7" authorId="0" shapeId="0">
      <text>
        <r>
          <rPr>
            <b/>
            <sz val="9"/>
            <color indexed="81"/>
            <rFont val="Tahoma"/>
            <family val="2"/>
          </rPr>
          <t>1.800,00 BARBEARIA DIA 02             PAGO
1.650,00 dudu dia 04                         PAGO</t>
        </r>
      </text>
    </comment>
    <comment ref="J7" authorId="0" shapeId="0">
      <text>
        <r>
          <rPr>
            <b/>
            <sz val="9"/>
            <color indexed="81"/>
            <rFont val="Tahoma"/>
            <family val="2"/>
          </rPr>
          <t>1.450,00 WAND BRASIL DIA 09
1.000,00 MB CAIXA DIA 09
550,00 MERCADO PAGO DIA 10</t>
        </r>
      </text>
    </comment>
    <comment ref="J8" authorId="0" shapeId="0">
      <text>
        <r>
          <rPr>
            <b/>
            <sz val="9"/>
            <color indexed="81"/>
            <rFont val="Tahoma"/>
            <family val="2"/>
          </rPr>
          <t>360,00 NA 16550-0 DIA 11</t>
        </r>
      </text>
    </comment>
    <comment ref="K8" authorId="0" shapeId="0">
      <text>
        <r>
          <rPr>
            <b/>
            <sz val="9"/>
            <color indexed="81"/>
            <rFont val="Tahoma"/>
            <family val="2"/>
          </rPr>
          <t>125,00 adriano dia 10</t>
        </r>
      </text>
    </comment>
    <comment ref="J10" authorId="0" shapeId="0">
      <text>
        <r>
          <rPr>
            <b/>
            <sz val="9"/>
            <color indexed="81"/>
            <rFont val="Tahoma"/>
            <family val="2"/>
          </rPr>
          <t>1.000,00 NA 16550-0 DIA 09
400,00 NA 16550-0 DIA 09
204,00 WAND BRASIL DIA 09
900,00 NA 16550-0 DIA 11</t>
        </r>
      </text>
    </comment>
    <comment ref="K10" authorId="0" shapeId="0">
      <text>
        <r>
          <rPr>
            <b/>
            <sz val="9"/>
            <color indexed="81"/>
            <rFont val="Tahoma"/>
            <family val="2"/>
          </rPr>
          <t>500,00
45,00</t>
        </r>
      </text>
    </comment>
    <comment ref="A11" authorId="0" shapeId="0">
      <text>
        <r>
          <rPr>
            <b/>
            <sz val="9"/>
            <color indexed="81"/>
            <rFont val="Tahoma"/>
            <family val="2"/>
          </rPr>
          <t xml:space="preserve">100,00 WI FI, 15,00 GASOLINA E 15,00 DE INTERNET GUEDES SANTOS 
110,00 BAR MIXARIA WIFI DIA 10   </t>
        </r>
        <r>
          <rPr>
            <b/>
            <i/>
            <u/>
            <sz val="9"/>
            <color indexed="81"/>
            <rFont val="Tahoma"/>
            <family val="2"/>
          </rPr>
          <t>ERA 115,00</t>
        </r>
        <r>
          <rPr>
            <b/>
            <sz val="9"/>
            <color indexed="81"/>
            <rFont val="Tahoma"/>
            <family val="2"/>
          </rPr>
          <t xml:space="preserve">
50,00 WIFI GOIANO DIA 10
90,00 WIFI BOTECO DO JOÃO + 5% DO POSITIVO
100,00 WIFI CAMPUS BAR
200,00 ALUGUEL VAGNER
20% DO POSITIVO NETINHO
20% DO POSITIVO LEANDRO RIBEIRO 
15% DO POSITIVO PAULO GOMES
10% DO POSITIVO JESUSMAR
10% DO POSITIVO VANDERLANY
5% DO POSITIVO JOÃO BRITO
5% DO POSITIVO BUTECO DO JOÃO
5% DO POSITIVO FRANCISCO 
5% DO POSITIVO FRANCISCO SOUSA + 15,00 DE GASOLINA
</t>
        </r>
      </text>
    </comment>
    <comment ref="M11" authorId="0" shapeId="0">
      <text>
        <r>
          <rPr>
            <b/>
            <sz val="9"/>
            <color indexed="81"/>
            <rFont val="Tahoma"/>
            <family val="2"/>
          </rPr>
          <t xml:space="preserve">100,00 WI FI, 15,00 GASOLINA E 15,00 DE INTERNET GUEDES SANTOS 
110,00 BAR MIXARIA WIFI DIA 10   </t>
        </r>
        <r>
          <rPr>
            <b/>
            <i/>
            <u/>
            <sz val="9"/>
            <color indexed="81"/>
            <rFont val="Tahoma"/>
            <family val="2"/>
          </rPr>
          <t>ERA 115,00</t>
        </r>
        <r>
          <rPr>
            <b/>
            <sz val="9"/>
            <color indexed="81"/>
            <rFont val="Tahoma"/>
            <family val="2"/>
          </rPr>
          <t xml:space="preserve">
50,00 WIFI GOIANO DIA 10
90,00 WIFI BOTECO DO JOÃO + 5% DO POSITIVO
100,00 WIFI CAMPUS BAR
200,00 ALUGUEL VAGNER
20% DO POSITIVO NETINHO
20% DO POSITIVO LEANDRO RIBEIRO 
15% DO POSITIVO PAULO GOMES
10% DO POSITIVO JESUSMAR
10% DO POSITIVO VANDERLANY
5% DO POSITIVO JOÃO BRITO
5% DO POSITIVO BUTECO DO JOÃO
5% DO POSITIVO FRANCISCO 
5% DO POSITIVO FRANCISCO SOUSA + 15,00 DE GASOLINA
</t>
        </r>
      </text>
    </comment>
    <comment ref="D12" authorId="0" shapeId="0">
      <text>
        <r>
          <rPr>
            <b/>
            <sz val="9"/>
            <color indexed="81"/>
            <rFont val="Tahoma"/>
            <family val="2"/>
          </rPr>
          <t>204,08 lidionelp dia 05</t>
        </r>
      </text>
    </comment>
    <comment ref="J12" authorId="0" shapeId="0">
      <text>
        <r>
          <rPr>
            <b/>
            <sz val="9"/>
            <color indexed="81"/>
            <rFont val="Tahoma"/>
            <family val="2"/>
          </rPr>
          <t>3.538,00 só 710,00 é daq.</t>
        </r>
      </text>
    </comment>
    <comment ref="D13" authorId="0" shapeId="0">
      <text>
        <r>
          <rPr>
            <b/>
            <sz val="9"/>
            <color indexed="81"/>
            <rFont val="Tahoma"/>
            <family val="2"/>
          </rPr>
          <t xml:space="preserve">5.000,00 LOPES DIA 02         
3.372,00 PAGO
</t>
        </r>
      </text>
    </comment>
    <comment ref="H13" authorId="0" shapeId="0">
      <text>
        <r>
          <rPr>
            <b/>
            <sz val="9"/>
            <color indexed="81"/>
            <rFont val="Tahoma"/>
            <family val="2"/>
          </rPr>
          <t>60,00 GASOLINA
1.000,00 AJUDA GERENTE</t>
        </r>
      </text>
    </comment>
    <comment ref="J13" authorId="0" shapeId="0">
      <text>
        <r>
          <rPr>
            <b/>
            <sz val="9"/>
            <color indexed="81"/>
            <rFont val="Tahoma"/>
            <family val="2"/>
          </rPr>
          <t>6.000 Banco do Brasil n° 8586-3, 08/02
3.538,00 wand brasil dia 10 .. Só 2.827,00 é daq.</t>
        </r>
      </text>
    </comment>
    <comment ref="H14" authorId="0" shapeId="0">
      <text>
        <r>
          <rPr>
            <b/>
            <sz val="9"/>
            <color indexed="81"/>
            <rFont val="Tahoma"/>
            <family val="2"/>
          </rPr>
          <t>30,00 GASOLINA
100,00 PATROCINIO KAROL
120,00 ISOPOR
200,00 ALUGUEL GERENTE</t>
        </r>
      </text>
    </comment>
    <comment ref="J14" authorId="0" shapeId="0">
      <text>
        <r>
          <rPr>
            <b/>
            <sz val="9"/>
            <color indexed="81"/>
            <rFont val="Tahoma"/>
            <family val="2"/>
          </rPr>
          <t>280,00  Banco do Brasil n° 8586-3, 08/02</t>
        </r>
      </text>
    </comment>
    <comment ref="A15" authorId="0" shapeId="0">
      <text>
        <r>
          <rPr>
            <b/>
            <sz val="9"/>
            <color indexed="81"/>
            <rFont val="Tahoma"/>
            <family val="2"/>
          </rPr>
          <t>15% GERENTE
25,00 GASOLINA GERENTE
50,00 AIRTON CELULAR TODO DIA 21
90,00 BAR DO NADINHO DIA 25
80,00 CIMAR DIA 10</t>
        </r>
      </text>
    </comment>
    <comment ref="J15" authorId="0" shapeId="0">
      <text>
        <r>
          <rPr>
            <b/>
            <sz val="9"/>
            <color indexed="81"/>
            <rFont val="Tahoma"/>
            <family val="2"/>
          </rPr>
          <t>698,00 Banco do Brasil n° 8586-3, 09/02</t>
        </r>
      </text>
    </comment>
    <comment ref="K15" authorId="0" shapeId="0">
      <text>
        <r>
          <rPr>
            <b/>
            <sz val="9"/>
            <color indexed="81"/>
            <rFont val="Tahoma"/>
            <family val="2"/>
          </rPr>
          <t>40,00 Cambista Matheus 1, 09/02
200,00 NALDINHO DIA 09</t>
        </r>
      </text>
    </comment>
    <comment ref="M15" authorId="0" shapeId="0">
      <text>
        <r>
          <rPr>
            <b/>
            <sz val="9"/>
            <color indexed="81"/>
            <rFont val="Tahoma"/>
            <family val="2"/>
          </rPr>
          <t>15% GERENTE
25,00 GASOLINA GERENTE
50,00 AIRTON CELULAR TODO DIA 21
90,00 BAR DO NADINHO DIA 25
80,00 CIMAR DIA 10</t>
        </r>
      </text>
    </comment>
    <comment ref="A16" authorId="0" shapeId="0">
      <text>
        <r>
          <rPr>
            <b/>
            <sz val="9"/>
            <color indexed="81"/>
            <rFont val="Tahoma"/>
            <family val="2"/>
          </rPr>
          <t>105,00 WIFI CAMB. EDILSON FINAL DO MÊS</t>
        </r>
      </text>
    </comment>
    <comment ref="J16" authorId="0" shapeId="0">
      <text>
        <r>
          <rPr>
            <b/>
            <sz val="9"/>
            <color indexed="81"/>
            <rFont val="Tahoma"/>
            <family val="2"/>
          </rPr>
          <t xml:space="preserve">4.490,00 WAND </t>
        </r>
      </text>
    </comment>
    <comment ref="M16" authorId="0" shapeId="0">
      <text>
        <r>
          <rPr>
            <b/>
            <sz val="9"/>
            <color indexed="81"/>
            <rFont val="Tahoma"/>
            <family val="2"/>
          </rPr>
          <t>105,00 WIFI CAMB. EDILSON FINAL DO MÊS</t>
        </r>
      </text>
    </comment>
    <comment ref="K17" authorId="0" shapeId="0">
      <text>
        <r>
          <rPr>
            <b/>
            <sz val="9"/>
            <color indexed="81"/>
            <rFont val="Tahoma"/>
            <family val="2"/>
          </rPr>
          <t>620,00 DIA 11
363,00 DIA 11</t>
        </r>
      </text>
    </comment>
    <comment ref="J18" authorId="0" shapeId="0">
      <text>
        <r>
          <rPr>
            <b/>
            <sz val="9"/>
            <color indexed="81"/>
            <rFont val="Tahoma"/>
            <family val="2"/>
          </rPr>
          <t>28,00 NA 16550-0 DIA 10</t>
        </r>
      </text>
    </comment>
    <comment ref="J19" authorId="0" shapeId="0">
      <text>
        <r>
          <rPr>
            <b/>
            <sz val="9"/>
            <color indexed="81"/>
            <rFont val="Tahoma"/>
            <family val="2"/>
          </rPr>
          <t>236,48 NA 26231-6 DIA 08</t>
        </r>
      </text>
    </comment>
    <comment ref="A20" authorId="0" shapeId="0">
      <text>
        <r>
          <rPr>
            <b/>
            <sz val="9"/>
            <color indexed="81"/>
            <rFont val="Tahoma"/>
            <family val="2"/>
          </rPr>
          <t>100,00 CAMB. PONTO FELIPE
70,00 CAMB. TONHO
50,00 INTERNET BAR DIA 18
80,00 INTERNET TECBRITO DIA 18
GERENTE: 15%
30,00 GASOLINA GERENTE</t>
        </r>
      </text>
    </comment>
    <comment ref="H20" authorId="0" shapeId="0">
      <text>
        <r>
          <rPr>
            <b/>
            <sz val="9"/>
            <color indexed="81"/>
            <rFont val="Tahoma"/>
            <family val="2"/>
          </rPr>
          <t>30,00 GASOLINA
520,00 DESPESAS</t>
        </r>
      </text>
    </comment>
    <comment ref="J20" authorId="0" shapeId="0">
      <text>
        <r>
          <rPr>
            <b/>
            <sz val="9"/>
            <color indexed="81"/>
            <rFont val="Tahoma"/>
            <family val="2"/>
          </rPr>
          <t>1.308,00 MB BRADESCO DIA 09</t>
        </r>
      </text>
    </comment>
    <comment ref="M20" authorId="0" shapeId="0">
      <text>
        <r>
          <rPr>
            <b/>
            <sz val="9"/>
            <color indexed="81"/>
            <rFont val="Tahoma"/>
            <family val="2"/>
          </rPr>
          <t>100,00 CAMB. PONTO FELIPE
70,00 CAMB. TONHO
50,00 INTERNET BAR DIA 18
80,00 INTERNET TECBRITO DIA 18
GERENTE: 15%
30,00 GASOLINA GERENTE</t>
        </r>
      </text>
    </comment>
    <comment ref="H22" authorId="0" shapeId="0">
      <text>
        <r>
          <rPr>
            <b/>
            <sz val="9"/>
            <color indexed="81"/>
            <rFont val="Tahoma"/>
            <family val="2"/>
          </rPr>
          <t>30,00 GASOLINA
886,00 COMISSÃO SUPERVISOR</t>
        </r>
      </text>
    </comment>
    <comment ref="J22" authorId="0" shapeId="0">
      <text>
        <r>
          <rPr>
            <b/>
            <sz val="9"/>
            <color indexed="81"/>
            <rFont val="Tahoma"/>
            <family val="2"/>
          </rPr>
          <t>840,00 WAND BRASIL DIA 17</t>
        </r>
      </text>
    </comment>
    <comment ref="D24" authorId="0" shapeId="0">
      <text>
        <r>
          <rPr>
            <b/>
            <sz val="9"/>
            <color indexed="81"/>
            <rFont val="Tahoma"/>
            <family val="2"/>
          </rPr>
          <t>680,00 GLADSON DIA 03                PAGO</t>
        </r>
      </text>
    </comment>
    <comment ref="J24" authorId="0" shapeId="0">
      <text>
        <r>
          <rPr>
            <b/>
            <sz val="9"/>
            <color indexed="81"/>
            <rFont val="Tahoma"/>
            <family val="2"/>
          </rPr>
          <t>1.300,00 WAND BRASIL DIA 12</t>
        </r>
      </text>
    </comment>
    <comment ref="J25" authorId="0" shapeId="0">
      <text>
        <r>
          <rPr>
            <b/>
            <sz val="9"/>
            <color indexed="81"/>
            <rFont val="Tahoma"/>
            <family val="2"/>
          </rPr>
          <t>386,00 NA 16550-0 DIA 10</t>
        </r>
      </text>
    </comment>
    <comment ref="AJ71" authorId="0" shapeId="0">
      <text>
        <r>
          <rPr>
            <b/>
            <sz val="9"/>
            <color indexed="81"/>
            <rFont val="Tahoma"/>
            <family val="2"/>
          </rPr>
          <t>200,00 GERENTE, TODO DIA 10
120,00 ISOPOR
100,00 PATROCINIO P/KAROL</t>
        </r>
      </text>
    </comment>
  </commentList>
</comments>
</file>

<file path=xl/comments2.xml><?xml version="1.0" encoding="utf-8"?>
<comments xmlns="http://schemas.openxmlformats.org/spreadsheetml/2006/main">
  <authors>
    <author>Wanderson</author>
  </authors>
  <commentList>
    <comment ref="AJ3" authorId="0" shapeId="0">
      <text>
        <r>
          <rPr>
            <b/>
            <sz val="9"/>
            <color indexed="81"/>
            <rFont val="Tahoma"/>
            <family val="2"/>
          </rPr>
          <t>110,00 WIFI</t>
        </r>
      </text>
    </comment>
    <comment ref="H4" authorId="0" shapeId="0">
      <text>
        <r>
          <rPr>
            <b/>
            <sz val="9"/>
            <color indexed="81"/>
            <rFont val="Tahoma"/>
            <family val="2"/>
          </rPr>
          <t>50,00 GASOLINA
20,00 CHIP</t>
        </r>
      </text>
    </comment>
    <comment ref="H5" authorId="0" shapeId="0">
      <text>
        <r>
          <rPr>
            <b/>
            <sz val="9"/>
            <color indexed="81"/>
            <rFont val="Tahoma"/>
            <family val="2"/>
          </rPr>
          <t>30,00 gasolina
100,00 aniversário</t>
        </r>
      </text>
    </comment>
    <comment ref="J5" authorId="0" shapeId="0">
      <text>
        <r>
          <rPr>
            <b/>
            <sz val="9"/>
            <color indexed="81"/>
            <rFont val="Tahoma"/>
            <family val="2"/>
          </rPr>
          <t>200,00 MB CAIXA DIA 14
400,00 MB CAIXA DIA 15
440,00 MB CAIXA DIA 15
600,00 MB CAIXA DIA 17  
650,00 MB CAIXA DIA 17
500,00 MB CAIXA DIA 19</t>
        </r>
      </text>
    </comment>
    <comment ref="K5" authorId="0" shapeId="0">
      <text>
        <r>
          <rPr>
            <b/>
            <sz val="9"/>
            <color indexed="81"/>
            <rFont val="Tahoma"/>
            <family val="2"/>
          </rPr>
          <t>565,00 IGOR 10 DIA 19</t>
        </r>
      </text>
    </comment>
    <comment ref="J6" authorId="0" shapeId="0">
      <text>
        <r>
          <rPr>
            <b/>
            <sz val="9"/>
            <color indexed="81"/>
            <rFont val="Tahoma"/>
            <family val="2"/>
          </rPr>
          <t>830,00 NA 16550-0 DIA 18</t>
        </r>
      </text>
    </comment>
    <comment ref="K6" authorId="0" shapeId="0">
      <text>
        <r>
          <rPr>
            <b/>
            <sz val="9"/>
            <color indexed="81"/>
            <rFont val="Tahoma"/>
            <family val="2"/>
          </rPr>
          <t>550,00 GABRIEL DIA 17</t>
        </r>
      </text>
    </comment>
    <comment ref="AJ6" authorId="0" shapeId="0">
      <text>
        <r>
          <rPr>
            <b/>
            <sz val="9"/>
            <color indexed="81"/>
            <rFont val="Tahoma"/>
            <family val="2"/>
          </rPr>
          <t>100,00 WIFI</t>
        </r>
      </text>
    </comment>
    <comment ref="J7" authorId="0" shapeId="0">
      <text>
        <r>
          <rPr>
            <b/>
            <sz val="9"/>
            <color indexed="81"/>
            <rFont val="Tahoma"/>
            <family val="2"/>
          </rPr>
          <t>350,00 WAND BRASIL DIA 14
400,00 WAND BRASIL DIA 18</t>
        </r>
      </text>
    </comment>
    <comment ref="J8" authorId="0" shapeId="0">
      <text>
        <r>
          <rPr>
            <b/>
            <sz val="9"/>
            <color indexed="81"/>
            <rFont val="Tahoma"/>
            <family val="2"/>
          </rPr>
          <t>4.600,00 MB CAIXA DIA 17</t>
        </r>
      </text>
    </comment>
    <comment ref="D9" authorId="0" shapeId="0">
      <text>
        <r>
          <rPr>
            <b/>
            <sz val="9"/>
            <color indexed="81"/>
            <rFont val="Tahoma"/>
            <family val="2"/>
          </rPr>
          <t xml:space="preserve">125,00 adriano dia </t>
        </r>
      </text>
    </comment>
    <comment ref="K9" authorId="0" shapeId="0">
      <text>
        <r>
          <rPr>
            <b/>
            <sz val="9"/>
            <color indexed="81"/>
            <rFont val="Tahoma"/>
            <family val="2"/>
          </rPr>
          <t>431,00 ELINALDO DIA 18</t>
        </r>
      </text>
    </comment>
    <comment ref="AJ9" authorId="0" shapeId="0">
      <text>
        <r>
          <rPr>
            <b/>
            <sz val="9"/>
            <color indexed="81"/>
            <rFont val="Tahoma"/>
            <family val="2"/>
          </rPr>
          <t>10% POSITIVO
30,00 GASOLINA</t>
        </r>
      </text>
    </comment>
    <comment ref="J10" authorId="0" shapeId="0">
      <text>
        <r>
          <rPr>
            <b/>
            <sz val="9"/>
            <color indexed="81"/>
            <rFont val="Tahoma"/>
            <family val="2"/>
          </rPr>
          <t>490,00 MB CAIXA DIA 16
490,00 WAND BRASIL DIA 19
500,00 WAND BRASIL DIA 19
350,00 NA 16550-0 DIA 19</t>
        </r>
      </text>
    </comment>
    <comment ref="D11" authorId="0" shapeId="0">
      <text>
        <r>
          <rPr>
            <b/>
            <sz val="9"/>
            <color indexed="81"/>
            <rFont val="Tahoma"/>
            <family val="2"/>
          </rPr>
          <t xml:space="preserve">500,00 DO CAIXA 
45,00 DO CAIXA </t>
        </r>
      </text>
    </comment>
    <comment ref="J11" authorId="0" shapeId="0">
      <text>
        <r>
          <rPr>
            <b/>
            <sz val="9"/>
            <color indexed="81"/>
            <rFont val="Tahoma"/>
            <family val="2"/>
          </rPr>
          <t>1.000,00 NA 28858-9 DIA 17</t>
        </r>
      </text>
    </comment>
    <comment ref="K11" authorId="0" shapeId="0">
      <text>
        <r>
          <rPr>
            <b/>
            <sz val="9"/>
            <color indexed="81"/>
            <rFont val="Tahoma"/>
            <family val="2"/>
          </rPr>
          <t>500,00 antonio 2 dia 16          DO CAIXA
45,00 antonio 1 dia 17            DO CAIXA
55,00 antonio 1 dia 17            DO CAIXA
380,00 alici dia 17                    DO CAIXA</t>
        </r>
      </text>
    </comment>
    <comment ref="AJ11" authorId="0" shapeId="0">
      <text>
        <r>
          <rPr>
            <b/>
            <sz val="9"/>
            <color indexed="81"/>
            <rFont val="Tahoma"/>
            <family val="2"/>
          </rPr>
          <t>80,00 WIFI</t>
        </r>
      </text>
    </comment>
    <comment ref="A12" authorId="0" shapeId="0">
      <text>
        <r>
          <rPr>
            <b/>
            <sz val="9"/>
            <color indexed="81"/>
            <rFont val="Tahoma"/>
            <family val="2"/>
          </rPr>
          <t xml:space="preserve">100,00 WI FI, 15,00 GASOLINA E 15,00 DE INTERNET GUEDES SANTOS 
110,00 BAR MIXARIA WIFI DIA 10   </t>
        </r>
        <r>
          <rPr>
            <b/>
            <i/>
            <u/>
            <sz val="9"/>
            <color indexed="81"/>
            <rFont val="Tahoma"/>
            <family val="2"/>
          </rPr>
          <t>ERA 115,00</t>
        </r>
        <r>
          <rPr>
            <b/>
            <sz val="9"/>
            <color indexed="81"/>
            <rFont val="Tahoma"/>
            <family val="2"/>
          </rPr>
          <t xml:space="preserve">
50,00 WIFI GOIANO DIA 10
90,00 WIFI BOTECO DO JOÃO + 5% DO POSITIVO
100,00 WIFI CAMPUS BAR
200,00 ALUGUEL VAGNER
20% DO POSITIVO NETINHO
20% DO POSITIVO LEANDRO RIBEIRO 
15% DO POSITIVO PAULO GOMES
10% DO POSITIVO JESUSMAR
10% DO POSITIVO VANDERLANY
5% DO POSITIVO JOÃO BRITO
5% DO POSITIVO BUTECO DO JOÃO
5% DO POSITIVO FRANCISCO 
5% DO POSITIVO FRANCISCO SOUSA + 15,00 DE GASOLINA
</t>
        </r>
      </text>
    </comment>
    <comment ref="K12" authorId="0" shapeId="0">
      <text>
        <r>
          <rPr>
            <b/>
            <sz val="9"/>
            <color indexed="81"/>
            <rFont val="Tahoma"/>
            <family val="2"/>
          </rPr>
          <t xml:space="preserve">
168,00 CAMPUS BAR DIA 17                CAIXA
237,29 FRANCISCO SOUSA DIA 17        CAIXA
2.000,00 LEANDRO LIMA DIA 17          CAIXA
30.000,00 MARIA LAURA DIA 17         CAIXA</t>
        </r>
      </text>
    </comment>
    <comment ref="M12" authorId="0" shapeId="0">
      <text>
        <r>
          <rPr>
            <b/>
            <sz val="9"/>
            <color indexed="81"/>
            <rFont val="Tahoma"/>
            <family val="2"/>
          </rPr>
          <t xml:space="preserve">100,00 WI FI, 15,00 GASOLINA E 15,00 DE INTERNET GUEDES SANTOS 
110,00 BAR MIXARIA WIFI DIA 10   </t>
        </r>
        <r>
          <rPr>
            <b/>
            <i/>
            <u/>
            <sz val="9"/>
            <color indexed="81"/>
            <rFont val="Tahoma"/>
            <family val="2"/>
          </rPr>
          <t>ERA 115,00</t>
        </r>
        <r>
          <rPr>
            <b/>
            <sz val="9"/>
            <color indexed="81"/>
            <rFont val="Tahoma"/>
            <family val="2"/>
          </rPr>
          <t xml:space="preserve">
50,00 WIFI GOIANO DIA 10
90,00 WIFI BOTECO DO JOÃO + 5% DO POSITIVO
100,00 WIFI CAMPUS BAR
200,00 ALUGUEL VAGNER
20% DO POSITIVO NETINHO
20% DO POSITIVO LEANDRO RIBEIRO 
15% DO POSITIVO PAULO GOMES
10% DO POSITIVO JESUSMAR
10% DO POSITIVO VANDERLANY
5% DO POSITIVO JOÃO BRITO
5% DO POSITIVO BUTECO DO JOÃO
5% DO POSITIVO FRANCISCO 
5% DO POSITIVO FRANCISCO SOUSA + 15,00 DE GASOLINA
</t>
        </r>
      </text>
    </comment>
    <comment ref="K13" authorId="0" shapeId="0">
      <text>
        <r>
          <rPr>
            <b/>
            <sz val="9"/>
            <color indexed="81"/>
            <rFont val="Tahoma"/>
            <family val="2"/>
          </rPr>
          <t xml:space="preserve">600,00 andreLP dia 17
16,00 jotapê dia 17
</t>
        </r>
      </text>
    </comment>
    <comment ref="D14" authorId="0" shapeId="0">
      <text>
        <r>
          <rPr>
            <b/>
            <sz val="9"/>
            <color indexed="81"/>
            <rFont val="Tahoma"/>
            <family val="2"/>
          </rPr>
          <t xml:space="preserve">1.663,00 LOPES.J DIA 11          PAGO
2.370,00 TOINLP DIA 11            PAGO
</t>
        </r>
      </text>
    </comment>
    <comment ref="J14" authorId="0" shapeId="0">
      <text>
        <r>
          <rPr>
            <b/>
            <sz val="9"/>
            <color indexed="81"/>
            <rFont val="Tahoma"/>
            <family val="2"/>
          </rPr>
          <t>8.000,00 WAND BRASIL DIA 15
5.893,00 WAND BRASIL DIA 17</t>
        </r>
      </text>
    </comment>
    <comment ref="K14" authorId="0" shapeId="0">
      <text>
        <r>
          <rPr>
            <b/>
            <sz val="9"/>
            <color indexed="81"/>
            <rFont val="Tahoma"/>
            <family val="2"/>
          </rPr>
          <t>1.690,00 jotapê dia 17 de lago da pedra</t>
        </r>
      </text>
    </comment>
    <comment ref="A16" authorId="0" shapeId="0">
      <text>
        <r>
          <rPr>
            <b/>
            <sz val="9"/>
            <color indexed="81"/>
            <rFont val="Tahoma"/>
            <family val="2"/>
          </rPr>
          <t>15% GERENTE
25,00 GASOLINA GERENTE
50,00 AIRTON CELULAR TODO DIA 21
90,00 BAR DO NADINHO DIA 25
80,00 CIMAR DIA 10</t>
        </r>
      </text>
    </comment>
    <comment ref="D16" authorId="0" shapeId="0">
      <text>
        <r>
          <rPr>
            <b/>
            <sz val="9"/>
            <color indexed="81"/>
            <rFont val="Tahoma"/>
            <family val="2"/>
          </rPr>
          <t>40,00 MATHEUS DIA 9
200,00 BAR DO NALDINHO DIA 9</t>
        </r>
      </text>
    </comment>
    <comment ref="J16" authorId="0" shapeId="0">
      <text>
        <r>
          <rPr>
            <b/>
            <sz val="9"/>
            <color indexed="81"/>
            <rFont val="Tahoma"/>
            <family val="2"/>
          </rPr>
          <t>755,00 WAND BRASIL DIA 18</t>
        </r>
      </text>
    </comment>
    <comment ref="K16" authorId="0" shapeId="0">
      <text>
        <r>
          <rPr>
            <b/>
            <sz val="9"/>
            <color indexed="81"/>
            <rFont val="Tahoma"/>
            <family val="2"/>
          </rPr>
          <t>165,00 BAR DO NALDINHO DIA 18
37,00 BAR DO NALDINHO DIA 18
47,00 MATHEUS 1 DIA 18</t>
        </r>
      </text>
    </comment>
    <comment ref="M16" authorId="0" shapeId="0">
      <text>
        <r>
          <rPr>
            <b/>
            <sz val="9"/>
            <color indexed="81"/>
            <rFont val="Tahoma"/>
            <family val="2"/>
          </rPr>
          <t>15% GERENTE
25,00 GASOLINA GERENTE
50,00 AIRTON CELULAR TODO DIA 21
90,00 BAR DO NADINHO DIA 25
80,00 CIMAR DIA 10</t>
        </r>
      </text>
    </comment>
    <comment ref="A17" authorId="0" shapeId="0">
      <text>
        <r>
          <rPr>
            <b/>
            <sz val="9"/>
            <color indexed="81"/>
            <rFont val="Tahoma"/>
            <family val="2"/>
          </rPr>
          <t>105,00 WIFI CAMB. EDILSON FINAL DO MÊS</t>
        </r>
      </text>
    </comment>
    <comment ref="M17" authorId="0" shapeId="0">
      <text>
        <r>
          <rPr>
            <b/>
            <sz val="9"/>
            <color indexed="81"/>
            <rFont val="Tahoma"/>
            <family val="2"/>
          </rPr>
          <t>105,00 WIFI CAMB. EDILSON FINAL DO MÊS</t>
        </r>
      </text>
    </comment>
    <comment ref="D18" authorId="0" shapeId="0">
      <text>
        <r>
          <rPr>
            <b/>
            <sz val="9"/>
            <color indexed="81"/>
            <rFont val="Tahoma"/>
            <family val="2"/>
          </rPr>
          <t>760,00 ADELMO DIA 11             PAGO</t>
        </r>
      </text>
    </comment>
    <comment ref="K18" authorId="0" shapeId="0">
      <text>
        <r>
          <rPr>
            <b/>
            <sz val="9"/>
            <color indexed="81"/>
            <rFont val="Tahoma"/>
            <family val="2"/>
          </rPr>
          <t>365,00 ADELMO DIA 17</t>
        </r>
      </text>
    </comment>
    <comment ref="AJ18" authorId="0" shapeId="0">
      <text>
        <r>
          <rPr>
            <b/>
            <sz val="9"/>
            <color indexed="81"/>
            <rFont val="Tahoma"/>
            <family val="2"/>
          </rPr>
          <t>10% POSITIVO
20,00 GASOLINA</t>
        </r>
      </text>
    </comment>
    <comment ref="J19" authorId="0" shapeId="0">
      <text>
        <r>
          <rPr>
            <b/>
            <sz val="9"/>
            <color indexed="81"/>
            <rFont val="Tahoma"/>
            <family val="2"/>
          </rPr>
          <t>456,00 MB CAIXA DIA 18</t>
        </r>
      </text>
    </comment>
    <comment ref="J20" authorId="0" shapeId="0">
      <text>
        <r>
          <rPr>
            <b/>
            <sz val="9"/>
            <color indexed="81"/>
            <rFont val="Tahoma"/>
            <family val="2"/>
          </rPr>
          <t>333,00 NA 26231-6 DIA 17</t>
        </r>
      </text>
    </comment>
    <comment ref="A21" authorId="0" shapeId="0">
      <text>
        <r>
          <rPr>
            <b/>
            <sz val="9"/>
            <color indexed="81"/>
            <rFont val="Tahoma"/>
            <family val="2"/>
          </rPr>
          <t>100,00 CAMB. PONTO FELIPE
70,00 CAMB. TONHO
50,00 INTERNET BAR DIA 18
80,00 INTERNET TECBRITO DIA 18
GERENTE: 15%
30,00 GASOLINA GERENTE</t>
        </r>
      </text>
    </comment>
    <comment ref="E21" authorId="0" shapeId="0">
      <text>
        <r>
          <rPr>
            <b/>
            <sz val="9"/>
            <color indexed="81"/>
            <rFont val="Tahoma"/>
            <family val="2"/>
          </rPr>
          <t xml:space="preserve">100,00 cambista toinho
70,00 cambista  
100,00 wiwi felipe
</t>
        </r>
      </text>
    </comment>
    <comment ref="K21" authorId="0" shapeId="0">
      <text>
        <r>
          <rPr>
            <b/>
            <sz val="9"/>
            <color indexed="81"/>
            <rFont val="Tahoma"/>
            <family val="2"/>
          </rPr>
          <t>100,00 BAR ALEGRIA DIA 16
700,00 FELIPE SANTOS DIA 16</t>
        </r>
      </text>
    </comment>
    <comment ref="M21" authorId="0" shapeId="0">
      <text>
        <r>
          <rPr>
            <b/>
            <sz val="9"/>
            <color indexed="81"/>
            <rFont val="Tahoma"/>
            <family val="2"/>
          </rPr>
          <t>100,00 CAMB. PONTO FELIPE
70,00 CAMB. TONHO
50,00 INTERNET BAR DIA 18
80,00 INTERNET TECBRITO DIA 18
GERENTE: 15%
30,00 GASOLINA GERENTE</t>
        </r>
      </text>
    </comment>
    <comment ref="J22" authorId="0" shapeId="0">
      <text>
        <r>
          <rPr>
            <b/>
            <sz val="9"/>
            <color indexed="81"/>
            <rFont val="Tahoma"/>
            <family val="2"/>
          </rPr>
          <t>1.000,00 WAND BRASIL DIA 18</t>
        </r>
      </text>
    </comment>
    <comment ref="K22" authorId="0" shapeId="0">
      <text>
        <r>
          <rPr>
            <b/>
            <sz val="9"/>
            <color indexed="81"/>
            <rFont val="Tahoma"/>
            <family val="2"/>
          </rPr>
          <t>1.600,00 PAULO DIA 18</t>
        </r>
      </text>
    </comment>
    <comment ref="D24" authorId="0" shapeId="0">
      <text>
        <r>
          <rPr>
            <b/>
            <sz val="9"/>
            <color indexed="81"/>
            <rFont val="Tahoma"/>
            <family val="2"/>
          </rPr>
          <t>145,00 JAIRO VALE DIA 12                PAGO</t>
        </r>
      </text>
    </comment>
    <comment ref="H24" authorId="0" shapeId="0">
      <text>
        <r>
          <rPr>
            <b/>
            <sz val="9"/>
            <color indexed="81"/>
            <rFont val="Tahoma"/>
            <family val="2"/>
          </rPr>
          <t>30,00 GASOLINA
50,00 CELULAR AMAURI</t>
        </r>
      </text>
    </comment>
    <comment ref="J24" authorId="0" shapeId="0">
      <text>
        <r>
          <rPr>
            <b/>
            <sz val="9"/>
            <color indexed="81"/>
            <rFont val="Tahoma"/>
            <family val="2"/>
          </rPr>
          <t>1.100,00 NA 16550-0 DIA 17</t>
        </r>
      </text>
    </comment>
    <comment ref="J25" authorId="0" shapeId="0">
      <text>
        <r>
          <rPr>
            <b/>
            <sz val="9"/>
            <color indexed="81"/>
            <rFont val="Tahoma"/>
            <family val="2"/>
          </rPr>
          <t xml:space="preserve">198,00 NA 16550-0 DIA 15
25,00 WAND BRASIL DIA 16
49,00 NA 16550-0 DIA 17
728,00 WAND BRASIL DIA 19
</t>
        </r>
      </text>
    </comment>
    <comment ref="D26" authorId="0" shapeId="0">
      <text>
        <r>
          <rPr>
            <b/>
            <sz val="9"/>
            <color indexed="81"/>
            <rFont val="Tahoma"/>
            <family val="2"/>
          </rPr>
          <t>70,00 MAURICIO DIA 11            PAGO</t>
        </r>
      </text>
    </comment>
  </commentList>
</comments>
</file>

<file path=xl/comments3.xml><?xml version="1.0" encoding="utf-8"?>
<comments xmlns="http://schemas.openxmlformats.org/spreadsheetml/2006/main">
  <authors>
    <author>Wanderson</author>
  </authors>
  <commentList>
    <comment ref="D3" authorId="0" shapeId="0">
      <text>
        <r>
          <rPr>
            <b/>
            <sz val="9"/>
            <color indexed="81"/>
            <rFont val="Tahoma"/>
            <family val="2"/>
          </rPr>
          <t>565,00 IGOR 10 DIA 20                             DO CAIXA</t>
        </r>
      </text>
    </comment>
    <comment ref="D4" authorId="0" shapeId="0">
      <text>
        <r>
          <rPr>
            <b/>
            <sz val="9"/>
            <color indexed="81"/>
            <rFont val="Tahoma"/>
            <family val="2"/>
          </rPr>
          <t>550,00 FELIPE DIA 18                    DO CAIXA</t>
        </r>
      </text>
    </comment>
    <comment ref="D7" authorId="0" shapeId="0">
      <text>
        <r>
          <rPr>
            <b/>
            <sz val="9"/>
            <color indexed="81"/>
            <rFont val="Tahoma"/>
            <family val="2"/>
          </rPr>
          <t>290,00 ELINALDO DIA 18                      PAGO
431,00 ELINALDO DIA 18                  DO CAIXA</t>
        </r>
      </text>
    </comment>
    <comment ref="J8" authorId="0" shapeId="0">
      <text>
        <r>
          <rPr>
            <b/>
            <sz val="9"/>
            <color indexed="81"/>
            <rFont val="Tahoma"/>
            <charset val="1"/>
          </rPr>
          <t>400,00 NA 28858-9 DIA 21
500,00 NA 28858-9 DIA 21</t>
        </r>
      </text>
    </comment>
    <comment ref="D9" authorId="0" shapeId="0">
      <text>
        <r>
          <rPr>
            <b/>
            <sz val="9"/>
            <color indexed="81"/>
            <rFont val="Tahoma"/>
            <family val="2"/>
          </rPr>
          <t>500,00 antonio 2 dia 16          DO CAIXA
100,00 antonio 1 dia 17         DO CAIXA
380,00 alici dia 17                    DO CAIXA</t>
        </r>
      </text>
    </comment>
    <comment ref="A10" authorId="0" shapeId="0">
      <text>
        <r>
          <rPr>
            <b/>
            <sz val="9"/>
            <color indexed="81"/>
            <rFont val="Tahoma"/>
            <family val="2"/>
          </rPr>
          <t xml:space="preserve">100,00 WI FI, 15,00 GASOLINA E 15,00 DE INTERNET GUEDES SANTOS 
110,00 BAR MIXARIA WIFI DIA 10   </t>
        </r>
        <r>
          <rPr>
            <b/>
            <i/>
            <u/>
            <sz val="9"/>
            <color indexed="81"/>
            <rFont val="Tahoma"/>
            <family val="2"/>
          </rPr>
          <t>ERA 115,00</t>
        </r>
        <r>
          <rPr>
            <b/>
            <sz val="9"/>
            <color indexed="81"/>
            <rFont val="Tahoma"/>
            <family val="2"/>
          </rPr>
          <t xml:space="preserve">
50,00 WIFI GOIANO DIA 10
90,00 WIFI BOTECO DO JOÃO + 5% DO POSITIVO
100,00 WIFI CAMPUS BAR
200,00 ALUGUEL VAGNER
20% DO POSITIVO NETINHO
20% DO POSITIVO LEANDRO RIBEIRO 
15% DO POSITIVO PAULO GOMES
10% DO POSITIVO JESUSMAR
10% DO POSITIVO VANDERLANY
5% DO POSITIVO JOÃO BRITO
5% DO POSITIVO BUTECO DO JOÃO
5% DO POSITIVO FRANCISCO 
5% DO POSITIVO FRANCISCO SOUSA + 15,00 DE GASOLINA
</t>
        </r>
      </text>
    </comment>
    <comment ref="D10" authorId="0" shapeId="0">
      <text>
        <r>
          <rPr>
            <b/>
            <sz val="9"/>
            <color indexed="81"/>
            <rFont val="Tahoma"/>
            <family val="2"/>
          </rPr>
          <t>36.000,00 gil bar dia 17                                  PAGO
168,00 CAMPUS BAR DIA 17                CAIXA
237,29 FRANCISCO SOUSA DIA 17        CAIXA
2.000,00 LEANDRO LIMA DIA 17          CAIXA
30.000,00 MARIA LAURA DIA 17         CAIXA
40.000,00 MARIA LAURA DIA 18                     PAGO    
346,00 BAR DO AMOR DIA 19                          PAGO</t>
        </r>
      </text>
    </comment>
    <comment ref="M10" authorId="0" shapeId="0">
      <text>
        <r>
          <rPr>
            <b/>
            <sz val="9"/>
            <color indexed="81"/>
            <rFont val="Tahoma"/>
            <family val="2"/>
          </rPr>
          <t xml:space="preserve">100,00 WI FI, 15,00 GASOLINA E 15,00 DE INTERNET GUEDES SANTOS 
110,00 BAR MIXARIA WIFI DIA 10   </t>
        </r>
        <r>
          <rPr>
            <b/>
            <i/>
            <u/>
            <sz val="9"/>
            <color indexed="81"/>
            <rFont val="Tahoma"/>
            <family val="2"/>
          </rPr>
          <t>ERA 115,00</t>
        </r>
        <r>
          <rPr>
            <b/>
            <sz val="9"/>
            <color indexed="81"/>
            <rFont val="Tahoma"/>
            <family val="2"/>
          </rPr>
          <t xml:space="preserve">
50,00 WIFI GOIANO DIA 10
90,00 WIFI BOTECO DO JOÃO + 5% DO POSITIVO
100,00 WIFI CAMPUS BAR
200,00 ALUGUEL VAGNER
20% DO POSITIVO NETINHO
20% DO POSITIVO LEANDRO RIBEIRO 
15% DO POSITIVO PAULO GOMES
10% DO POSITIVO JESUSMAR
10% DO POSITIVO VANDERLANY
5% DO POSITIVO JOÃO BRITO
5% DO POSITIVO BUTECO DO JOÃO
5% DO POSITIVO FRANCISCO 
5% DO POSITIVO FRANCISCO SOUSA + 15,00 DE GASOLINA
</t>
        </r>
      </text>
    </comment>
    <comment ref="D11" authorId="0" shapeId="0">
      <text>
        <r>
          <rPr>
            <b/>
            <sz val="9"/>
            <color indexed="81"/>
            <rFont val="Tahoma"/>
            <family val="2"/>
          </rPr>
          <t>600,00 andre LP dia 17                    DO CAIXA
1.706,00 jotapê dia 17                     DO CAIXA
828,00 RANANVICTOR DIA 19                PAGO
260,00 GEOVANELP DIA 19                    PAGO</t>
        </r>
      </text>
    </comment>
    <comment ref="A14" authorId="0" shapeId="0">
      <text>
        <r>
          <rPr>
            <b/>
            <sz val="9"/>
            <color indexed="81"/>
            <rFont val="Tahoma"/>
            <family val="2"/>
          </rPr>
          <t>15% GERENTE
25,00 GASOLINA GERENTE
50,00 AIRTON CELULAR TODO DIA 21
90,00 BAR DO NADINHO DIA 25
80,00 CIMAR DIA 10</t>
        </r>
      </text>
    </comment>
    <comment ref="D14" authorId="0" shapeId="0">
      <text>
        <r>
          <rPr>
            <b/>
            <sz val="9"/>
            <color indexed="81"/>
            <rFont val="Tahoma"/>
            <family val="2"/>
          </rPr>
          <t>165,00 BAR NALDINHO DIA 18                     DO CAIXA
47,00 MATHEUS DIA 18                                DO CAIXA
37,00 BAR NALDINHO DIA 18                       DO CAIXA</t>
        </r>
      </text>
    </comment>
    <comment ref="M14" authorId="0" shapeId="0">
      <text>
        <r>
          <rPr>
            <b/>
            <sz val="9"/>
            <color indexed="81"/>
            <rFont val="Tahoma"/>
            <family val="2"/>
          </rPr>
          <t>15% GERENTE
25,00 GASOLINA GERENTE
50,00 AIRTON CELULAR TODO DIA 21
90,00 BAR DO NADINHO DIA 25
80,00 CIMAR DIA 10</t>
        </r>
      </text>
    </comment>
    <comment ref="D15" authorId="0" shapeId="0">
      <text>
        <r>
          <rPr>
            <b/>
            <sz val="9"/>
            <color indexed="81"/>
            <rFont val="Tahoma"/>
            <family val="2"/>
          </rPr>
          <t>1.587,00 ADELMO DIA 17             PAGO
365,00 ADELMO DIA 17            CAIXA</t>
        </r>
      </text>
    </comment>
    <comment ref="A18" authorId="0" shapeId="0">
      <text>
        <r>
          <rPr>
            <b/>
            <sz val="9"/>
            <color indexed="81"/>
            <rFont val="Tahoma"/>
            <family val="2"/>
          </rPr>
          <t>100,00 CAMB. PONTO FELIPE
70,00 CAMB. TONHO
50,00 INTERNET BAR DIA 18
80,00 INTERNET TECBRITO DIA 18
GERENTE: 15%
30,00 GASOLINA GERENTE</t>
        </r>
      </text>
    </comment>
    <comment ref="D18" authorId="0" shapeId="0">
      <text>
        <r>
          <rPr>
            <b/>
            <sz val="9"/>
            <color indexed="81"/>
            <rFont val="Tahoma"/>
            <family val="2"/>
          </rPr>
          <t>100,00 BAR ALEGRIA DIA 16             CAIXA
700,00 FELIPE SANTOS DIA 16           CAIXA
132,00 paraiba bar dia 17                   PAGO</t>
        </r>
      </text>
    </comment>
    <comment ref="H18" authorId="0" shapeId="0">
      <text>
        <r>
          <rPr>
            <b/>
            <sz val="9"/>
            <color indexed="81"/>
            <rFont val="Tahoma"/>
            <charset val="1"/>
          </rPr>
          <t xml:space="preserve">30,00 GASOLINA
70,00 CAMBISTA
100,00 CAMBISTA
</t>
        </r>
      </text>
    </comment>
    <comment ref="M18" authorId="0" shapeId="0">
      <text>
        <r>
          <rPr>
            <b/>
            <sz val="9"/>
            <color indexed="81"/>
            <rFont val="Tahoma"/>
            <family val="2"/>
          </rPr>
          <t>100,00 CAMB. PONTO FELIPE
70,00 CAMB. TONHO
50,00 INTERNET BAR DIA 18
80,00 INTERNET TECBRITO DIA 18
GERENTE: 15%
30,00 GASOLINA GERENTE</t>
        </r>
      </text>
    </comment>
    <comment ref="D19" authorId="0" shapeId="0">
      <text>
        <r>
          <rPr>
            <b/>
            <sz val="9"/>
            <color indexed="81"/>
            <rFont val="Tahoma"/>
            <family val="2"/>
          </rPr>
          <t>1.600,00 PAULO DIA 18                   DO CAIXA</t>
        </r>
      </text>
    </comment>
    <comment ref="AJ60" authorId="0" shapeId="0">
      <text>
        <r>
          <rPr>
            <b/>
            <sz val="9"/>
            <color indexed="81"/>
            <rFont val="Tahoma"/>
            <family val="2"/>
          </rPr>
          <t xml:space="preserve">30,00 GASOLINA
50,00 BOBINAS
</t>
        </r>
      </text>
    </comment>
  </commentList>
</comments>
</file>

<file path=xl/sharedStrings.xml><?xml version="1.0" encoding="utf-8"?>
<sst xmlns="http://schemas.openxmlformats.org/spreadsheetml/2006/main" count="1810" uniqueCount="344">
  <si>
    <t xml:space="preserve">GERENCIAS </t>
  </si>
  <si>
    <t>PASSADO</t>
  </si>
  <si>
    <t>LIQUIDO</t>
  </si>
  <si>
    <t>ADIANT.</t>
  </si>
  <si>
    <t>RECARGA</t>
  </si>
  <si>
    <t>%</t>
  </si>
  <si>
    <t>COMISSÃO</t>
  </si>
  <si>
    <t>AJ. DE CUSTO</t>
  </si>
  <si>
    <t>TOTAL</t>
  </si>
  <si>
    <t>COMPROV.</t>
  </si>
  <si>
    <t>LANÇ.</t>
  </si>
  <si>
    <t>FALTA</t>
  </si>
  <si>
    <t>AIRTON PRESIDENTE DUTRA</t>
  </si>
  <si>
    <t>CAXIAS</t>
  </si>
  <si>
    <t>CHAPADINHA LEONARDO</t>
  </si>
  <si>
    <t>DIEGO COLINAS</t>
  </si>
  <si>
    <t>ESPERANT. FRANCISCO</t>
  </si>
  <si>
    <t>GOIÂNIA JEFERSON</t>
  </si>
  <si>
    <t>GOV. EUG. BARROS RADAILSON</t>
  </si>
  <si>
    <t>KLEILTON</t>
  </si>
  <si>
    <t>LAGO DA PEDRA</t>
  </si>
  <si>
    <t>NANDOLAGODAPEDRA</t>
  </si>
  <si>
    <t>PEDREIRAS GERSON</t>
  </si>
  <si>
    <t>PEDREIRAS SAHYONALLEY</t>
  </si>
  <si>
    <t>PERITORÓ VALDINAR</t>
  </si>
  <si>
    <t>PORANGATU DIEGO</t>
  </si>
  <si>
    <t>PORANGATU DIEGO MARCELO</t>
  </si>
  <si>
    <t>PORANGATU MARCOS</t>
  </si>
  <si>
    <t>PRESIDENTEDUTRAFELIPE</t>
  </si>
  <si>
    <t>TIMBIRAS CLAUDIO</t>
  </si>
  <si>
    <t>Caxias</t>
  </si>
  <si>
    <t>Entradas</t>
  </si>
  <si>
    <t>Saídas</t>
  </si>
  <si>
    <t>Comissões</t>
  </si>
  <si>
    <t>Total</t>
  </si>
  <si>
    <t>Vales</t>
  </si>
  <si>
    <t>Recarga</t>
  </si>
  <si>
    <t>Pagou</t>
  </si>
  <si>
    <t>Falta</t>
  </si>
  <si>
    <t>DATA</t>
  </si>
  <si>
    <t>VALORES</t>
  </si>
  <si>
    <t>adailton ca</t>
  </si>
  <si>
    <t>RECEBIDO</t>
  </si>
  <si>
    <t>felipe ca</t>
  </si>
  <si>
    <t>jpedro ca</t>
  </si>
  <si>
    <t>GASOLINA</t>
  </si>
  <si>
    <t>GERENTE</t>
  </si>
  <si>
    <t>Chapadinha Leonardo</t>
  </si>
  <si>
    <t>FRANCISMARQUES</t>
  </si>
  <si>
    <t>IVAR</t>
  </si>
  <si>
    <t>João 3</t>
  </si>
  <si>
    <t>LEONARDO 1</t>
  </si>
  <si>
    <t>Luís Alfredo</t>
  </si>
  <si>
    <t>MARCIO 1</t>
  </si>
  <si>
    <t>NATANAEL 1</t>
  </si>
  <si>
    <t>RAFAEL LUCAS</t>
  </si>
  <si>
    <t>IAGO MG</t>
  </si>
  <si>
    <t>IARLISON</t>
  </si>
  <si>
    <t>SANTALUZIAENEAS</t>
  </si>
  <si>
    <t>TERESINA VINICIUS</t>
  </si>
  <si>
    <t>TERESINACARLOS</t>
  </si>
  <si>
    <t>VITORSILVA</t>
  </si>
  <si>
    <t>ALCIR 1</t>
  </si>
  <si>
    <t>Cerisvaldo</t>
  </si>
  <si>
    <t>DIEGO 3</t>
  </si>
  <si>
    <t>Diones</t>
  </si>
  <si>
    <t>IGOR 10</t>
  </si>
  <si>
    <t>Julio 3</t>
  </si>
  <si>
    <t>Ramon Silva</t>
  </si>
  <si>
    <t>ANDRE 1</t>
  </si>
  <si>
    <t>BELO</t>
  </si>
  <si>
    <t>alex passos</t>
  </si>
  <si>
    <t>ANTÔNIO LIMA</t>
  </si>
  <si>
    <t>Berbearia jackson</t>
  </si>
  <si>
    <t>Bob esponja cervejaria</t>
  </si>
  <si>
    <t>Davi 10</t>
  </si>
  <si>
    <t>DuDu</t>
  </si>
  <si>
    <t>Elite</t>
  </si>
  <si>
    <t>Emporio Noroeste</t>
  </si>
  <si>
    <t>Fabio011</t>
  </si>
  <si>
    <t>Ferreira bebidas</t>
  </si>
  <si>
    <t>L.A variedades</t>
  </si>
  <si>
    <t>Luiz herrique</t>
  </si>
  <si>
    <t>Sousa Pereira</t>
  </si>
  <si>
    <t>Xina. Bebidas</t>
  </si>
  <si>
    <t>GOV. EUG. RADAILSON</t>
  </si>
  <si>
    <t>ADRIANO 3</t>
  </si>
  <si>
    <t>ELINALDO 1</t>
  </si>
  <si>
    <t>FRANCISCO 2</t>
  </si>
  <si>
    <t>RADAILSON</t>
  </si>
  <si>
    <t>Radamarck</t>
  </si>
  <si>
    <t>RODRIGO 1</t>
  </si>
  <si>
    <t>alexsj</t>
  </si>
  <si>
    <t>Antônio mg</t>
  </si>
  <si>
    <t>fagno mg</t>
  </si>
  <si>
    <t>Francisco mg</t>
  </si>
  <si>
    <t>Iago10</t>
  </si>
  <si>
    <t>ilnara</t>
  </si>
  <si>
    <t>Ivonete10</t>
  </si>
  <si>
    <t>jc</t>
  </si>
  <si>
    <t>Uberlândia</t>
  </si>
  <si>
    <t>Alici</t>
  </si>
  <si>
    <t>antonio2</t>
  </si>
  <si>
    <t>Carlin</t>
  </si>
  <si>
    <t>gabriel3</t>
  </si>
  <si>
    <t>IARLISON2</t>
  </si>
  <si>
    <t>Leo3</t>
  </si>
  <si>
    <t>peninha</t>
  </si>
  <si>
    <t>Peta</t>
  </si>
  <si>
    <t>ricardo4</t>
  </si>
  <si>
    <t>tiago1</t>
  </si>
  <si>
    <t>vicente3</t>
  </si>
  <si>
    <t>Xande</t>
  </si>
  <si>
    <t>DESPESAS</t>
  </si>
  <si>
    <t>Bar do Amor</t>
  </si>
  <si>
    <t>Bar do Mixaria</t>
  </si>
  <si>
    <t>Berg Jequiti</t>
  </si>
  <si>
    <t>Buteco do João</t>
  </si>
  <si>
    <t>Campus Bar</t>
  </si>
  <si>
    <t>Eduardo Lacerda</t>
  </si>
  <si>
    <t>Enevaldo</t>
  </si>
  <si>
    <t>Enzo</t>
  </si>
  <si>
    <t>Francisco Sousa</t>
  </si>
  <si>
    <t>Gil Bar</t>
  </si>
  <si>
    <t>Goiano</t>
  </si>
  <si>
    <t>Leandro Lima</t>
  </si>
  <si>
    <t>Leandro Ribeiro</t>
  </si>
  <si>
    <t>Marcos V</t>
  </si>
  <si>
    <t>Maria Laura</t>
  </si>
  <si>
    <t>Ramylson Viana</t>
  </si>
  <si>
    <t>Thiago Pereira</t>
  </si>
  <si>
    <t>Vanderlane</t>
  </si>
  <si>
    <t>Albece</t>
  </si>
  <si>
    <t>Geovanelp</t>
  </si>
  <si>
    <t>Jotapê</t>
  </si>
  <si>
    <t>Lidionelp</t>
  </si>
  <si>
    <t>Renanvictor</t>
  </si>
  <si>
    <t>Rodrigo Bcl</t>
  </si>
  <si>
    <t>Ediolp</t>
  </si>
  <si>
    <t>Lopes.J</t>
  </si>
  <si>
    <t>Toinlp</t>
  </si>
  <si>
    <t>BAR DO JACARÉ</t>
  </si>
  <si>
    <t>Cristiane</t>
  </si>
  <si>
    <t>Dyones</t>
  </si>
  <si>
    <t>FERNANDO 1</t>
  </si>
  <si>
    <t>GERSON</t>
  </si>
  <si>
    <t>João Evangelista</t>
  </si>
  <si>
    <t>KAROLINE 1</t>
  </si>
  <si>
    <t>KELSON 1</t>
  </si>
  <si>
    <t>Raimundo Silva</t>
  </si>
  <si>
    <t>PEDREIRAS SAHYONALEY</t>
  </si>
  <si>
    <t>Airton</t>
  </si>
  <si>
    <t>Bar do Naldinho</t>
  </si>
  <si>
    <t>CIMAR</t>
  </si>
  <si>
    <t>MATHEUS 1</t>
  </si>
  <si>
    <t>SAHYONALLEY</t>
  </si>
  <si>
    <t>Wendel Silva</t>
  </si>
  <si>
    <t>Zé Neto</t>
  </si>
  <si>
    <t>Arthur Sales</t>
  </si>
  <si>
    <t>Edilson Cardoso</t>
  </si>
  <si>
    <t>José Vaz</t>
  </si>
  <si>
    <t>Lucas Sousa</t>
  </si>
  <si>
    <t>Marcos Eduardo</t>
  </si>
  <si>
    <t>Railson Silva</t>
  </si>
  <si>
    <t>Rodrigo vinhal</t>
  </si>
  <si>
    <t>Silvestre</t>
  </si>
  <si>
    <t>Willamy</t>
  </si>
  <si>
    <t>DIEGO 1</t>
  </si>
  <si>
    <t>Franguinho</t>
  </si>
  <si>
    <t>João Teresinha</t>
  </si>
  <si>
    <t>Leonam</t>
  </si>
  <si>
    <t>Lucas Cabeleireiro</t>
  </si>
  <si>
    <t>Roney</t>
  </si>
  <si>
    <t>Ryan Araguas</t>
  </si>
  <si>
    <t>Surika</t>
  </si>
  <si>
    <t>Zoimaluco</t>
  </si>
  <si>
    <t>AMERICO</t>
  </si>
  <si>
    <t>CAMILA</t>
  </si>
  <si>
    <t>Pablo Henrique</t>
  </si>
  <si>
    <t>Ricardo Monteiro</t>
  </si>
  <si>
    <t>Carmeci França</t>
  </si>
  <si>
    <t>FELIPPE</t>
  </si>
  <si>
    <t>ALEXANDRE 1</t>
  </si>
  <si>
    <t>BAR DA ALEGRIA</t>
  </si>
  <si>
    <t>Barpontox</t>
  </si>
  <si>
    <t>Felipe Santos 2</t>
  </si>
  <si>
    <t>Jonatas</t>
  </si>
  <si>
    <t>Marcos Vinícius</t>
  </si>
  <si>
    <t>Paraíba Bar</t>
  </si>
  <si>
    <t>Raimundo Sousa</t>
  </si>
  <si>
    <t>TECBRITO</t>
  </si>
  <si>
    <t>Tonho</t>
  </si>
  <si>
    <t>barateiro</t>
  </si>
  <si>
    <t>caixa2</t>
  </si>
  <si>
    <t>flaviolp</t>
  </si>
  <si>
    <t>goias10</t>
  </si>
  <si>
    <t>juarez10</t>
  </si>
  <si>
    <t>lava jato</t>
  </si>
  <si>
    <t>Mayk99</t>
  </si>
  <si>
    <t>Amauri Piauí</t>
  </si>
  <si>
    <t>Carlos r</t>
  </si>
  <si>
    <t>Deon Piauí</t>
  </si>
  <si>
    <t>Jairo Piauí</t>
  </si>
  <si>
    <t>Rocha pi</t>
  </si>
  <si>
    <t>CARLOS 3</t>
  </si>
  <si>
    <t>CLAUDIO 1</t>
  </si>
  <si>
    <t>CLEYTON 1</t>
  </si>
  <si>
    <t>Felipe Moraes</t>
  </si>
  <si>
    <t>FRANCINILTON</t>
  </si>
  <si>
    <t>Gladston</t>
  </si>
  <si>
    <t>JANNAINA</t>
  </si>
  <si>
    <t>LUIS 1</t>
  </si>
  <si>
    <t>Thiallyson</t>
  </si>
  <si>
    <t>ARTHUR10</t>
  </si>
  <si>
    <t>BRUNO100</t>
  </si>
  <si>
    <t>MAURICIO10</t>
  </si>
  <si>
    <t>THIAGO100</t>
  </si>
  <si>
    <t>VITOR10</t>
  </si>
  <si>
    <t>VITOR SILVA</t>
  </si>
  <si>
    <t>PEDREIRA GERSON</t>
  </si>
  <si>
    <t>01 À 07</t>
  </si>
  <si>
    <t>PASSADO NEGATIVO</t>
  </si>
  <si>
    <t>FECHAM. ENEVALDO, KLEILTON</t>
  </si>
  <si>
    <t>FECHAM. PERITORO VALDINAR</t>
  </si>
  <si>
    <t>REST. FECHAM. PERITORÓ VALDINAR</t>
  </si>
  <si>
    <t>vale DUDU, GOIÂNIA JEFERSON</t>
  </si>
  <si>
    <t>FECHAM. GOV. EUG. RADAILSON</t>
  </si>
  <si>
    <t>vale LIDIONELP, LAGO DA PEDRA</t>
  </si>
  <si>
    <t>FECHAM. GIL BAR, KLEILTON</t>
  </si>
  <si>
    <t>vale BARBEARIA, GOIÂNIA JEFERSON</t>
  </si>
  <si>
    <t>vale LOPES.J, NANDOLAGODAPEDRA</t>
  </si>
  <si>
    <t>vale GLADSON, TIMBIRAS CLAUDIO</t>
  </si>
  <si>
    <t>ELENILSONMA</t>
  </si>
  <si>
    <t>Cleberparaiba</t>
  </si>
  <si>
    <t>Erinaldomanaus</t>
  </si>
  <si>
    <t>Gabrielcampestre</t>
  </si>
  <si>
    <t>marcio barbeiro</t>
  </si>
  <si>
    <t>Nilsonsp</t>
  </si>
  <si>
    <t>Tiagosp</t>
  </si>
  <si>
    <t>Wanderson12</t>
  </si>
  <si>
    <t>Erinaldo</t>
  </si>
  <si>
    <t>João paulo</t>
  </si>
  <si>
    <t>Antonio1</t>
  </si>
  <si>
    <t>Duarne</t>
  </si>
  <si>
    <t>Raylan T</t>
  </si>
  <si>
    <t>Chenrique29</t>
  </si>
  <si>
    <t>PEDREIRA SAHYONALLEY</t>
  </si>
  <si>
    <t>ADELMO</t>
  </si>
  <si>
    <t>Roney Pinto</t>
  </si>
  <si>
    <t>Wyttallo</t>
  </si>
  <si>
    <t>Dona Longa</t>
  </si>
  <si>
    <t>Francisco comercial</t>
  </si>
  <si>
    <t>Jonas Moura</t>
  </si>
  <si>
    <t>Maciano bar</t>
  </si>
  <si>
    <t>Paulo Ricardo</t>
  </si>
  <si>
    <t>Vein maraja</t>
  </si>
  <si>
    <t>Wellington Cds</t>
  </si>
  <si>
    <t>Ze Neto 2</t>
  </si>
  <si>
    <t>Comercial silva</t>
  </si>
  <si>
    <t>Herisson Piauí</t>
  </si>
  <si>
    <t>Jairo vale</t>
  </si>
  <si>
    <t>Júnior Piauí</t>
  </si>
  <si>
    <t>GUIM</t>
  </si>
  <si>
    <t>Leo45</t>
  </si>
  <si>
    <t>REGIS10</t>
  </si>
  <si>
    <t>GERAL</t>
  </si>
  <si>
    <t>FECHAM. PEDREIRA GERSON</t>
  </si>
  <si>
    <t>vale TOINLP, NANDOLAGODAPEDRA</t>
  </si>
  <si>
    <t>vale ADELMO, PORANGATU DIEGO</t>
  </si>
  <si>
    <t>vale MAURICIO, VITORSILVA</t>
  </si>
  <si>
    <t>08 À 14</t>
  </si>
  <si>
    <t>vale JAIRO VALE, TERESINACARLOS</t>
  </si>
  <si>
    <t>EMPRESTIMO</t>
  </si>
  <si>
    <t>MAYCON VINICIUS</t>
  </si>
  <si>
    <t>40%   KLEILTON</t>
  </si>
  <si>
    <t>20%    MAYCON</t>
  </si>
  <si>
    <t>Rosimar Patricio</t>
  </si>
  <si>
    <t>Ricardo S</t>
  </si>
  <si>
    <t>Andersonsaoluis</t>
  </si>
  <si>
    <t>Juscelino07</t>
  </si>
  <si>
    <t>ytaloma</t>
  </si>
  <si>
    <t>Francisco sj</t>
  </si>
  <si>
    <t>Paulean10</t>
  </si>
  <si>
    <t>Thalia10</t>
  </si>
  <si>
    <t>salma</t>
  </si>
  <si>
    <t>Carmem Lucia</t>
  </si>
  <si>
    <t>Joao Henrique</t>
  </si>
  <si>
    <t>Rafael Brito</t>
  </si>
  <si>
    <t>Andrélp</t>
  </si>
  <si>
    <t>José Hamilton</t>
  </si>
  <si>
    <t>Leandro Galvão</t>
  </si>
  <si>
    <t>PEDREIRA SAHYONALLEI</t>
  </si>
  <si>
    <t>BAR DO CAFE</t>
  </si>
  <si>
    <t>DIDI SR</t>
  </si>
  <si>
    <t>LEANDRO SR</t>
  </si>
  <si>
    <t>MATEUS SR</t>
  </si>
  <si>
    <t>Toshiba bar</t>
  </si>
  <si>
    <t>Davi Piauí</t>
  </si>
  <si>
    <t>Matheus Piaui</t>
  </si>
  <si>
    <t>Colaborador</t>
  </si>
  <si>
    <t>Quantidade</t>
  </si>
  <si>
    <t>ALAN 00</t>
  </si>
  <si>
    <t>ANDRESSA 04</t>
  </si>
  <si>
    <t>AUGUSTO CÉSAR</t>
  </si>
  <si>
    <t>BENICIO</t>
  </si>
  <si>
    <t>BENICIO 01</t>
  </si>
  <si>
    <t>BENICIO 02</t>
  </si>
  <si>
    <t>BRAGA</t>
  </si>
  <si>
    <t>BRAGA PI</t>
  </si>
  <si>
    <t>BRUNA</t>
  </si>
  <si>
    <t>CARLOS EDUARDO</t>
  </si>
  <si>
    <t>DOMINGOS MA</t>
  </si>
  <si>
    <t>ELIENE</t>
  </si>
  <si>
    <t>ELISÂNGELA</t>
  </si>
  <si>
    <t>FABIO PI</t>
  </si>
  <si>
    <t>FEITOSA</t>
  </si>
  <si>
    <t>FRANCISCO 02</t>
  </si>
  <si>
    <t>IONARA</t>
  </si>
  <si>
    <t>JEFFERSON PI</t>
  </si>
  <si>
    <t>JEFINHO PI</t>
  </si>
  <si>
    <t>JOAO PI</t>
  </si>
  <si>
    <t>JOBERTT MACIEL</t>
  </si>
  <si>
    <t>JORGE 02</t>
  </si>
  <si>
    <t>JORGE PI</t>
  </si>
  <si>
    <t>LEO CAXIAS</t>
  </si>
  <si>
    <t>LEONARDO 02</t>
  </si>
  <si>
    <t>LOURENÇO PI</t>
  </si>
  <si>
    <t>MIGUEL PI</t>
  </si>
  <si>
    <t>NETO ARAUJO</t>
  </si>
  <si>
    <t>PAULO 02</t>
  </si>
  <si>
    <t>PAULO CD</t>
  </si>
  <si>
    <t>PAULO PI</t>
  </si>
  <si>
    <t>PEDRO 01</t>
  </si>
  <si>
    <t>POLITECH</t>
  </si>
  <si>
    <t>RAPHAEL01</t>
  </si>
  <si>
    <t>RENATO PI</t>
  </si>
  <si>
    <t>RIBAMAR PI</t>
  </si>
  <si>
    <t>ROBYSON PI</t>
  </si>
  <si>
    <t>SABINO</t>
  </si>
  <si>
    <t>SAMUEL 01</t>
  </si>
  <si>
    <t>TASSO</t>
  </si>
  <si>
    <t>VAGNER PI</t>
  </si>
  <si>
    <t>VIANA PI</t>
  </si>
  <si>
    <t>WANDERSON PI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</si>
</sst>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R$&quot;#,##0.00;[Red]\-&quot;R$&quot;#,##0.00"/>
    <numFmt numFmtId="44" formatCode="_-&quot;R$&quot;* #,##0.00_-;\-&quot;R$&quot;* #,##0.00_-;_-&quot;R$&quot;*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2"/>
      <color rgb="FFFFFF00"/>
      <name val="Calibri"/>
      <family val="2"/>
      <scheme val="minor"/>
    </font>
    <font>
      <b/>
      <sz val="12"/>
      <name val="Calibri"/>
      <family val="2"/>
      <scheme val="minor"/>
    </font>
    <font>
      <b/>
      <sz val="11"/>
      <color rgb="FFFFFFFF"/>
      <name val="Arial"/>
      <family val="2"/>
    </font>
    <font>
      <b/>
      <sz val="11"/>
      <color rgb="FF000000"/>
      <name val="Calibri"/>
      <family val="2"/>
      <scheme val="minor"/>
    </font>
    <font>
      <b/>
      <sz val="11"/>
      <name val="Calibri"/>
      <family val="2"/>
      <scheme val="minor"/>
    </font>
    <font>
      <b/>
      <sz val="11"/>
      <name val="Arial"/>
      <family val="2"/>
    </font>
    <font>
      <b/>
      <sz val="9"/>
      <color indexed="81"/>
      <name val="Tahoma"/>
      <family val="2"/>
    </font>
    <font>
      <b/>
      <i/>
      <u/>
      <sz val="9"/>
      <color indexed="81"/>
      <name val="Tahoma"/>
      <family val="2"/>
    </font>
    <font>
      <b/>
      <sz val="13"/>
      <color theme="1"/>
      <name val="Calibri"/>
      <family val="2"/>
      <scheme val="minor"/>
    </font>
    <font>
      <b/>
      <sz val="14"/>
      <color theme="1"/>
      <name val="Calibri"/>
      <family val="2"/>
      <scheme val="minor"/>
    </font>
    <font>
      <b/>
      <sz val="14"/>
      <color rgb="FFFFFF00"/>
      <name val="Calibri"/>
      <family val="2"/>
      <scheme val="minor"/>
    </font>
    <font>
      <b/>
      <sz val="9"/>
      <color indexed="81"/>
      <name val="Tahoma"/>
      <charset val="1"/>
    </font>
    <font>
      <b/>
      <sz val="11"/>
      <color rgb="FFFFFF00"/>
      <name val="Arial"/>
      <family val="2"/>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2060"/>
        <bgColor indexed="64"/>
      </patternFill>
    </fill>
    <fill>
      <patternFill patternType="solid">
        <fgColor rgb="FFFFFFFF"/>
        <bgColor indexed="64"/>
      </patternFill>
    </fill>
    <fill>
      <patternFill patternType="solid">
        <fgColor theme="0" tint="-0.249977111117893"/>
        <bgColor indexed="64"/>
      </patternFill>
    </fill>
    <fill>
      <patternFill patternType="solid">
        <fgColor rgb="FF00B0F0"/>
        <bgColor indexed="64"/>
      </patternFill>
    </fill>
    <fill>
      <patternFill patternType="solid">
        <fgColor theme="0" tint="-0.14999847407452621"/>
        <bgColor indexed="64"/>
      </patternFill>
    </fill>
    <fill>
      <patternFill patternType="solid">
        <fgColor rgb="FF7030A0"/>
        <bgColor indexed="64"/>
      </patternFill>
    </fill>
    <fill>
      <patternFill patternType="solid">
        <fgColor theme="0"/>
        <bgColor indexed="64"/>
      </patternFill>
    </fill>
    <fill>
      <patternFill patternType="solid">
        <fgColor rgb="FFEAEAEA"/>
        <bgColor indexed="64"/>
      </patternFill>
    </fill>
    <fill>
      <patternFill patternType="solid">
        <fgColor rgb="FF00466A"/>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5">
    <xf numFmtId="0" fontId="0" fillId="0" borderId="0" xfId="0"/>
    <xf numFmtId="0" fontId="4" fillId="2" borderId="1" xfId="0" applyFont="1" applyFill="1" applyBorder="1" applyAlignment="1">
      <alignment horizontal="center"/>
    </xf>
    <xf numFmtId="0" fontId="5" fillId="3" borderId="2"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4" borderId="1" xfId="0" applyFont="1" applyFill="1" applyBorder="1"/>
    <xf numFmtId="44" fontId="5" fillId="3" borderId="1" xfId="1" applyFont="1" applyFill="1" applyBorder="1"/>
    <xf numFmtId="44" fontId="4" fillId="0" borderId="1" xfId="1" applyFont="1" applyBorder="1"/>
    <xf numFmtId="44" fontId="6" fillId="0" borderId="1" xfId="1" applyFont="1" applyBorder="1"/>
    <xf numFmtId="9" fontId="4" fillId="0" borderId="1" xfId="2" applyFont="1" applyBorder="1" applyAlignment="1">
      <alignment horizontal="center"/>
    </xf>
    <xf numFmtId="44" fontId="6" fillId="0" borderId="2" xfId="1" applyFont="1" applyBorder="1"/>
    <xf numFmtId="44" fontId="4" fillId="4" borderId="1" xfId="1" applyFont="1" applyFill="1" applyBorder="1"/>
    <xf numFmtId="44" fontId="5" fillId="4" borderId="1" xfId="0" applyNumberFormat="1" applyFont="1" applyFill="1" applyBorder="1" applyAlignment="1">
      <alignment horizontal="center"/>
    </xf>
    <xf numFmtId="9" fontId="6" fillId="0" borderId="1" xfId="2" applyFont="1" applyBorder="1" applyAlignment="1">
      <alignment horizontal="center"/>
    </xf>
    <xf numFmtId="0" fontId="4" fillId="4" borderId="1" xfId="0" applyFont="1" applyFill="1" applyBorder="1" applyAlignment="1">
      <alignment horizontal="left"/>
    </xf>
    <xf numFmtId="44" fontId="4" fillId="0" borderId="1" xfId="1" applyFont="1" applyFill="1" applyBorder="1"/>
    <xf numFmtId="0" fontId="4" fillId="2" borderId="1" xfId="0" applyFont="1" applyFill="1" applyBorder="1"/>
    <xf numFmtId="44" fontId="5" fillId="3" borderId="1" xfId="0" applyNumberFormat="1" applyFont="1" applyFill="1" applyBorder="1"/>
    <xf numFmtId="44" fontId="4" fillId="2" borderId="1" xfId="0" applyNumberFormat="1" applyFont="1" applyFill="1" applyBorder="1"/>
    <xf numFmtId="44" fontId="4" fillId="2" borderId="0" xfId="0" applyNumberFormat="1" applyFont="1" applyFill="1" applyBorder="1"/>
    <xf numFmtId="0" fontId="7" fillId="5" borderId="4" xfId="0" applyFont="1" applyFill="1" applyBorder="1" applyAlignment="1">
      <alignment horizontal="center" vertical="center" wrapText="1"/>
    </xf>
    <xf numFmtId="44" fontId="8" fillId="6" borderId="1" xfId="1" applyFont="1" applyFill="1" applyBorder="1" applyAlignment="1">
      <alignment horizontal="center" vertical="center" wrapText="1"/>
    </xf>
    <xf numFmtId="44" fontId="9" fillId="0" borderId="5" xfId="1" applyFont="1" applyBorder="1"/>
    <xf numFmtId="44" fontId="9" fillId="0" borderId="1" xfId="1" applyFont="1" applyBorder="1"/>
    <xf numFmtId="44" fontId="10" fillId="0" borderId="1" xfId="1" applyFont="1" applyBorder="1"/>
    <xf numFmtId="0" fontId="4" fillId="4" borderId="1" xfId="0" applyFont="1" applyFill="1" applyBorder="1" applyAlignment="1">
      <alignment horizontal="center"/>
    </xf>
    <xf numFmtId="44" fontId="3" fillId="4" borderId="0" xfId="0" applyNumberFormat="1" applyFont="1" applyFill="1" applyAlignment="1">
      <alignment horizontal="center"/>
    </xf>
    <xf numFmtId="44" fontId="4" fillId="4" borderId="1" xfId="0" applyNumberFormat="1" applyFont="1" applyFill="1" applyBorder="1"/>
    <xf numFmtId="44" fontId="8" fillId="7" borderId="1" xfId="1" applyFont="1" applyFill="1" applyBorder="1" applyAlignment="1">
      <alignment horizontal="center" vertical="center" wrapText="1"/>
    </xf>
    <xf numFmtId="44" fontId="9" fillId="7" borderId="5" xfId="1" applyFont="1" applyFill="1" applyBorder="1"/>
    <xf numFmtId="44" fontId="9" fillId="7" borderId="1" xfId="1" applyFont="1" applyFill="1" applyBorder="1"/>
    <xf numFmtId="44" fontId="10" fillId="7" borderId="1" xfId="1" applyFont="1" applyFill="1" applyBorder="1"/>
    <xf numFmtId="0" fontId="3" fillId="0" borderId="1" xfId="0" applyFont="1" applyBorder="1" applyAlignment="1">
      <alignment horizontal="center"/>
    </xf>
    <xf numFmtId="14" fontId="4" fillId="0" borderId="1" xfId="0" applyNumberFormat="1" applyFont="1" applyBorder="1" applyAlignment="1">
      <alignment horizontal="center"/>
    </xf>
    <xf numFmtId="44" fontId="2" fillId="5" borderId="6" xfId="1" applyFont="1" applyFill="1" applyBorder="1"/>
    <xf numFmtId="44" fontId="2" fillId="5" borderId="1" xfId="1" applyFont="1" applyFill="1" applyBorder="1"/>
    <xf numFmtId="44" fontId="4" fillId="0" borderId="1" xfId="1" applyFont="1" applyBorder="1" applyAlignment="1">
      <alignment horizontal="center"/>
    </xf>
    <xf numFmtId="44" fontId="4" fillId="2" borderId="1" xfId="1" applyFont="1" applyFill="1" applyBorder="1" applyAlignment="1">
      <alignment horizontal="center"/>
    </xf>
    <xf numFmtId="44" fontId="4" fillId="8" borderId="1" xfId="0" applyNumberFormat="1" applyFont="1" applyFill="1" applyBorder="1" applyAlignment="1">
      <alignment horizontal="center"/>
    </xf>
    <xf numFmtId="44" fontId="10" fillId="2" borderId="1" xfId="1" applyFont="1" applyFill="1" applyBorder="1" applyAlignment="1">
      <alignment horizontal="center" vertical="center" wrapText="1"/>
    </xf>
    <xf numFmtId="44" fontId="10" fillId="2" borderId="1" xfId="1" applyFont="1" applyFill="1" applyBorder="1"/>
    <xf numFmtId="44" fontId="4" fillId="4" borderId="1" xfId="0" applyNumberFormat="1" applyFont="1" applyFill="1" applyBorder="1" applyAlignment="1">
      <alignment horizontal="center"/>
    </xf>
    <xf numFmtId="0" fontId="4" fillId="3" borderId="1" xfId="0" applyFont="1" applyFill="1" applyBorder="1"/>
    <xf numFmtId="44" fontId="3" fillId="0" borderId="1" xfId="1" applyFont="1" applyBorder="1" applyAlignment="1">
      <alignment horizontal="center"/>
    </xf>
    <xf numFmtId="8" fontId="9" fillId="0" borderId="1" xfId="1" applyNumberFormat="1" applyFont="1" applyBorder="1"/>
    <xf numFmtId="44" fontId="9" fillId="0" borderId="7" xfId="1" applyFont="1" applyBorder="1"/>
    <xf numFmtId="44" fontId="8" fillId="6" borderId="4" xfId="1" applyFont="1" applyFill="1" applyBorder="1" applyAlignment="1">
      <alignment horizontal="center" vertical="center" wrapText="1"/>
    </xf>
    <xf numFmtId="44" fontId="9" fillId="0" borderId="4" xfId="1" applyFont="1" applyBorder="1"/>
    <xf numFmtId="44" fontId="10" fillId="0" borderId="4" xfId="1" applyFont="1" applyBorder="1"/>
    <xf numFmtId="44" fontId="9" fillId="7" borderId="7" xfId="1" applyFont="1" applyFill="1" applyBorder="1"/>
    <xf numFmtId="44" fontId="8" fillId="7" borderId="4" xfId="1" applyFont="1" applyFill="1" applyBorder="1" applyAlignment="1">
      <alignment horizontal="center" vertical="center" wrapText="1"/>
    </xf>
    <xf numFmtId="44" fontId="9" fillId="7" borderId="4" xfId="1" applyFont="1" applyFill="1" applyBorder="1"/>
    <xf numFmtId="44" fontId="10" fillId="7" borderId="4" xfId="1" applyFont="1" applyFill="1" applyBorder="1"/>
    <xf numFmtId="44" fontId="8" fillId="6" borderId="5" xfId="1" applyFont="1" applyFill="1" applyBorder="1" applyAlignment="1">
      <alignment horizontal="center" vertical="center" wrapText="1"/>
    </xf>
    <xf numFmtId="44" fontId="8" fillId="7" borderId="5" xfId="1" applyFont="1" applyFill="1" applyBorder="1" applyAlignment="1">
      <alignment horizontal="center" vertical="center" wrapText="1"/>
    </xf>
    <xf numFmtId="44" fontId="8" fillId="6" borderId="7" xfId="1" applyFont="1" applyFill="1" applyBorder="1" applyAlignment="1">
      <alignment horizontal="center" vertical="center" wrapText="1"/>
    </xf>
    <xf numFmtId="8" fontId="9" fillId="7" borderId="1" xfId="1" applyNumberFormat="1" applyFont="1" applyFill="1" applyBorder="1"/>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44" fontId="8" fillId="9" borderId="1" xfId="1" applyFont="1" applyFill="1" applyBorder="1" applyAlignment="1">
      <alignment horizontal="center" vertical="center" wrapText="1"/>
    </xf>
    <xf numFmtId="44" fontId="9" fillId="9" borderId="1" xfId="1" applyFont="1" applyFill="1" applyBorder="1"/>
    <xf numFmtId="44" fontId="9" fillId="9" borderId="5" xfId="1" applyFont="1" applyFill="1" applyBorder="1"/>
    <xf numFmtId="44" fontId="10" fillId="9" borderId="1" xfId="1" applyFont="1" applyFill="1" applyBorder="1"/>
    <xf numFmtId="0" fontId="4" fillId="8" borderId="1" xfId="0" applyFont="1" applyFill="1" applyBorder="1"/>
    <xf numFmtId="0" fontId="4" fillId="8" borderId="1" xfId="0" applyFont="1" applyFill="1" applyBorder="1" applyAlignment="1">
      <alignment horizontal="left"/>
    </xf>
    <xf numFmtId="0" fontId="3" fillId="2" borderId="4" xfId="0" applyFont="1" applyFill="1" applyBorder="1" applyAlignment="1">
      <alignment horizontal="center"/>
    </xf>
    <xf numFmtId="0" fontId="4" fillId="8" borderId="6" xfId="0" applyFont="1" applyFill="1" applyBorder="1" applyAlignment="1">
      <alignment horizontal="center"/>
    </xf>
    <xf numFmtId="0" fontId="4" fillId="10" borderId="1" xfId="0" applyFont="1" applyFill="1" applyBorder="1" applyAlignment="1">
      <alignment horizontal="center"/>
    </xf>
    <xf numFmtId="44" fontId="4" fillId="10" borderId="1" xfId="1" applyFont="1" applyFill="1" applyBorder="1" applyAlignment="1">
      <alignment horizontal="center"/>
    </xf>
    <xf numFmtId="0" fontId="5" fillId="3" borderId="1" xfId="0" applyFont="1" applyFill="1" applyBorder="1" applyAlignment="1">
      <alignment horizontal="center"/>
    </xf>
    <xf numFmtId="44" fontId="5" fillId="3" borderId="1" xfId="0" applyNumberFormat="1" applyFont="1" applyFill="1" applyBorder="1" applyAlignment="1">
      <alignment horizontal="center"/>
    </xf>
    <xf numFmtId="0" fontId="4" fillId="3" borderId="3" xfId="0" applyFont="1" applyFill="1" applyBorder="1" applyAlignment="1">
      <alignment horizontal="center"/>
    </xf>
    <xf numFmtId="44" fontId="13" fillId="2" borderId="1" xfId="1" applyFont="1" applyFill="1" applyBorder="1" applyAlignment="1">
      <alignment horizontal="center"/>
    </xf>
    <xf numFmtId="44" fontId="8" fillId="11" borderId="1" xfId="1" applyFont="1" applyFill="1" applyBorder="1" applyAlignment="1">
      <alignment horizontal="center" vertical="center" wrapText="1"/>
    </xf>
    <xf numFmtId="44" fontId="9" fillId="11" borderId="5" xfId="1" applyFont="1" applyFill="1" applyBorder="1"/>
    <xf numFmtId="44" fontId="9" fillId="11" borderId="1" xfId="1" applyFont="1" applyFill="1" applyBorder="1"/>
    <xf numFmtId="44" fontId="4" fillId="0" borderId="6" xfId="1" applyFont="1" applyBorder="1" applyAlignment="1">
      <alignment horizontal="center"/>
    </xf>
    <xf numFmtId="44" fontId="9" fillId="0" borderId="8" xfId="1" applyFont="1" applyBorder="1"/>
    <xf numFmtId="44" fontId="9" fillId="7" borderId="8" xfId="1" applyFont="1" applyFill="1" applyBorder="1"/>
    <xf numFmtId="44" fontId="9" fillId="0" borderId="0" xfId="1" applyFont="1" applyBorder="1"/>
    <xf numFmtId="44" fontId="4" fillId="2" borderId="1" xfId="1" applyFont="1" applyFill="1" applyBorder="1"/>
    <xf numFmtId="0" fontId="7" fillId="5" borderId="3" xfId="0" applyFont="1" applyFill="1" applyBorder="1" applyAlignment="1">
      <alignment horizontal="center" vertical="center" wrapText="1"/>
    </xf>
    <xf numFmtId="44" fontId="3" fillId="0" borderId="1" xfId="1" applyFont="1" applyBorder="1"/>
    <xf numFmtId="44" fontId="3" fillId="4" borderId="1" xfId="1" applyFont="1" applyFill="1" applyBorder="1"/>
    <xf numFmtId="9" fontId="3" fillId="0" borderId="1" xfId="0" applyNumberFormat="1" applyFont="1" applyBorder="1" applyAlignment="1">
      <alignment horizontal="center"/>
    </xf>
    <xf numFmtId="0" fontId="3" fillId="4" borderId="1" xfId="0" applyFont="1" applyFill="1" applyBorder="1" applyAlignment="1">
      <alignment horizontal="center"/>
    </xf>
    <xf numFmtId="0" fontId="4" fillId="3" borderId="1" xfId="0" applyFont="1" applyFill="1" applyBorder="1" applyAlignment="1">
      <alignment horizontal="left"/>
    </xf>
    <xf numFmtId="44" fontId="5" fillId="3" borderId="1" xfId="1" applyFont="1" applyFill="1" applyBorder="1" applyAlignment="1">
      <alignment horizontal="center"/>
    </xf>
    <xf numFmtId="44" fontId="5" fillId="3" borderId="4" xfId="1" applyFont="1" applyFill="1" applyBorder="1" applyAlignment="1">
      <alignment horizontal="center"/>
    </xf>
    <xf numFmtId="44" fontId="4" fillId="8" borderId="6" xfId="0" applyNumberFormat="1" applyFont="1" applyFill="1" applyBorder="1" applyAlignment="1">
      <alignment horizontal="center"/>
    </xf>
    <xf numFmtId="0" fontId="14" fillId="4" borderId="1" xfId="0" applyFont="1" applyFill="1" applyBorder="1" applyAlignment="1">
      <alignment horizontal="center"/>
    </xf>
    <xf numFmtId="44" fontId="14" fillId="4" borderId="1" xfId="0" applyNumberFormat="1" applyFont="1" applyFill="1" applyBorder="1" applyAlignment="1">
      <alignment horizontal="center"/>
    </xf>
    <xf numFmtId="44" fontId="10" fillId="11" borderId="1" xfId="1" applyFont="1" applyFill="1" applyBorder="1"/>
    <xf numFmtId="44" fontId="2" fillId="5" borderId="1" xfId="0" applyNumberFormat="1" applyFont="1" applyFill="1" applyBorder="1"/>
    <xf numFmtId="44" fontId="3" fillId="7" borderId="1" xfId="1" applyFont="1" applyFill="1" applyBorder="1"/>
    <xf numFmtId="44" fontId="3" fillId="11" borderId="1" xfId="1" applyFont="1" applyFill="1" applyBorder="1"/>
    <xf numFmtId="0" fontId="6" fillId="2" borderId="1" xfId="0" applyFont="1" applyFill="1" applyBorder="1" applyAlignment="1">
      <alignment horizontal="center"/>
    </xf>
    <xf numFmtId="44" fontId="6" fillId="2" borderId="1" xfId="1" applyFont="1" applyFill="1" applyBorder="1" applyAlignment="1">
      <alignment horizontal="center"/>
    </xf>
    <xf numFmtId="44" fontId="15" fillId="3" borderId="1" xfId="1" applyFont="1" applyFill="1" applyBorder="1" applyAlignment="1">
      <alignment horizontal="center"/>
    </xf>
    <xf numFmtId="44" fontId="0" fillId="0" borderId="0" xfId="0" applyNumberFormat="1"/>
    <xf numFmtId="44" fontId="9" fillId="0" borderId="1" xfId="1" applyFont="1" applyBorder="1" applyAlignment="1">
      <alignment horizontal="center"/>
    </xf>
    <xf numFmtId="44" fontId="8" fillId="12" borderId="1" xfId="1" applyFont="1" applyFill="1" applyBorder="1" applyAlignment="1">
      <alignment horizontal="center" vertical="center" wrapText="1"/>
    </xf>
    <xf numFmtId="44" fontId="9" fillId="9" borderId="1" xfId="1" applyFont="1" applyFill="1" applyBorder="1" applyAlignment="1">
      <alignment horizontal="center"/>
    </xf>
    <xf numFmtId="44" fontId="9" fillId="11" borderId="1" xfId="1" applyFont="1" applyFill="1" applyBorder="1" applyAlignment="1">
      <alignment horizontal="center"/>
    </xf>
    <xf numFmtId="44" fontId="8" fillId="9" borderId="4" xfId="1" applyFont="1" applyFill="1" applyBorder="1" applyAlignment="1">
      <alignment horizontal="center" vertical="center" wrapText="1"/>
    </xf>
    <xf numFmtId="44" fontId="9" fillId="9" borderId="4" xfId="1" applyFont="1" applyFill="1" applyBorder="1"/>
    <xf numFmtId="44" fontId="10" fillId="9" borderId="4" xfId="1" applyFont="1" applyFill="1" applyBorder="1"/>
    <xf numFmtId="44" fontId="9" fillId="9" borderId="7" xfId="1" applyFont="1" applyFill="1" applyBorder="1"/>
    <xf numFmtId="44" fontId="9" fillId="11" borderId="7" xfId="1" applyFont="1" applyFill="1" applyBorder="1"/>
    <xf numFmtId="44" fontId="2" fillId="5" borderId="0" xfId="0" applyNumberFormat="1" applyFont="1" applyFill="1"/>
    <xf numFmtId="44" fontId="4" fillId="11" borderId="1" xfId="1" applyFont="1" applyFill="1" applyBorder="1"/>
    <xf numFmtId="0" fontId="7" fillId="13" borderId="1" xfId="0" applyFont="1" applyFill="1" applyBorder="1" applyAlignment="1">
      <alignment horizontal="center" vertical="center" wrapText="1"/>
    </xf>
    <xf numFmtId="44" fontId="10" fillId="0" borderId="1" xfId="1" applyFont="1" applyBorder="1" applyAlignment="1">
      <alignment horizontal="center" vertical="center" wrapText="1"/>
    </xf>
    <xf numFmtId="0" fontId="10" fillId="0" borderId="1" xfId="1" applyNumberFormat="1" applyFont="1" applyBorder="1" applyAlignment="1">
      <alignment horizontal="center" vertical="center" wrapText="1"/>
    </xf>
    <xf numFmtId="44" fontId="17" fillId="3" borderId="1" xfId="1" applyFont="1" applyFill="1" applyBorder="1" applyAlignment="1">
      <alignment horizontal="center" vertical="center" wrapText="1"/>
    </xf>
  </cellXfs>
  <cellStyles count="3">
    <cellStyle name="Moeda" xfId="1" builtinId="4"/>
    <cellStyle name="Normal" xfId="0" builtinId="0"/>
    <cellStyle name="Percentagem" xfId="2" builtinId="5"/>
  </cellStyles>
  <dxfs count="1329">
    <dxf>
      <font>
        <color rgb="FFFFFF00"/>
      </font>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rgb="FF00B050"/>
        </patternFill>
      </fill>
    </dxf>
    <dxf>
      <fill>
        <patternFill>
          <bgColor rgb="FFFF0000"/>
        </patternFill>
      </fill>
    </dxf>
    <dxf>
      <font>
        <color rgb="FFFFFF00"/>
      </font>
      <fill>
        <patternFill>
          <bgColor rgb="FFFF0000"/>
        </patternFill>
      </fill>
    </dxf>
    <dxf>
      <font>
        <color theme="0"/>
      </font>
      <fill>
        <patternFill>
          <bgColor rgb="FFFF0000"/>
        </patternFill>
      </fill>
    </dxf>
    <dxf>
      <font>
        <color rgb="FFFFFF00"/>
      </font>
    </dxf>
    <dxf>
      <font>
        <color rgb="FFFFFF00"/>
      </font>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ont>
        <color rgb="FFFFFF00"/>
      </font>
      <fill>
        <patternFill>
          <bgColor rgb="FFFF0000"/>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ont>
        <color theme="0"/>
      </font>
      <fill>
        <patternFill>
          <bgColor rgb="FFFF0000"/>
        </patternFill>
      </fill>
    </dxf>
    <dxf>
      <font>
        <color rgb="FFFFFF00"/>
      </font>
    </dxf>
    <dxf>
      <font>
        <color rgb="FFFFFF00"/>
      </font>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rgb="FF00B050"/>
        </patternFill>
      </fill>
    </dxf>
    <dxf>
      <fill>
        <patternFill>
          <bgColor rgb="FFFF0000"/>
        </patternFill>
      </fill>
    </dxf>
    <dxf>
      <font>
        <color rgb="FFFFFF00"/>
      </font>
      <fill>
        <patternFill>
          <bgColor rgb="FFFF0000"/>
        </patternFill>
      </fill>
    </dxf>
    <dxf>
      <font>
        <color theme="0"/>
      </font>
      <fill>
        <patternFill>
          <bgColor rgb="FFFF0000"/>
        </patternFill>
      </fill>
    </dxf>
    <dxf>
      <font>
        <color rgb="FFFFFF00"/>
      </font>
    </dxf>
    <dxf>
      <font>
        <color rgb="FFFFFF00"/>
      </font>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ont>
        <color rgb="FFFFFF00"/>
      </font>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ont>
        <color rgb="FFFFFF00"/>
      </font>
      <fill>
        <patternFill>
          <bgColor rgb="FFFF0000"/>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ont>
        <color rgb="FFFFFF00"/>
      </font>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rgb="FFFF0000"/>
        </patternFill>
      </fill>
    </dxf>
    <dxf>
      <font>
        <color theme="0"/>
      </font>
      <fill>
        <patternFill>
          <bgColor rgb="FFFF0000"/>
        </patternFill>
      </fill>
    </dxf>
    <dxf>
      <font>
        <color rgb="FFFFFF00"/>
      </font>
    </dxf>
    <dxf>
      <font>
        <color rgb="FFFFFF00"/>
      </font>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rgb="FF00B050"/>
        </patternFill>
      </fill>
    </dxf>
    <dxf>
      <fill>
        <patternFill>
          <bgColor rgb="FFFF0000"/>
        </patternFill>
      </fill>
    </dxf>
    <dxf>
      <font>
        <color rgb="FFFFFF00"/>
      </font>
      <fill>
        <patternFill>
          <bgColor rgb="FFFF0000"/>
        </patternFill>
      </fill>
    </dxf>
    <dxf>
      <font>
        <color theme="0"/>
      </font>
      <fill>
        <patternFill>
          <bgColor rgb="FFFF0000"/>
        </patternFill>
      </fill>
    </dxf>
    <dxf>
      <font>
        <color rgb="FFFFFF00"/>
      </font>
    </dxf>
    <dxf>
      <font>
        <color rgb="FFFFFF00"/>
      </font>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ont>
        <color rgb="FFFFFF00"/>
      </font>
      <fill>
        <patternFill>
          <bgColor rgb="FFFF0000"/>
        </patternFill>
      </fill>
    </dxf>
    <dxf>
      <fill>
        <patternFill>
          <bgColor rgb="FFFF0000"/>
        </patternFill>
      </fill>
    </dxf>
    <dxf>
      <font>
        <color rgb="FFFFFF00"/>
      </font>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ont>
        <color rgb="FFFFFF0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FFFF00"/>
      </font>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ont>
        <color rgb="FFFFFF00"/>
      </font>
      <fill>
        <patternFill>
          <bgColor rgb="FFFF0000"/>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
      <fill>
        <patternFill>
          <bgColor theme="0" tint="-4.9989318521683403E-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sorteesportiva.net/usuarios/administrador/prestarcontas.aspx?id=5827&amp;nome=Vagner%20T&amp;tipo=cambista"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100"/>
  <sheetViews>
    <sheetView topLeftCell="E1" zoomScale="90" zoomScaleNormal="90" workbookViewId="0">
      <selection activeCell="O16" sqref="O16"/>
    </sheetView>
  </sheetViews>
  <sheetFormatPr defaultRowHeight="15" x14ac:dyDescent="0.25"/>
  <cols>
    <col min="1" max="1" width="29.5703125" customWidth="1"/>
    <col min="2" max="2" width="12.85546875" bestFit="1" customWidth="1"/>
    <col min="3" max="3" width="14.28515625" bestFit="1" customWidth="1"/>
    <col min="4" max="4" width="13" bestFit="1" customWidth="1"/>
    <col min="5" max="5" width="12.85546875" bestFit="1" customWidth="1"/>
    <col min="6" max="6" width="10.140625" bestFit="1" customWidth="1"/>
    <col min="7" max="7" width="12.85546875" bestFit="1" customWidth="1"/>
    <col min="8" max="8" width="14" bestFit="1" customWidth="1"/>
    <col min="9" max="9" width="14.140625" bestFit="1" customWidth="1"/>
    <col min="10" max="10" width="13.7109375" customWidth="1"/>
    <col min="11" max="11" width="12.85546875" bestFit="1" customWidth="1"/>
    <col min="12" max="12" width="14.140625" bestFit="1" customWidth="1"/>
    <col min="13" max="13" width="37" bestFit="1" customWidth="1"/>
    <col min="14" max="14" width="13.5703125" customWidth="1"/>
    <col min="15" max="15" width="18" bestFit="1" customWidth="1"/>
    <col min="16" max="16" width="4.85546875" customWidth="1"/>
    <col min="17" max="17" width="26.140625" customWidth="1"/>
    <col min="18" max="18" width="12.85546875" bestFit="1" customWidth="1"/>
    <col min="19" max="19" width="17.28515625" customWidth="1"/>
    <col min="20" max="20" width="12.28515625" customWidth="1"/>
    <col min="21" max="21" width="11.42578125" customWidth="1"/>
    <col min="22" max="22" width="12.42578125" customWidth="1"/>
    <col min="23" max="23" width="11.28515625" customWidth="1"/>
    <col min="24" max="24" width="13.7109375" customWidth="1"/>
    <col min="27" max="27" width="13.5703125" customWidth="1"/>
    <col min="29" max="29" width="26.7109375" customWidth="1"/>
    <col min="30" max="30" width="14.140625" bestFit="1" customWidth="1"/>
    <col min="31" max="31" width="13" customWidth="1"/>
    <col min="32" max="32" width="13.85546875" customWidth="1"/>
    <col min="33" max="33" width="13" customWidth="1"/>
    <col min="34" max="34" width="11.7109375" customWidth="1"/>
    <col min="35" max="35" width="11.85546875" customWidth="1"/>
    <col min="36" max="36" width="15.42578125" customWidth="1"/>
    <col min="37" max="37" width="13.28515625" bestFit="1" customWidth="1"/>
    <col min="39" max="39" width="12.85546875" customWidth="1"/>
    <col min="40" max="40" width="13.28515625" customWidth="1"/>
    <col min="42" max="42" width="29.140625" customWidth="1"/>
    <col min="43" max="43" width="13.140625" customWidth="1"/>
    <col min="44" max="44" width="14.5703125" customWidth="1"/>
    <col min="45" max="45" width="12" customWidth="1"/>
    <col min="46" max="46" width="11.42578125" customWidth="1"/>
    <col min="48" max="48" width="13" customWidth="1"/>
    <col min="49" max="49" width="14" customWidth="1"/>
    <col min="50" max="50" width="11.7109375" bestFit="1" customWidth="1"/>
    <col min="52" max="52" width="11.7109375" customWidth="1"/>
    <col min="53" max="53" width="11.7109375" bestFit="1" customWidth="1"/>
    <col min="55" max="55" width="33.140625" customWidth="1"/>
    <col min="56" max="56" width="13" bestFit="1" customWidth="1"/>
    <col min="57" max="57" width="12" customWidth="1"/>
    <col min="58" max="58" width="12" bestFit="1" customWidth="1"/>
    <col min="59" max="59" width="12.28515625" bestFit="1" customWidth="1"/>
    <col min="60" max="60" width="11.140625" bestFit="1" customWidth="1"/>
    <col min="61" max="61" width="11.42578125" customWidth="1"/>
    <col min="62" max="62" width="13.140625" customWidth="1"/>
    <col min="63" max="64" width="9.5703125" bestFit="1" customWidth="1"/>
    <col min="65" max="65" width="12" bestFit="1" customWidth="1"/>
    <col min="66" max="66" width="11.85546875" bestFit="1" customWidth="1"/>
    <col min="71" max="71" width="23.42578125" bestFit="1" customWidth="1"/>
    <col min="72" max="73" width="12.85546875" bestFit="1" customWidth="1"/>
    <col min="74" max="74" width="12.42578125" bestFit="1" customWidth="1"/>
    <col min="75" max="75" width="12.85546875" customWidth="1"/>
    <col min="76" max="76" width="18.5703125" bestFit="1" customWidth="1"/>
    <col min="77" max="77" width="12.5703125" bestFit="1" customWidth="1"/>
    <col min="78" max="78" width="13" bestFit="1" customWidth="1"/>
  </cols>
  <sheetData>
    <row r="1" spans="1:78" ht="15" customHeight="1" x14ac:dyDescent="0.25">
      <c r="A1" s="1" t="s">
        <v>0</v>
      </c>
      <c r="B1" s="2" t="s">
        <v>1</v>
      </c>
      <c r="C1" s="3" t="s">
        <v>2</v>
      </c>
      <c r="D1" s="3" t="s">
        <v>3</v>
      </c>
      <c r="E1" s="1" t="s">
        <v>4</v>
      </c>
      <c r="F1" s="1" t="s">
        <v>5</v>
      </c>
      <c r="G1" s="1" t="s">
        <v>6</v>
      </c>
      <c r="H1" s="1" t="s">
        <v>7</v>
      </c>
      <c r="I1" s="3" t="s">
        <v>8</v>
      </c>
      <c r="J1" s="1" t="s">
        <v>9</v>
      </c>
      <c r="K1" s="4" t="s">
        <v>10</v>
      </c>
      <c r="L1" s="71" t="s">
        <v>11</v>
      </c>
      <c r="M1" s="1" t="s">
        <v>0</v>
      </c>
      <c r="Q1" s="20" t="s">
        <v>17</v>
      </c>
      <c r="R1" s="20" t="s">
        <v>31</v>
      </c>
      <c r="S1" s="20" t="s">
        <v>32</v>
      </c>
      <c r="T1" s="20" t="s">
        <v>33</v>
      </c>
      <c r="U1" s="20" t="s">
        <v>34</v>
      </c>
      <c r="V1" s="20" t="s">
        <v>35</v>
      </c>
      <c r="W1" s="20" t="s">
        <v>36</v>
      </c>
      <c r="X1" s="20" t="s">
        <v>34</v>
      </c>
      <c r="Y1" s="20" t="s">
        <v>37</v>
      </c>
      <c r="Z1" s="20" t="s">
        <v>35</v>
      </c>
      <c r="AA1" s="20" t="s">
        <v>38</v>
      </c>
      <c r="AC1" s="20" t="s">
        <v>19</v>
      </c>
      <c r="AD1" s="20" t="s">
        <v>31</v>
      </c>
      <c r="AE1" s="20" t="s">
        <v>32</v>
      </c>
      <c r="AF1" s="20" t="s">
        <v>33</v>
      </c>
      <c r="AG1" s="20" t="s">
        <v>34</v>
      </c>
      <c r="AH1" s="20" t="s">
        <v>35</v>
      </c>
      <c r="AI1" s="20" t="s">
        <v>36</v>
      </c>
      <c r="AJ1" s="20" t="s">
        <v>113</v>
      </c>
      <c r="AK1" s="20" t="s">
        <v>34</v>
      </c>
      <c r="AL1" s="20" t="s">
        <v>37</v>
      </c>
      <c r="AM1" s="20" t="s">
        <v>35</v>
      </c>
      <c r="AN1" s="20" t="s">
        <v>38</v>
      </c>
      <c r="AP1" s="20" t="s">
        <v>150</v>
      </c>
      <c r="AQ1" s="20" t="s">
        <v>31</v>
      </c>
      <c r="AR1" s="20" t="s">
        <v>32</v>
      </c>
      <c r="AS1" s="20" t="s">
        <v>33</v>
      </c>
      <c r="AT1" s="20" t="s">
        <v>34</v>
      </c>
      <c r="AU1" s="20" t="s">
        <v>35</v>
      </c>
      <c r="AV1" s="20" t="s">
        <v>36</v>
      </c>
      <c r="AW1" s="20" t="s">
        <v>34</v>
      </c>
      <c r="AX1" s="20" t="s">
        <v>37</v>
      </c>
      <c r="AY1" s="20" t="s">
        <v>35</v>
      </c>
      <c r="AZ1" s="20" t="s">
        <v>38</v>
      </c>
      <c r="BC1" s="20" t="s">
        <v>28</v>
      </c>
      <c r="BD1" s="20" t="s">
        <v>31</v>
      </c>
      <c r="BE1" s="20" t="s">
        <v>32</v>
      </c>
      <c r="BF1" s="20" t="s">
        <v>33</v>
      </c>
      <c r="BG1" s="20" t="s">
        <v>34</v>
      </c>
      <c r="BH1" s="20" t="s">
        <v>35</v>
      </c>
      <c r="BI1" s="20" t="s">
        <v>36</v>
      </c>
      <c r="BJ1" s="20" t="s">
        <v>34</v>
      </c>
      <c r="BK1" s="20" t="s">
        <v>37</v>
      </c>
      <c r="BL1" s="20" t="s">
        <v>35</v>
      </c>
      <c r="BM1" s="20" t="s">
        <v>38</v>
      </c>
      <c r="BS1" s="20" t="s">
        <v>24</v>
      </c>
      <c r="BT1" s="20" t="s">
        <v>31</v>
      </c>
      <c r="BU1" s="20" t="s">
        <v>32</v>
      </c>
      <c r="BV1" s="20" t="s">
        <v>33</v>
      </c>
      <c r="BW1" s="20" t="s">
        <v>34</v>
      </c>
      <c r="BX1" s="20" t="s">
        <v>35</v>
      </c>
      <c r="BY1" s="20" t="s">
        <v>36</v>
      </c>
      <c r="BZ1" s="20" t="s">
        <v>34</v>
      </c>
    </row>
    <row r="2" spans="1:78" ht="15" customHeight="1" x14ac:dyDescent="0.25">
      <c r="A2" s="42" t="s">
        <v>12</v>
      </c>
      <c r="B2" s="6">
        <v>0</v>
      </c>
      <c r="C2" s="7">
        <v>0</v>
      </c>
      <c r="D2" s="8"/>
      <c r="E2" s="7"/>
      <c r="F2" s="9">
        <v>0.15</v>
      </c>
      <c r="G2" s="7">
        <f>C2*F2</f>
        <v>0</v>
      </c>
      <c r="H2" s="7"/>
      <c r="I2" s="10">
        <f>B2+C2+D2-E2-G2-H2</f>
        <v>0</v>
      </c>
      <c r="J2" s="11"/>
      <c r="K2" s="11"/>
      <c r="L2" s="70">
        <f t="shared" ref="L2:L25" si="0">I2-J2-K2</f>
        <v>0</v>
      </c>
      <c r="M2" s="5" t="s">
        <v>12</v>
      </c>
      <c r="Q2" s="21" t="s">
        <v>71</v>
      </c>
      <c r="R2" s="21">
        <v>233</v>
      </c>
      <c r="S2" s="21">
        <v>93.9</v>
      </c>
      <c r="T2" s="21">
        <v>15.12</v>
      </c>
      <c r="U2" s="23">
        <f>R2-S2-T2</f>
        <v>123.97999999999999</v>
      </c>
      <c r="V2" s="21">
        <v>0</v>
      </c>
      <c r="W2" s="23">
        <v>15</v>
      </c>
      <c r="X2" s="23">
        <f>U2+V2-W2</f>
        <v>108.97999999999999</v>
      </c>
      <c r="Y2" s="24"/>
      <c r="Z2" s="24"/>
      <c r="AA2" s="23">
        <f>X2-Y2-Z2</f>
        <v>108.97999999999999</v>
      </c>
      <c r="AC2" s="21" t="s">
        <v>114</v>
      </c>
      <c r="AD2" s="21">
        <v>380</v>
      </c>
      <c r="AE2" s="21">
        <v>65.64</v>
      </c>
      <c r="AF2" s="21">
        <v>56.35</v>
      </c>
      <c r="AG2" s="23">
        <f>AD2-AE2-AF2</f>
        <v>258.01</v>
      </c>
      <c r="AH2" s="21">
        <v>0</v>
      </c>
      <c r="AI2" s="22">
        <v>15</v>
      </c>
      <c r="AJ2" s="22">
        <v>13</v>
      </c>
      <c r="AK2" s="23">
        <f>AG2+AH2-AI2-AJ2</f>
        <v>230.01</v>
      </c>
      <c r="AL2" s="24"/>
      <c r="AM2" s="24"/>
      <c r="AN2" s="23">
        <f>AK2-AL2-AM2</f>
        <v>230.01</v>
      </c>
      <c r="AP2" s="21" t="s">
        <v>151</v>
      </c>
      <c r="AQ2" s="21">
        <v>556</v>
      </c>
      <c r="AR2" s="21">
        <v>347.07</v>
      </c>
      <c r="AS2" s="21">
        <v>56.14</v>
      </c>
      <c r="AT2" s="22">
        <f>AQ2-AR2-AS2</f>
        <v>152.79000000000002</v>
      </c>
      <c r="AU2" s="21">
        <v>0</v>
      </c>
      <c r="AV2" s="22">
        <v>15</v>
      </c>
      <c r="AW2" s="23">
        <f>AT2+AU2-AV2</f>
        <v>137.79000000000002</v>
      </c>
      <c r="AX2" s="24"/>
      <c r="AY2" s="24"/>
      <c r="AZ2" s="23">
        <f>AW2-AX2-AY2</f>
        <v>137.79000000000002</v>
      </c>
      <c r="BC2" s="21" t="s">
        <v>182</v>
      </c>
      <c r="BD2" s="21">
        <v>0</v>
      </c>
      <c r="BE2" s="21">
        <v>0</v>
      </c>
      <c r="BF2" s="21">
        <v>0</v>
      </c>
      <c r="BG2" s="23">
        <f>BD2-BE2-BF2</f>
        <v>0</v>
      </c>
      <c r="BH2" s="21">
        <v>0</v>
      </c>
      <c r="BI2" s="23">
        <v>0</v>
      </c>
      <c r="BJ2" s="23">
        <f>BG2+BH2-BI2</f>
        <v>0</v>
      </c>
      <c r="BK2" s="24"/>
      <c r="BL2" s="24"/>
      <c r="BM2" s="23">
        <f>BJ2-BK2-BL2</f>
        <v>0</v>
      </c>
      <c r="BS2" s="21" t="s">
        <v>158</v>
      </c>
      <c r="BT2" s="21">
        <v>2744</v>
      </c>
      <c r="BU2" s="21">
        <v>51.9</v>
      </c>
      <c r="BV2" s="21">
        <v>368.74</v>
      </c>
      <c r="BW2" s="22">
        <f t="shared" ref="BW2" si="1">BT2-BU2-BV2</f>
        <v>2323.3599999999997</v>
      </c>
      <c r="BX2" s="21">
        <v>0</v>
      </c>
      <c r="BY2" s="22">
        <v>15</v>
      </c>
      <c r="BZ2" s="44">
        <f t="shared" ref="BZ2" si="2">BW2+BX2-BY2</f>
        <v>2308.3599999999997</v>
      </c>
    </row>
    <row r="3" spans="1:78" ht="15" customHeight="1" x14ac:dyDescent="0.25">
      <c r="A3" s="5" t="s">
        <v>13</v>
      </c>
      <c r="B3" s="6">
        <v>0</v>
      </c>
      <c r="C3" s="7">
        <v>44.04</v>
      </c>
      <c r="D3" s="8"/>
      <c r="E3" s="7"/>
      <c r="F3" s="9">
        <v>0.2</v>
      </c>
      <c r="G3" s="7">
        <f>C3*F3</f>
        <v>8.8079999999999998</v>
      </c>
      <c r="H3" s="7"/>
      <c r="I3" s="10">
        <f t="shared" ref="I3:I25" si="3">B3+C3+D3-E3-G3-H3</f>
        <v>35.231999999999999</v>
      </c>
      <c r="J3" s="11"/>
      <c r="K3" s="11"/>
      <c r="L3" s="70">
        <f t="shared" si="0"/>
        <v>35.231999999999999</v>
      </c>
      <c r="M3" s="5" t="s">
        <v>13</v>
      </c>
      <c r="Q3" s="28" t="s">
        <v>72</v>
      </c>
      <c r="R3" s="28">
        <v>293</v>
      </c>
      <c r="S3" s="28">
        <v>33.96</v>
      </c>
      <c r="T3" s="28">
        <v>42.88</v>
      </c>
      <c r="U3" s="30">
        <f t="shared" ref="U3:U15" si="4">R3-S3-T3</f>
        <v>216.16000000000003</v>
      </c>
      <c r="V3" s="28">
        <v>0</v>
      </c>
      <c r="W3" s="30">
        <v>15</v>
      </c>
      <c r="X3" s="30">
        <f t="shared" ref="X3:X15" si="5">U3+V3-W3</f>
        <v>201.16000000000003</v>
      </c>
      <c r="Y3" s="31"/>
      <c r="Z3" s="31"/>
      <c r="AA3" s="30">
        <f t="shared" ref="AA3:AA15" si="6">X3-Y3-Z3</f>
        <v>201.16000000000003</v>
      </c>
      <c r="AC3" s="59" t="s">
        <v>115</v>
      </c>
      <c r="AD3" s="59">
        <v>498</v>
      </c>
      <c r="AE3" s="59">
        <v>202</v>
      </c>
      <c r="AF3" s="59">
        <v>48.95</v>
      </c>
      <c r="AG3" s="60">
        <f t="shared" ref="AG3:AG4" si="7">AD3-AE3-AF3</f>
        <v>247.05</v>
      </c>
      <c r="AH3" s="59">
        <v>0</v>
      </c>
      <c r="AI3" s="61">
        <v>0</v>
      </c>
      <c r="AJ3" s="61">
        <v>24</v>
      </c>
      <c r="AK3" s="60">
        <f t="shared" ref="AK3:AK4" si="8">AG3+AH3-AI3-AJ3</f>
        <v>223.05</v>
      </c>
      <c r="AL3" s="62"/>
      <c r="AM3" s="62"/>
      <c r="AN3" s="60">
        <f t="shared" ref="AN3:AN4" si="9">AK3-AL3-AM3</f>
        <v>223.05</v>
      </c>
      <c r="AP3" s="28" t="s">
        <v>152</v>
      </c>
      <c r="AQ3" s="28">
        <v>624.5</v>
      </c>
      <c r="AR3" s="28">
        <v>401.8</v>
      </c>
      <c r="AS3" s="28">
        <v>82.95</v>
      </c>
      <c r="AT3" s="29">
        <f t="shared" ref="AT3:AT8" si="10">AQ3-AR3-AS3</f>
        <v>139.75</v>
      </c>
      <c r="AU3" s="28">
        <v>0</v>
      </c>
      <c r="AV3" s="29">
        <v>15</v>
      </c>
      <c r="AW3" s="30">
        <f t="shared" ref="AW3:AW8" si="11">AT3+AU3-AV3</f>
        <v>124.75</v>
      </c>
      <c r="AX3" s="31"/>
      <c r="AY3" s="31"/>
      <c r="AZ3" s="30">
        <f t="shared" ref="AZ3:AZ8" si="12">AW3-AX3-AY3</f>
        <v>124.75</v>
      </c>
      <c r="BC3" s="28" t="s">
        <v>183</v>
      </c>
      <c r="BD3" s="28">
        <v>429.5</v>
      </c>
      <c r="BE3" s="28">
        <v>0</v>
      </c>
      <c r="BF3" s="28">
        <v>57.78</v>
      </c>
      <c r="BG3" s="30">
        <f t="shared" ref="BG3:BG11" si="13">BD3-BE3-BF3</f>
        <v>371.72</v>
      </c>
      <c r="BH3" s="28">
        <v>0</v>
      </c>
      <c r="BI3" s="30">
        <v>15</v>
      </c>
      <c r="BJ3" s="30">
        <f t="shared" ref="BJ3:BJ11" si="14">BG3+BH3-BI3</f>
        <v>356.72</v>
      </c>
      <c r="BK3" s="31"/>
      <c r="BL3" s="31"/>
      <c r="BM3" s="30">
        <f t="shared" ref="BM3:BM11" si="15">BJ3-BK3-BL3</f>
        <v>356.72</v>
      </c>
    </row>
    <row r="4" spans="1:78" ht="15" customHeight="1" x14ac:dyDescent="0.25">
      <c r="A4" s="63" t="s">
        <v>14</v>
      </c>
      <c r="B4" s="6">
        <v>0</v>
      </c>
      <c r="C4" s="7">
        <v>1736.22</v>
      </c>
      <c r="D4" s="7"/>
      <c r="E4" s="7">
        <v>105</v>
      </c>
      <c r="F4" s="9">
        <v>0.15</v>
      </c>
      <c r="G4" s="7">
        <f t="shared" ref="G4:G25" si="16">C4*F4</f>
        <v>260.43299999999999</v>
      </c>
      <c r="H4" s="7">
        <v>50</v>
      </c>
      <c r="I4" s="10">
        <f t="shared" si="3"/>
        <v>1320.787</v>
      </c>
      <c r="J4" s="11">
        <v>955</v>
      </c>
      <c r="K4" s="11"/>
      <c r="L4" s="70">
        <f t="shared" si="0"/>
        <v>365.78700000000003</v>
      </c>
      <c r="M4" s="5" t="s">
        <v>14</v>
      </c>
      <c r="Q4" s="21" t="s">
        <v>73</v>
      </c>
      <c r="R4" s="21">
        <v>800</v>
      </c>
      <c r="S4" s="21">
        <v>2573</v>
      </c>
      <c r="T4" s="21">
        <v>85</v>
      </c>
      <c r="U4" s="23">
        <f t="shared" si="4"/>
        <v>-1858</v>
      </c>
      <c r="V4" s="21">
        <v>1800</v>
      </c>
      <c r="W4" s="23">
        <v>15</v>
      </c>
      <c r="X4" s="23">
        <f t="shared" si="5"/>
        <v>-73</v>
      </c>
      <c r="Y4" s="24"/>
      <c r="Z4" s="24"/>
      <c r="AA4" s="23">
        <f t="shared" si="6"/>
        <v>-73</v>
      </c>
      <c r="AC4" s="73" t="s">
        <v>116</v>
      </c>
      <c r="AD4" s="73">
        <v>242</v>
      </c>
      <c r="AE4" s="73">
        <v>111.34</v>
      </c>
      <c r="AF4" s="73">
        <v>31.3</v>
      </c>
      <c r="AG4" s="75">
        <f t="shared" si="7"/>
        <v>99.36</v>
      </c>
      <c r="AH4" s="73">
        <v>0</v>
      </c>
      <c r="AI4" s="74">
        <v>15</v>
      </c>
      <c r="AJ4" s="74"/>
      <c r="AK4" s="75">
        <f t="shared" si="8"/>
        <v>84.36</v>
      </c>
      <c r="AL4" s="92"/>
      <c r="AM4" s="92"/>
      <c r="AN4" s="75">
        <f t="shared" si="9"/>
        <v>84.36</v>
      </c>
      <c r="AP4" s="21" t="s">
        <v>153</v>
      </c>
      <c r="AQ4" s="21">
        <v>1278.0999999999999</v>
      </c>
      <c r="AR4" s="21">
        <v>69.3</v>
      </c>
      <c r="AS4" s="21">
        <v>179.68</v>
      </c>
      <c r="AT4" s="22">
        <f t="shared" si="10"/>
        <v>1029.1199999999999</v>
      </c>
      <c r="AU4" s="21">
        <v>0</v>
      </c>
      <c r="AV4" s="22">
        <v>50</v>
      </c>
      <c r="AW4" s="23">
        <f t="shared" si="11"/>
        <v>979.11999999999989</v>
      </c>
      <c r="AX4" s="24"/>
      <c r="AY4" s="24"/>
      <c r="AZ4" s="23">
        <f t="shared" si="12"/>
        <v>979.11999999999989</v>
      </c>
      <c r="BC4" s="21" t="s">
        <v>184</v>
      </c>
      <c r="BD4" s="21">
        <v>96</v>
      </c>
      <c r="BE4" s="21">
        <v>30.45</v>
      </c>
      <c r="BF4" s="21">
        <v>10.4</v>
      </c>
      <c r="BG4" s="23">
        <f t="shared" si="13"/>
        <v>55.15</v>
      </c>
      <c r="BH4" s="21">
        <v>0</v>
      </c>
      <c r="BI4" s="23">
        <v>0</v>
      </c>
      <c r="BJ4" s="23">
        <f t="shared" si="14"/>
        <v>55.15</v>
      </c>
      <c r="BK4" s="24"/>
      <c r="BL4" s="24"/>
      <c r="BM4" s="23">
        <f t="shared" si="15"/>
        <v>55.15</v>
      </c>
      <c r="BS4" s="20" t="s">
        <v>24</v>
      </c>
      <c r="BT4" s="20" t="s">
        <v>31</v>
      </c>
      <c r="BU4" s="20" t="s">
        <v>32</v>
      </c>
      <c r="BV4" s="20" t="s">
        <v>33</v>
      </c>
      <c r="BW4" s="20" t="s">
        <v>34</v>
      </c>
      <c r="BX4" s="20" t="s">
        <v>35</v>
      </c>
      <c r="BY4" s="20" t="s">
        <v>36</v>
      </c>
      <c r="BZ4" s="20" t="s">
        <v>34</v>
      </c>
    </row>
    <row r="5" spans="1:78" ht="15" customHeight="1" x14ac:dyDescent="0.25">
      <c r="A5" s="63" t="s">
        <v>15</v>
      </c>
      <c r="B5" s="6">
        <v>0</v>
      </c>
      <c r="C5" s="7">
        <v>2317.87</v>
      </c>
      <c r="D5" s="7"/>
      <c r="E5" s="7">
        <v>90</v>
      </c>
      <c r="F5" s="9">
        <v>0.2</v>
      </c>
      <c r="G5" s="7">
        <f t="shared" si="16"/>
        <v>463.57400000000001</v>
      </c>
      <c r="H5" s="7">
        <v>630</v>
      </c>
      <c r="I5" s="10">
        <f t="shared" si="3"/>
        <v>1134.2959999999998</v>
      </c>
      <c r="J5" s="11">
        <v>1134</v>
      </c>
      <c r="K5" s="11"/>
      <c r="L5" s="70">
        <v>0</v>
      </c>
      <c r="M5" s="5" t="s">
        <v>15</v>
      </c>
      <c r="Q5" s="28" t="s">
        <v>74</v>
      </c>
      <c r="R5" s="28">
        <v>3800</v>
      </c>
      <c r="S5" s="28">
        <v>0</v>
      </c>
      <c r="T5" s="28">
        <v>460.5</v>
      </c>
      <c r="U5" s="30">
        <f t="shared" si="4"/>
        <v>3339.5</v>
      </c>
      <c r="V5" s="28">
        <v>0</v>
      </c>
      <c r="W5" s="30">
        <v>15</v>
      </c>
      <c r="X5" s="30">
        <f t="shared" si="5"/>
        <v>3324.5</v>
      </c>
      <c r="Y5" s="31"/>
      <c r="Z5" s="31"/>
      <c r="AA5" s="30">
        <f t="shared" si="6"/>
        <v>3324.5</v>
      </c>
      <c r="AC5" s="28" t="s">
        <v>117</v>
      </c>
      <c r="AD5" s="28">
        <v>1004</v>
      </c>
      <c r="AE5" s="28">
        <v>396.93</v>
      </c>
      <c r="AF5" s="28">
        <v>147.86000000000001</v>
      </c>
      <c r="AG5" s="30">
        <f t="shared" ref="AG5:AG19" si="17">AD5-AE5-AF5</f>
        <v>459.20999999999992</v>
      </c>
      <c r="AH5" s="28">
        <v>0</v>
      </c>
      <c r="AI5" s="29">
        <v>0</v>
      </c>
      <c r="AJ5" s="29">
        <v>46</v>
      </c>
      <c r="AK5" s="30">
        <f t="shared" ref="AK5:AK19" si="18">AG5+AH5-AI5-AJ5</f>
        <v>413.20999999999992</v>
      </c>
      <c r="AL5" s="31"/>
      <c r="AM5" s="31"/>
      <c r="AN5" s="30">
        <f t="shared" ref="AN5:AN19" si="19">AK5-AL5-AM5</f>
        <v>413.20999999999992</v>
      </c>
      <c r="AP5" s="28" t="s">
        <v>154</v>
      </c>
      <c r="AQ5" s="28">
        <v>328</v>
      </c>
      <c r="AR5" s="28">
        <v>0</v>
      </c>
      <c r="AS5" s="28">
        <v>37.200000000000003</v>
      </c>
      <c r="AT5" s="29">
        <f t="shared" si="10"/>
        <v>290.8</v>
      </c>
      <c r="AU5" s="28">
        <v>0</v>
      </c>
      <c r="AV5" s="29">
        <v>15</v>
      </c>
      <c r="AW5" s="30">
        <f t="shared" si="11"/>
        <v>275.8</v>
      </c>
      <c r="AX5" s="31"/>
      <c r="AY5" s="31"/>
      <c r="AZ5" s="30">
        <f t="shared" si="12"/>
        <v>275.8</v>
      </c>
      <c r="BC5" s="28" t="s">
        <v>185</v>
      </c>
      <c r="BD5" s="28">
        <v>724</v>
      </c>
      <c r="BE5" s="28">
        <v>0</v>
      </c>
      <c r="BF5" s="28">
        <v>107.9</v>
      </c>
      <c r="BG5" s="30">
        <f t="shared" si="13"/>
        <v>616.1</v>
      </c>
      <c r="BH5" s="28">
        <v>0</v>
      </c>
      <c r="BI5" s="30">
        <v>15</v>
      </c>
      <c r="BJ5" s="30">
        <f t="shared" si="14"/>
        <v>601.1</v>
      </c>
      <c r="BK5" s="31"/>
      <c r="BL5" s="31"/>
      <c r="BM5" s="30">
        <f t="shared" si="15"/>
        <v>601.1</v>
      </c>
      <c r="BS5" s="28" t="s">
        <v>159</v>
      </c>
      <c r="BT5" s="28">
        <v>951</v>
      </c>
      <c r="BU5" s="28">
        <v>0</v>
      </c>
      <c r="BV5" s="28">
        <v>140.19999999999999</v>
      </c>
      <c r="BW5" s="29">
        <f>BT5-BU5-BV5</f>
        <v>810.8</v>
      </c>
      <c r="BX5" s="28">
        <v>0</v>
      </c>
      <c r="BY5" s="29">
        <v>15</v>
      </c>
      <c r="BZ5" s="56">
        <f>BW5+BX5-BY5</f>
        <v>795.8</v>
      </c>
    </row>
    <row r="6" spans="1:78" ht="15" customHeight="1" x14ac:dyDescent="0.25">
      <c r="A6" s="63" t="s">
        <v>16</v>
      </c>
      <c r="B6" s="6">
        <v>0</v>
      </c>
      <c r="C6" s="8">
        <v>851.85</v>
      </c>
      <c r="D6" s="8"/>
      <c r="E6" s="8">
        <v>30</v>
      </c>
      <c r="F6" s="13">
        <v>0.15</v>
      </c>
      <c r="G6" s="7">
        <f t="shared" si="16"/>
        <v>127.7775</v>
      </c>
      <c r="H6" s="7">
        <v>30</v>
      </c>
      <c r="I6" s="10">
        <f t="shared" si="3"/>
        <v>664.07249999999999</v>
      </c>
      <c r="J6" s="11">
        <v>300</v>
      </c>
      <c r="K6" s="11"/>
      <c r="L6" s="70">
        <f t="shared" si="0"/>
        <v>364.07249999999999</v>
      </c>
      <c r="M6" s="5" t="s">
        <v>16</v>
      </c>
      <c r="Q6" s="21" t="s">
        <v>75</v>
      </c>
      <c r="R6" s="21">
        <v>175</v>
      </c>
      <c r="S6" s="21">
        <v>162.05000000000001</v>
      </c>
      <c r="T6" s="21">
        <v>10.65</v>
      </c>
      <c r="U6" s="23">
        <f t="shared" si="4"/>
        <v>2.2999999999999883</v>
      </c>
      <c r="V6" s="21">
        <v>0</v>
      </c>
      <c r="W6" s="23">
        <v>15</v>
      </c>
      <c r="X6" s="23">
        <f t="shared" si="5"/>
        <v>-12.700000000000012</v>
      </c>
      <c r="Y6" s="24"/>
      <c r="Z6" s="24"/>
      <c r="AA6" s="23">
        <f t="shared" si="6"/>
        <v>-12.700000000000012</v>
      </c>
      <c r="AC6" s="73" t="s">
        <v>118</v>
      </c>
      <c r="AD6" s="73">
        <v>609</v>
      </c>
      <c r="AE6" s="73">
        <v>1344.9</v>
      </c>
      <c r="AF6" s="73">
        <v>86.35</v>
      </c>
      <c r="AG6" s="75">
        <f t="shared" si="17"/>
        <v>-822.25000000000011</v>
      </c>
      <c r="AH6" s="73">
        <v>0</v>
      </c>
      <c r="AI6" s="74">
        <v>0</v>
      </c>
      <c r="AJ6" s="74"/>
      <c r="AK6" s="75">
        <f t="shared" si="18"/>
        <v>-822.25000000000011</v>
      </c>
      <c r="AL6" s="92"/>
      <c r="AM6" s="92"/>
      <c r="AN6" s="75">
        <f t="shared" si="19"/>
        <v>-822.25000000000011</v>
      </c>
      <c r="AP6" s="21" t="s">
        <v>155</v>
      </c>
      <c r="AQ6" s="21">
        <v>58</v>
      </c>
      <c r="AR6" s="21">
        <v>71</v>
      </c>
      <c r="AS6" s="21">
        <v>8.6999999999999993</v>
      </c>
      <c r="AT6" s="22">
        <f t="shared" si="10"/>
        <v>-21.7</v>
      </c>
      <c r="AU6" s="21">
        <v>0</v>
      </c>
      <c r="AV6" s="22">
        <v>0</v>
      </c>
      <c r="AW6" s="23">
        <f t="shared" si="11"/>
        <v>-21.7</v>
      </c>
      <c r="AX6" s="24"/>
      <c r="AY6" s="24"/>
      <c r="AZ6" s="23">
        <f t="shared" si="12"/>
        <v>-21.7</v>
      </c>
      <c r="BC6" s="21" t="s">
        <v>186</v>
      </c>
      <c r="BD6" s="21">
        <v>0</v>
      </c>
      <c r="BE6" s="21">
        <v>0</v>
      </c>
      <c r="BF6" s="21">
        <v>0</v>
      </c>
      <c r="BG6" s="23">
        <f t="shared" si="13"/>
        <v>0</v>
      </c>
      <c r="BH6" s="21">
        <v>0</v>
      </c>
      <c r="BI6" s="23">
        <v>0</v>
      </c>
      <c r="BJ6" s="23">
        <f t="shared" si="14"/>
        <v>0</v>
      </c>
      <c r="BK6" s="24"/>
      <c r="BL6" s="24"/>
      <c r="BM6" s="23">
        <f t="shared" si="15"/>
        <v>0</v>
      </c>
    </row>
    <row r="7" spans="1:78" ht="15" customHeight="1" x14ac:dyDescent="0.25">
      <c r="A7" s="64" t="s">
        <v>17</v>
      </c>
      <c r="B7" s="6">
        <v>0</v>
      </c>
      <c r="C7" s="7">
        <v>8189.08</v>
      </c>
      <c r="D7" s="15">
        <v>3450</v>
      </c>
      <c r="E7" s="7">
        <v>165</v>
      </c>
      <c r="F7" s="9">
        <v>0.15</v>
      </c>
      <c r="G7" s="7">
        <f t="shared" si="16"/>
        <v>1228.3619999999999</v>
      </c>
      <c r="H7" s="7">
        <v>50</v>
      </c>
      <c r="I7" s="10">
        <f t="shared" si="3"/>
        <v>10195.718000000001</v>
      </c>
      <c r="J7" s="11">
        <v>3000</v>
      </c>
      <c r="K7" s="11"/>
      <c r="L7" s="70">
        <f t="shared" si="0"/>
        <v>7195.7180000000008</v>
      </c>
      <c r="M7" s="14" t="s">
        <v>17</v>
      </c>
      <c r="Q7" s="28" t="s">
        <v>76</v>
      </c>
      <c r="R7" s="28">
        <v>6388</v>
      </c>
      <c r="S7" s="28">
        <v>4728</v>
      </c>
      <c r="T7" s="28">
        <v>714.2</v>
      </c>
      <c r="U7" s="30">
        <f t="shared" si="4"/>
        <v>945.8</v>
      </c>
      <c r="V7" s="28">
        <v>1650</v>
      </c>
      <c r="W7" s="30">
        <v>15</v>
      </c>
      <c r="X7" s="30">
        <f t="shared" si="5"/>
        <v>2580.8000000000002</v>
      </c>
      <c r="Y7" s="31"/>
      <c r="Z7" s="31"/>
      <c r="AA7" s="30">
        <f t="shared" si="6"/>
        <v>2580.8000000000002</v>
      </c>
      <c r="AC7" s="28" t="s">
        <v>119</v>
      </c>
      <c r="AD7" s="28">
        <v>1000</v>
      </c>
      <c r="AE7" s="28">
        <v>0</v>
      </c>
      <c r="AF7" s="28">
        <v>150</v>
      </c>
      <c r="AG7" s="30">
        <f t="shared" si="17"/>
        <v>850</v>
      </c>
      <c r="AH7" s="28">
        <v>0</v>
      </c>
      <c r="AI7" s="29">
        <v>15</v>
      </c>
      <c r="AJ7" s="29"/>
      <c r="AK7" s="30">
        <f t="shared" si="18"/>
        <v>835</v>
      </c>
      <c r="AL7" s="31"/>
      <c r="AM7" s="31"/>
      <c r="AN7" s="30">
        <f t="shared" si="19"/>
        <v>835</v>
      </c>
      <c r="AP7" s="28" t="s">
        <v>156</v>
      </c>
      <c r="AQ7" s="28">
        <v>238</v>
      </c>
      <c r="AR7" s="28">
        <v>47.5</v>
      </c>
      <c r="AS7" s="28">
        <v>32.020000000000003</v>
      </c>
      <c r="AT7" s="29">
        <f t="shared" si="10"/>
        <v>158.47999999999999</v>
      </c>
      <c r="AU7" s="28">
        <v>0</v>
      </c>
      <c r="AV7" s="29">
        <v>15</v>
      </c>
      <c r="AW7" s="30">
        <f t="shared" si="11"/>
        <v>143.47999999999999</v>
      </c>
      <c r="AX7" s="31"/>
      <c r="AY7" s="31"/>
      <c r="AZ7" s="30">
        <f t="shared" si="12"/>
        <v>143.47999999999999</v>
      </c>
      <c r="BC7" s="28" t="s">
        <v>187</v>
      </c>
      <c r="BD7" s="28">
        <v>150</v>
      </c>
      <c r="BE7" s="28">
        <v>0</v>
      </c>
      <c r="BF7" s="28">
        <v>22.5</v>
      </c>
      <c r="BG7" s="30">
        <f t="shared" si="13"/>
        <v>127.5</v>
      </c>
      <c r="BH7" s="28">
        <v>0</v>
      </c>
      <c r="BI7" s="30">
        <v>15</v>
      </c>
      <c r="BJ7" s="30">
        <f t="shared" si="14"/>
        <v>112.5</v>
      </c>
      <c r="BK7" s="31"/>
      <c r="BL7" s="31"/>
      <c r="BM7" s="30">
        <f t="shared" si="15"/>
        <v>112.5</v>
      </c>
      <c r="BS7" s="20" t="s">
        <v>24</v>
      </c>
      <c r="BT7" s="20" t="s">
        <v>31</v>
      </c>
      <c r="BU7" s="20" t="s">
        <v>32</v>
      </c>
      <c r="BV7" s="20" t="s">
        <v>33</v>
      </c>
      <c r="BW7" s="20" t="s">
        <v>34</v>
      </c>
      <c r="BX7" s="20" t="s">
        <v>35</v>
      </c>
      <c r="BY7" s="20" t="s">
        <v>36</v>
      </c>
      <c r="BZ7" s="20" t="s">
        <v>34</v>
      </c>
    </row>
    <row r="8" spans="1:78" ht="15" customHeight="1" x14ac:dyDescent="0.25">
      <c r="A8" s="64" t="s">
        <v>18</v>
      </c>
      <c r="B8" s="6">
        <v>0</v>
      </c>
      <c r="C8" s="7">
        <v>720.93</v>
      </c>
      <c r="D8" s="15"/>
      <c r="E8" s="7">
        <v>45</v>
      </c>
      <c r="F8" s="9">
        <v>0.15</v>
      </c>
      <c r="G8" s="7">
        <f t="shared" si="16"/>
        <v>108.13949999999998</v>
      </c>
      <c r="H8" s="7">
        <v>30</v>
      </c>
      <c r="I8" s="10">
        <f t="shared" si="3"/>
        <v>537.79049999999995</v>
      </c>
      <c r="J8" s="11">
        <v>360</v>
      </c>
      <c r="K8" s="11">
        <v>125</v>
      </c>
      <c r="L8" s="70">
        <f t="shared" si="0"/>
        <v>52.790499999999952</v>
      </c>
      <c r="M8" s="14" t="s">
        <v>18</v>
      </c>
      <c r="Q8" s="21" t="s">
        <v>77</v>
      </c>
      <c r="R8" s="21">
        <v>2375</v>
      </c>
      <c r="S8" s="21">
        <v>1395.2</v>
      </c>
      <c r="T8" s="21">
        <v>223.45</v>
      </c>
      <c r="U8" s="23">
        <f t="shared" si="4"/>
        <v>756.34999999999991</v>
      </c>
      <c r="V8" s="21">
        <v>0</v>
      </c>
      <c r="W8" s="23">
        <v>15</v>
      </c>
      <c r="X8" s="23">
        <f t="shared" si="5"/>
        <v>741.34999999999991</v>
      </c>
      <c r="Y8" s="24"/>
      <c r="Z8" s="24"/>
      <c r="AA8" s="23">
        <f t="shared" si="6"/>
        <v>741.34999999999991</v>
      </c>
      <c r="AC8" s="73" t="s">
        <v>120</v>
      </c>
      <c r="AD8" s="73">
        <v>3145</v>
      </c>
      <c r="AE8" s="73">
        <v>2767.3</v>
      </c>
      <c r="AF8" s="73">
        <v>207.25</v>
      </c>
      <c r="AG8" s="75">
        <f t="shared" si="17"/>
        <v>170.44999999999982</v>
      </c>
      <c r="AH8" s="73">
        <v>0</v>
      </c>
      <c r="AI8" s="74">
        <v>15</v>
      </c>
      <c r="AJ8" s="74">
        <v>17</v>
      </c>
      <c r="AK8" s="75">
        <f t="shared" si="18"/>
        <v>138.44999999999982</v>
      </c>
      <c r="AL8" s="92"/>
      <c r="AM8" s="92"/>
      <c r="AN8" s="75">
        <f t="shared" si="19"/>
        <v>138.44999999999982</v>
      </c>
      <c r="AP8" s="21" t="s">
        <v>157</v>
      </c>
      <c r="AQ8" s="21">
        <v>233</v>
      </c>
      <c r="AR8" s="21">
        <v>702.2</v>
      </c>
      <c r="AS8" s="21">
        <v>34.950000000000003</v>
      </c>
      <c r="AT8" s="22">
        <f t="shared" si="10"/>
        <v>-504.15000000000003</v>
      </c>
      <c r="AU8" s="21">
        <v>0</v>
      </c>
      <c r="AV8" s="22">
        <v>15</v>
      </c>
      <c r="AW8" s="23">
        <f t="shared" si="11"/>
        <v>-519.15000000000009</v>
      </c>
      <c r="AX8" s="24"/>
      <c r="AY8" s="24"/>
      <c r="AZ8" s="23">
        <f t="shared" si="12"/>
        <v>-519.15000000000009</v>
      </c>
      <c r="BC8" s="21" t="s">
        <v>188</v>
      </c>
      <c r="BD8" s="21">
        <v>246</v>
      </c>
      <c r="BE8" s="21">
        <v>0</v>
      </c>
      <c r="BF8" s="21">
        <v>36.9</v>
      </c>
      <c r="BG8" s="23">
        <f t="shared" si="13"/>
        <v>209.1</v>
      </c>
      <c r="BH8" s="21">
        <v>0</v>
      </c>
      <c r="BI8" s="23">
        <v>15</v>
      </c>
      <c r="BJ8" s="23">
        <f t="shared" si="14"/>
        <v>194.1</v>
      </c>
      <c r="BK8" s="24"/>
      <c r="BL8" s="24"/>
      <c r="BM8" s="23">
        <f t="shared" si="15"/>
        <v>194.1</v>
      </c>
      <c r="BS8" s="21" t="s">
        <v>160</v>
      </c>
      <c r="BT8" s="21">
        <v>5681.48</v>
      </c>
      <c r="BU8" s="21">
        <v>4553.25</v>
      </c>
      <c r="BV8" s="21">
        <v>802.12</v>
      </c>
      <c r="BW8" s="22">
        <f>BT8-BU8-BV8</f>
        <v>326.10999999999956</v>
      </c>
      <c r="BX8" s="21">
        <v>0</v>
      </c>
      <c r="BY8" s="22">
        <v>15</v>
      </c>
      <c r="BZ8" s="44">
        <f>BW8+BX8-BY8</f>
        <v>311.10999999999956</v>
      </c>
    </row>
    <row r="9" spans="1:78" ht="15" customHeight="1" x14ac:dyDescent="0.25">
      <c r="A9" s="14" t="s">
        <v>56</v>
      </c>
      <c r="B9" s="6">
        <v>0</v>
      </c>
      <c r="C9" s="7">
        <v>21.25</v>
      </c>
      <c r="D9" s="15"/>
      <c r="E9" s="7"/>
      <c r="F9" s="9">
        <v>0.15</v>
      </c>
      <c r="G9" s="7">
        <f t="shared" si="16"/>
        <v>3.1875</v>
      </c>
      <c r="H9" s="7"/>
      <c r="I9" s="10">
        <f t="shared" si="3"/>
        <v>18.0625</v>
      </c>
      <c r="J9" s="11"/>
      <c r="K9" s="11"/>
      <c r="L9" s="70">
        <f t="shared" si="0"/>
        <v>18.0625</v>
      </c>
      <c r="M9" s="14" t="s">
        <v>56</v>
      </c>
      <c r="Q9" s="28" t="s">
        <v>78</v>
      </c>
      <c r="R9" s="28">
        <v>0</v>
      </c>
      <c r="S9" s="28">
        <v>0</v>
      </c>
      <c r="T9" s="28">
        <v>0</v>
      </c>
      <c r="U9" s="30">
        <f t="shared" si="4"/>
        <v>0</v>
      </c>
      <c r="V9" s="28">
        <v>0</v>
      </c>
      <c r="W9" s="30">
        <v>0</v>
      </c>
      <c r="X9" s="30">
        <f t="shared" si="5"/>
        <v>0</v>
      </c>
      <c r="Y9" s="31"/>
      <c r="Z9" s="31"/>
      <c r="AA9" s="30">
        <f t="shared" si="6"/>
        <v>0</v>
      </c>
      <c r="AC9" s="28" t="s">
        <v>121</v>
      </c>
      <c r="AD9" s="28">
        <v>8694</v>
      </c>
      <c r="AE9" s="28">
        <v>4767</v>
      </c>
      <c r="AF9" s="28">
        <v>774.15</v>
      </c>
      <c r="AG9" s="30">
        <f t="shared" si="17"/>
        <v>3152.85</v>
      </c>
      <c r="AH9" s="28">
        <v>0</v>
      </c>
      <c r="AI9" s="29">
        <v>0</v>
      </c>
      <c r="AJ9" s="29">
        <v>473</v>
      </c>
      <c r="AK9" s="30">
        <f t="shared" si="18"/>
        <v>2679.85</v>
      </c>
      <c r="AL9" s="31"/>
      <c r="AM9" s="31"/>
      <c r="AN9" s="30">
        <f t="shared" si="19"/>
        <v>2679.85</v>
      </c>
      <c r="AQ9" s="34">
        <f>SUM(AQ2:AQ8)</f>
        <v>3315.6</v>
      </c>
      <c r="AR9" s="34">
        <f t="shared" ref="AR9:AV9" si="20">SUM(AR2:AR8)</f>
        <v>1638.87</v>
      </c>
      <c r="AS9" s="34">
        <f t="shared" si="20"/>
        <v>431.63999999999993</v>
      </c>
      <c r="AT9" s="34">
        <f t="shared" si="20"/>
        <v>1245.0899999999997</v>
      </c>
      <c r="AU9" s="34">
        <f t="shared" si="20"/>
        <v>0</v>
      </c>
      <c r="AV9" s="34">
        <f t="shared" si="20"/>
        <v>125</v>
      </c>
      <c r="AW9" s="34">
        <f>SUM(AW2:AW8)</f>
        <v>1120.0899999999997</v>
      </c>
      <c r="AX9" s="34">
        <f>SUM(AX2:AX8)</f>
        <v>0</v>
      </c>
      <c r="AY9" s="34">
        <f>SUM(AY2:AY8)</f>
        <v>0</v>
      </c>
      <c r="AZ9" s="34">
        <f>SUM(AZ2:AZ8)</f>
        <v>1120.0899999999997</v>
      </c>
      <c r="BC9" s="28" t="s">
        <v>189</v>
      </c>
      <c r="BD9" s="28">
        <v>144</v>
      </c>
      <c r="BE9" s="28">
        <v>0</v>
      </c>
      <c r="BF9" s="28">
        <v>20.74</v>
      </c>
      <c r="BG9" s="30">
        <f t="shared" si="13"/>
        <v>123.26</v>
      </c>
      <c r="BH9" s="28">
        <v>0</v>
      </c>
      <c r="BI9" s="30">
        <v>15</v>
      </c>
      <c r="BJ9" s="30">
        <f t="shared" si="14"/>
        <v>108.26</v>
      </c>
      <c r="BK9" s="31"/>
      <c r="BL9" s="31"/>
      <c r="BM9" s="30">
        <f t="shared" si="15"/>
        <v>108.26</v>
      </c>
    </row>
    <row r="10" spans="1:78" ht="15" customHeight="1" x14ac:dyDescent="0.25">
      <c r="A10" s="64" t="s">
        <v>57</v>
      </c>
      <c r="B10" s="6">
        <v>0</v>
      </c>
      <c r="C10" s="7">
        <v>3799.18</v>
      </c>
      <c r="D10" s="15"/>
      <c r="E10" s="7">
        <v>150</v>
      </c>
      <c r="F10" s="9">
        <v>0.15</v>
      </c>
      <c r="G10" s="7">
        <f t="shared" si="16"/>
        <v>569.87699999999995</v>
      </c>
      <c r="H10" s="7">
        <v>30</v>
      </c>
      <c r="I10" s="10">
        <f t="shared" si="3"/>
        <v>3049.3029999999999</v>
      </c>
      <c r="J10" s="11">
        <v>2504</v>
      </c>
      <c r="K10" s="11">
        <v>545</v>
      </c>
      <c r="L10" s="70">
        <f t="shared" si="0"/>
        <v>0.30299999999988358</v>
      </c>
      <c r="M10" s="14" t="s">
        <v>57</v>
      </c>
      <c r="Q10" s="21" t="s">
        <v>79</v>
      </c>
      <c r="R10" s="21">
        <v>150.80000000000001</v>
      </c>
      <c r="S10" s="21">
        <v>52.84</v>
      </c>
      <c r="T10" s="21">
        <v>20.12</v>
      </c>
      <c r="U10" s="23">
        <f t="shared" si="4"/>
        <v>77.84</v>
      </c>
      <c r="V10" s="21">
        <v>0</v>
      </c>
      <c r="W10" s="23">
        <v>15</v>
      </c>
      <c r="X10" s="23">
        <f t="shared" si="5"/>
        <v>62.84</v>
      </c>
      <c r="Y10" s="24"/>
      <c r="Z10" s="24"/>
      <c r="AA10" s="23">
        <f t="shared" si="6"/>
        <v>62.84</v>
      </c>
      <c r="AC10" s="73" t="s">
        <v>122</v>
      </c>
      <c r="AD10" s="73">
        <v>1354</v>
      </c>
      <c r="AE10" s="73">
        <v>420</v>
      </c>
      <c r="AF10" s="73">
        <v>141.1</v>
      </c>
      <c r="AG10" s="75">
        <f t="shared" si="17"/>
        <v>792.9</v>
      </c>
      <c r="AH10" s="73">
        <v>0</v>
      </c>
      <c r="AI10" s="74">
        <v>0</v>
      </c>
      <c r="AJ10" s="74">
        <v>109</v>
      </c>
      <c r="AK10" s="75">
        <f t="shared" si="18"/>
        <v>683.9</v>
      </c>
      <c r="AL10" s="92"/>
      <c r="AM10" s="92"/>
      <c r="AN10" s="75">
        <f t="shared" si="19"/>
        <v>683.9</v>
      </c>
      <c r="AV10" s="43" t="s">
        <v>45</v>
      </c>
      <c r="AW10" s="43">
        <v>30</v>
      </c>
      <c r="BC10" s="21" t="s">
        <v>190</v>
      </c>
      <c r="BD10" s="21">
        <v>396.93</v>
      </c>
      <c r="BE10" s="21">
        <v>261.3</v>
      </c>
      <c r="BF10" s="21">
        <v>54.97</v>
      </c>
      <c r="BG10" s="23">
        <f t="shared" si="13"/>
        <v>80.66</v>
      </c>
      <c r="BH10" s="21">
        <v>0</v>
      </c>
      <c r="BI10" s="23">
        <v>0</v>
      </c>
      <c r="BJ10" s="23">
        <f t="shared" si="14"/>
        <v>80.66</v>
      </c>
      <c r="BK10" s="24"/>
      <c r="BL10" s="24"/>
      <c r="BM10" s="23">
        <f t="shared" si="15"/>
        <v>80.66</v>
      </c>
      <c r="BS10" s="20" t="s">
        <v>24</v>
      </c>
      <c r="BT10" s="20" t="s">
        <v>31</v>
      </c>
      <c r="BU10" s="20" t="s">
        <v>32</v>
      </c>
      <c r="BV10" s="20" t="s">
        <v>33</v>
      </c>
      <c r="BW10" s="20" t="s">
        <v>34</v>
      </c>
      <c r="BX10" s="20" t="s">
        <v>35</v>
      </c>
      <c r="BY10" s="20" t="s">
        <v>36</v>
      </c>
      <c r="BZ10" s="20" t="s">
        <v>34</v>
      </c>
    </row>
    <row r="11" spans="1:78" ht="15" customHeight="1" x14ac:dyDescent="0.25">
      <c r="A11" s="64" t="s">
        <v>19</v>
      </c>
      <c r="B11" s="6">
        <v>0</v>
      </c>
      <c r="C11" s="8">
        <v>30859.68</v>
      </c>
      <c r="D11" s="7"/>
      <c r="E11" s="8">
        <v>135</v>
      </c>
      <c r="F11" s="13"/>
      <c r="G11" s="7">
        <f t="shared" si="16"/>
        <v>0</v>
      </c>
      <c r="H11" s="7">
        <v>1248</v>
      </c>
      <c r="I11" s="10">
        <f t="shared" si="3"/>
        <v>29476.68</v>
      </c>
      <c r="J11" s="11"/>
      <c r="K11" s="11"/>
      <c r="L11" s="70">
        <f t="shared" si="0"/>
        <v>29476.68</v>
      </c>
      <c r="M11" s="14" t="s">
        <v>19</v>
      </c>
      <c r="N11" s="82">
        <v>840</v>
      </c>
      <c r="O11" s="32" t="s">
        <v>59</v>
      </c>
      <c r="Q11" s="28" t="s">
        <v>80</v>
      </c>
      <c r="R11" s="28">
        <v>135</v>
      </c>
      <c r="S11" s="28">
        <v>0</v>
      </c>
      <c r="T11" s="28">
        <v>17.75</v>
      </c>
      <c r="U11" s="30">
        <f t="shared" si="4"/>
        <v>117.25</v>
      </c>
      <c r="V11" s="28">
        <v>0</v>
      </c>
      <c r="W11" s="30">
        <v>15</v>
      </c>
      <c r="X11" s="30">
        <f t="shared" si="5"/>
        <v>102.25</v>
      </c>
      <c r="Y11" s="31"/>
      <c r="Z11" s="31"/>
      <c r="AA11" s="30">
        <f t="shared" si="6"/>
        <v>102.25</v>
      </c>
      <c r="AC11" s="28" t="s">
        <v>123</v>
      </c>
      <c r="AD11" s="28">
        <v>42275</v>
      </c>
      <c r="AE11" s="28">
        <v>46986</v>
      </c>
      <c r="AF11" s="28">
        <v>8414.5</v>
      </c>
      <c r="AG11" s="30">
        <f t="shared" si="17"/>
        <v>-13125.5</v>
      </c>
      <c r="AH11" s="28">
        <v>0</v>
      </c>
      <c r="AI11" s="29">
        <v>15</v>
      </c>
      <c r="AJ11" s="29"/>
      <c r="AK11" s="30">
        <f t="shared" si="18"/>
        <v>-13140.5</v>
      </c>
      <c r="AL11" s="31"/>
      <c r="AM11" s="31"/>
      <c r="AN11" s="30">
        <f t="shared" si="19"/>
        <v>-13140.5</v>
      </c>
      <c r="AV11" s="43" t="s">
        <v>46</v>
      </c>
      <c r="AW11" s="43">
        <f>AT9*15%</f>
        <v>186.76349999999994</v>
      </c>
      <c r="BC11" s="28" t="s">
        <v>191</v>
      </c>
      <c r="BD11" s="28">
        <v>812</v>
      </c>
      <c r="BE11" s="28">
        <v>0</v>
      </c>
      <c r="BF11" s="28">
        <v>102.85</v>
      </c>
      <c r="BG11" s="30">
        <f t="shared" si="13"/>
        <v>709.15</v>
      </c>
      <c r="BH11" s="28">
        <v>0</v>
      </c>
      <c r="BI11" s="30">
        <v>15</v>
      </c>
      <c r="BJ11" s="30">
        <f t="shared" si="14"/>
        <v>694.15</v>
      </c>
      <c r="BK11" s="31"/>
      <c r="BL11" s="31"/>
      <c r="BM11" s="30">
        <f t="shared" si="15"/>
        <v>694.15</v>
      </c>
      <c r="BS11" s="28" t="s">
        <v>161</v>
      </c>
      <c r="BT11" s="28">
        <v>4000</v>
      </c>
      <c r="BU11" s="28">
        <v>669.95</v>
      </c>
      <c r="BV11" s="28">
        <v>408.5</v>
      </c>
      <c r="BW11" s="29">
        <f>BT11-BU11-BV11</f>
        <v>2921.55</v>
      </c>
      <c r="BX11" s="28">
        <v>0</v>
      </c>
      <c r="BY11" s="29">
        <v>15</v>
      </c>
      <c r="BZ11" s="56">
        <f>BW11+BX11-BY11</f>
        <v>2906.55</v>
      </c>
    </row>
    <row r="12" spans="1:78" ht="15" customHeight="1" x14ac:dyDescent="0.25">
      <c r="A12" s="64" t="s">
        <v>20</v>
      </c>
      <c r="B12" s="6">
        <v>0</v>
      </c>
      <c r="C12" s="8">
        <v>783.3</v>
      </c>
      <c r="D12" s="7">
        <v>204.08</v>
      </c>
      <c r="E12" s="8">
        <v>90</v>
      </c>
      <c r="F12" s="9">
        <v>0.2</v>
      </c>
      <c r="G12" s="7">
        <f t="shared" si="16"/>
        <v>156.66</v>
      </c>
      <c r="H12" s="7">
        <v>30</v>
      </c>
      <c r="I12" s="10">
        <f t="shared" si="3"/>
        <v>710.72</v>
      </c>
      <c r="J12" s="11">
        <v>710</v>
      </c>
      <c r="K12" s="11"/>
      <c r="L12" s="70">
        <v>0</v>
      </c>
      <c r="M12" s="14" t="s">
        <v>20</v>
      </c>
      <c r="N12" s="82">
        <v>0</v>
      </c>
      <c r="O12" s="32" t="s">
        <v>60</v>
      </c>
      <c r="Q12" s="21" t="s">
        <v>81</v>
      </c>
      <c r="R12" s="21">
        <v>2700</v>
      </c>
      <c r="S12" s="21">
        <v>1301.5999999999999</v>
      </c>
      <c r="T12" s="21">
        <v>212.5</v>
      </c>
      <c r="U12" s="23">
        <f t="shared" si="4"/>
        <v>1185.9000000000001</v>
      </c>
      <c r="V12" s="21">
        <v>0</v>
      </c>
      <c r="W12" s="23">
        <v>15</v>
      </c>
      <c r="X12" s="23">
        <f t="shared" si="5"/>
        <v>1170.9000000000001</v>
      </c>
      <c r="Y12" s="24"/>
      <c r="Z12" s="24"/>
      <c r="AA12" s="23">
        <f t="shared" si="6"/>
        <v>1170.9000000000001</v>
      </c>
      <c r="AC12" s="73" t="s">
        <v>124</v>
      </c>
      <c r="AD12" s="73">
        <v>177</v>
      </c>
      <c r="AE12" s="73">
        <v>0</v>
      </c>
      <c r="AF12" s="73">
        <v>25.35</v>
      </c>
      <c r="AG12" s="75">
        <f t="shared" si="17"/>
        <v>151.65</v>
      </c>
      <c r="AH12" s="73">
        <v>0</v>
      </c>
      <c r="AI12" s="74">
        <v>0</v>
      </c>
      <c r="AJ12" s="74"/>
      <c r="AK12" s="75">
        <f t="shared" si="18"/>
        <v>151.65</v>
      </c>
      <c r="AL12" s="92"/>
      <c r="AM12" s="92"/>
      <c r="AN12" s="75">
        <f t="shared" si="19"/>
        <v>151.65</v>
      </c>
      <c r="AV12" s="37" t="s">
        <v>8</v>
      </c>
      <c r="AW12" s="37">
        <f>AW9-AW10-AW11</f>
        <v>903.32649999999978</v>
      </c>
      <c r="BD12" s="35">
        <f>SUM(BD2:BD11)</f>
        <v>2998.43</v>
      </c>
      <c r="BE12" s="35">
        <f t="shared" ref="BE12:BM12" si="21">SUM(BE2:BE11)</f>
        <v>291.75</v>
      </c>
      <c r="BF12" s="35">
        <f t="shared" si="21"/>
        <v>414.04000000000008</v>
      </c>
      <c r="BG12" s="35">
        <f t="shared" si="21"/>
        <v>2292.64</v>
      </c>
      <c r="BH12" s="35">
        <f t="shared" si="21"/>
        <v>0</v>
      </c>
      <c r="BI12" s="35">
        <f t="shared" si="21"/>
        <v>90</v>
      </c>
      <c r="BJ12" s="35">
        <f t="shared" si="21"/>
        <v>2202.64</v>
      </c>
      <c r="BK12" s="35">
        <f t="shared" si="21"/>
        <v>0</v>
      </c>
      <c r="BL12" s="35">
        <f t="shared" si="21"/>
        <v>0</v>
      </c>
      <c r="BM12" s="35">
        <f t="shared" si="21"/>
        <v>2202.64</v>
      </c>
    </row>
    <row r="13" spans="1:78" ht="15" customHeight="1" x14ac:dyDescent="0.25">
      <c r="A13" s="64" t="s">
        <v>21</v>
      </c>
      <c r="B13" s="6">
        <v>0</v>
      </c>
      <c r="C13" s="8">
        <v>6165.89</v>
      </c>
      <c r="D13" s="7">
        <v>5000</v>
      </c>
      <c r="E13" s="8">
        <v>45</v>
      </c>
      <c r="F13" s="9">
        <v>0.2</v>
      </c>
      <c r="G13" s="7">
        <f t="shared" si="16"/>
        <v>1233.1780000000001</v>
      </c>
      <c r="H13" s="7">
        <v>1060</v>
      </c>
      <c r="I13" s="10">
        <f t="shared" si="3"/>
        <v>8827.7119999999995</v>
      </c>
      <c r="J13" s="11">
        <v>8827</v>
      </c>
      <c r="K13" s="11"/>
      <c r="L13" s="70">
        <v>0</v>
      </c>
      <c r="M13" s="14" t="s">
        <v>21</v>
      </c>
      <c r="N13" s="82">
        <f>J10</f>
        <v>2504</v>
      </c>
      <c r="O13" s="32" t="s">
        <v>57</v>
      </c>
      <c r="Q13" s="28" t="s">
        <v>82</v>
      </c>
      <c r="R13" s="28">
        <v>0</v>
      </c>
      <c r="S13" s="28">
        <v>0</v>
      </c>
      <c r="T13" s="28">
        <v>0</v>
      </c>
      <c r="U13" s="30">
        <f t="shared" si="4"/>
        <v>0</v>
      </c>
      <c r="V13" s="28">
        <v>0</v>
      </c>
      <c r="W13" s="30">
        <v>0</v>
      </c>
      <c r="X13" s="30">
        <f t="shared" si="5"/>
        <v>0</v>
      </c>
      <c r="Y13" s="31"/>
      <c r="Z13" s="31"/>
      <c r="AA13" s="30">
        <f t="shared" si="6"/>
        <v>0</v>
      </c>
      <c r="AC13" s="28" t="s">
        <v>125</v>
      </c>
      <c r="AD13" s="28">
        <v>2350</v>
      </c>
      <c r="AE13" s="28">
        <v>0</v>
      </c>
      <c r="AF13" s="28">
        <v>274.5</v>
      </c>
      <c r="AG13" s="30">
        <f t="shared" si="17"/>
        <v>2075.5</v>
      </c>
      <c r="AH13" s="28">
        <v>0</v>
      </c>
      <c r="AI13" s="29">
        <v>15</v>
      </c>
      <c r="AJ13" s="29"/>
      <c r="AK13" s="30">
        <f t="shared" si="18"/>
        <v>2060.5</v>
      </c>
      <c r="AL13" s="31"/>
      <c r="AM13" s="31"/>
      <c r="AN13" s="30">
        <f t="shared" si="19"/>
        <v>2060.5</v>
      </c>
      <c r="BI13" s="43" t="s">
        <v>45</v>
      </c>
      <c r="BJ13" s="43">
        <v>30</v>
      </c>
      <c r="BS13" s="20" t="s">
        <v>24</v>
      </c>
      <c r="BT13" s="20" t="s">
        <v>31</v>
      </c>
      <c r="BU13" s="20" t="s">
        <v>32</v>
      </c>
      <c r="BV13" s="20" t="s">
        <v>33</v>
      </c>
      <c r="BW13" s="20" t="s">
        <v>34</v>
      </c>
      <c r="BX13" s="20" t="s">
        <v>35</v>
      </c>
      <c r="BY13" s="20" t="s">
        <v>36</v>
      </c>
      <c r="BZ13" s="20" t="s">
        <v>34</v>
      </c>
    </row>
    <row r="14" spans="1:78" ht="15" customHeight="1" x14ac:dyDescent="0.25">
      <c r="A14" s="64" t="s">
        <v>22</v>
      </c>
      <c r="B14" s="6">
        <v>0</v>
      </c>
      <c r="C14" s="7">
        <v>1006.66</v>
      </c>
      <c r="D14" s="7"/>
      <c r="E14" s="7">
        <v>75</v>
      </c>
      <c r="F14" s="9">
        <v>0.2</v>
      </c>
      <c r="G14" s="7">
        <f t="shared" si="16"/>
        <v>201.33199999999999</v>
      </c>
      <c r="H14" s="7">
        <v>450</v>
      </c>
      <c r="I14" s="10">
        <f t="shared" si="3"/>
        <v>280.32799999999997</v>
      </c>
      <c r="J14" s="11">
        <v>280</v>
      </c>
      <c r="K14" s="11"/>
      <c r="L14" s="70">
        <v>0</v>
      </c>
      <c r="M14" s="14" t="s">
        <v>22</v>
      </c>
      <c r="N14" s="82">
        <f>J25</f>
        <v>386</v>
      </c>
      <c r="O14" s="32" t="s">
        <v>61</v>
      </c>
      <c r="Q14" s="21" t="s">
        <v>83</v>
      </c>
      <c r="R14" s="21">
        <v>0</v>
      </c>
      <c r="S14" s="21">
        <v>0</v>
      </c>
      <c r="T14" s="21">
        <v>0</v>
      </c>
      <c r="U14" s="23">
        <f t="shared" si="4"/>
        <v>0</v>
      </c>
      <c r="V14" s="21">
        <v>0</v>
      </c>
      <c r="W14" s="23">
        <v>0</v>
      </c>
      <c r="X14" s="23">
        <f t="shared" si="5"/>
        <v>0</v>
      </c>
      <c r="Y14" s="24"/>
      <c r="Z14" s="24"/>
      <c r="AA14" s="23">
        <f t="shared" si="6"/>
        <v>0</v>
      </c>
      <c r="AC14" s="73" t="s">
        <v>126</v>
      </c>
      <c r="AD14" s="73">
        <v>275</v>
      </c>
      <c r="AE14" s="73">
        <v>93.33</v>
      </c>
      <c r="AF14" s="73">
        <v>27.31</v>
      </c>
      <c r="AG14" s="75">
        <f t="shared" si="17"/>
        <v>154.36000000000001</v>
      </c>
      <c r="AH14" s="73">
        <v>0</v>
      </c>
      <c r="AI14" s="74">
        <v>15</v>
      </c>
      <c r="AJ14" s="74"/>
      <c r="AK14" s="75">
        <f t="shared" si="18"/>
        <v>139.36000000000001</v>
      </c>
      <c r="AL14" s="92"/>
      <c r="AM14" s="92"/>
      <c r="AN14" s="75">
        <f t="shared" si="19"/>
        <v>139.36000000000001</v>
      </c>
      <c r="BI14" s="43" t="s">
        <v>113</v>
      </c>
      <c r="BJ14" s="43">
        <v>520</v>
      </c>
      <c r="BS14" s="21" t="s">
        <v>162</v>
      </c>
      <c r="BT14" s="21">
        <v>122.2</v>
      </c>
      <c r="BU14" s="21">
        <v>0</v>
      </c>
      <c r="BV14" s="21">
        <v>18.329999999999998</v>
      </c>
      <c r="BW14" s="22">
        <f>BT14-BU14-BV14</f>
        <v>103.87</v>
      </c>
      <c r="BX14" s="21">
        <v>0</v>
      </c>
      <c r="BY14" s="22">
        <v>15</v>
      </c>
      <c r="BZ14" s="44">
        <f>BW14+BX14-BY14</f>
        <v>88.87</v>
      </c>
    </row>
    <row r="15" spans="1:78" ht="15" customHeight="1" x14ac:dyDescent="0.25">
      <c r="A15" s="63" t="s">
        <v>23</v>
      </c>
      <c r="B15" s="6">
        <v>0</v>
      </c>
      <c r="C15" s="7">
        <v>1245.0899999999999</v>
      </c>
      <c r="D15" s="7"/>
      <c r="E15" s="7">
        <v>90</v>
      </c>
      <c r="F15" s="9">
        <v>0.15</v>
      </c>
      <c r="G15" s="7">
        <f t="shared" si="16"/>
        <v>186.76349999999999</v>
      </c>
      <c r="H15" s="7">
        <v>30</v>
      </c>
      <c r="I15" s="10">
        <f t="shared" si="3"/>
        <v>938.3264999999999</v>
      </c>
      <c r="J15" s="11">
        <v>698</v>
      </c>
      <c r="K15" s="11">
        <v>240</v>
      </c>
      <c r="L15" s="70">
        <v>0</v>
      </c>
      <c r="M15" s="5" t="s">
        <v>23</v>
      </c>
      <c r="N15" s="82">
        <f>I9</f>
        <v>18.0625</v>
      </c>
      <c r="O15" s="32" t="s">
        <v>56</v>
      </c>
      <c r="Q15" s="28" t="s">
        <v>84</v>
      </c>
      <c r="R15" s="28">
        <v>3920</v>
      </c>
      <c r="S15" s="28">
        <v>196</v>
      </c>
      <c r="T15" s="28">
        <v>442</v>
      </c>
      <c r="U15" s="30">
        <f t="shared" si="4"/>
        <v>3282</v>
      </c>
      <c r="V15" s="28">
        <v>0</v>
      </c>
      <c r="W15" s="30">
        <v>15</v>
      </c>
      <c r="X15" s="30">
        <f t="shared" si="5"/>
        <v>3267</v>
      </c>
      <c r="Y15" s="31"/>
      <c r="Z15" s="31"/>
      <c r="AA15" s="30">
        <f t="shared" si="6"/>
        <v>3267</v>
      </c>
      <c r="AC15" s="28" t="s">
        <v>127</v>
      </c>
      <c r="AD15" s="28">
        <v>3080</v>
      </c>
      <c r="AE15" s="28">
        <v>1191.0999999999999</v>
      </c>
      <c r="AF15" s="28">
        <v>338.55</v>
      </c>
      <c r="AG15" s="30">
        <f t="shared" si="17"/>
        <v>1550.3500000000001</v>
      </c>
      <c r="AH15" s="28">
        <v>0</v>
      </c>
      <c r="AI15" s="29">
        <v>15</v>
      </c>
      <c r="AJ15" s="29">
        <v>155</v>
      </c>
      <c r="AK15" s="30">
        <f t="shared" si="18"/>
        <v>1380.3500000000001</v>
      </c>
      <c r="AL15" s="31"/>
      <c r="AM15" s="31"/>
      <c r="AN15" s="30">
        <f t="shared" si="19"/>
        <v>1380.3500000000001</v>
      </c>
      <c r="AP15" s="20" t="s">
        <v>24</v>
      </c>
      <c r="AQ15" s="20" t="s">
        <v>31</v>
      </c>
      <c r="AR15" s="20" t="s">
        <v>32</v>
      </c>
      <c r="AS15" s="20" t="s">
        <v>33</v>
      </c>
      <c r="AT15" s="20" t="s">
        <v>34</v>
      </c>
      <c r="AU15" s="20" t="s">
        <v>35</v>
      </c>
      <c r="AV15" s="20" t="s">
        <v>36</v>
      </c>
      <c r="AW15" s="20" t="s">
        <v>34</v>
      </c>
      <c r="AX15" s="20" t="s">
        <v>37</v>
      </c>
      <c r="AY15" s="20" t="s">
        <v>35</v>
      </c>
      <c r="AZ15" s="20" t="s">
        <v>38</v>
      </c>
      <c r="BI15" s="43" t="s">
        <v>46</v>
      </c>
      <c r="BJ15" s="43">
        <f>BG12*15%</f>
        <v>343.89599999999996</v>
      </c>
    </row>
    <row r="16" spans="1:78" ht="15" customHeight="1" x14ac:dyDescent="0.25">
      <c r="A16" s="63" t="s">
        <v>24</v>
      </c>
      <c r="B16" s="6">
        <v>0</v>
      </c>
      <c r="C16" s="8">
        <v>5459.83</v>
      </c>
      <c r="D16" s="8"/>
      <c r="E16" s="8">
        <v>120</v>
      </c>
      <c r="F16" s="13">
        <v>0.15</v>
      </c>
      <c r="G16" s="7">
        <f t="shared" si="16"/>
        <v>818.97449999999992</v>
      </c>
      <c r="H16" s="7">
        <v>30</v>
      </c>
      <c r="I16" s="10">
        <f t="shared" si="3"/>
        <v>4490.8554999999997</v>
      </c>
      <c r="J16" s="11">
        <v>4490</v>
      </c>
      <c r="K16" s="11"/>
      <c r="L16" s="70">
        <v>0</v>
      </c>
      <c r="M16" s="5" t="s">
        <v>24</v>
      </c>
      <c r="N16" s="83">
        <f>SUM(N11:N15)</f>
        <v>3748.0625</v>
      </c>
      <c r="O16" s="85" t="s">
        <v>8</v>
      </c>
      <c r="R16" s="34">
        <f>SUM(R2:R15)</f>
        <v>20969.8</v>
      </c>
      <c r="S16" s="34">
        <f t="shared" ref="S16:AA16" si="22">SUM(S2:S15)</f>
        <v>10536.550000000001</v>
      </c>
      <c r="T16" s="34">
        <f t="shared" si="22"/>
        <v>2244.17</v>
      </c>
      <c r="U16" s="34">
        <f t="shared" si="22"/>
        <v>8189.08</v>
      </c>
      <c r="V16" s="34">
        <f t="shared" si="22"/>
        <v>3450</v>
      </c>
      <c r="W16" s="34">
        <f t="shared" si="22"/>
        <v>165</v>
      </c>
      <c r="X16" s="34">
        <f t="shared" si="22"/>
        <v>11474.08</v>
      </c>
      <c r="Y16" s="35">
        <f t="shared" si="22"/>
        <v>0</v>
      </c>
      <c r="Z16" s="35">
        <f t="shared" si="22"/>
        <v>0</v>
      </c>
      <c r="AA16" s="35">
        <f t="shared" si="22"/>
        <v>11474.08</v>
      </c>
      <c r="AC16" s="73" t="s">
        <v>128</v>
      </c>
      <c r="AD16" s="73">
        <v>59540</v>
      </c>
      <c r="AE16" s="73">
        <v>20730</v>
      </c>
      <c r="AF16" s="73">
        <v>8536</v>
      </c>
      <c r="AG16" s="75">
        <f t="shared" si="17"/>
        <v>30274</v>
      </c>
      <c r="AH16" s="73">
        <v>0</v>
      </c>
      <c r="AI16" s="74">
        <v>0</v>
      </c>
      <c r="AJ16" s="74"/>
      <c r="AK16" s="75">
        <f t="shared" si="18"/>
        <v>30274</v>
      </c>
      <c r="AL16" s="92"/>
      <c r="AM16" s="92"/>
      <c r="AN16" s="75">
        <f t="shared" si="19"/>
        <v>30274</v>
      </c>
      <c r="AP16" s="21" t="s">
        <v>158</v>
      </c>
      <c r="AQ16" s="21">
        <v>2744</v>
      </c>
      <c r="AR16" s="21">
        <v>51.9</v>
      </c>
      <c r="AS16" s="21">
        <v>368.74</v>
      </c>
      <c r="AT16" s="22">
        <f t="shared" ref="AT16" si="23">AQ16-AR16-AS16</f>
        <v>2323.3599999999997</v>
      </c>
      <c r="AU16" s="21">
        <v>0</v>
      </c>
      <c r="AV16" s="22">
        <v>15</v>
      </c>
      <c r="AW16" s="44">
        <f t="shared" ref="AW16:AW24" si="24">AT16+AU16-AV16</f>
        <v>2308.3599999999997</v>
      </c>
      <c r="AX16" s="24"/>
      <c r="AY16" s="24"/>
      <c r="AZ16" s="23">
        <f>AW16-AX16-AY16</f>
        <v>2308.3599999999997</v>
      </c>
      <c r="BI16" s="37" t="s">
        <v>8</v>
      </c>
      <c r="BJ16" s="37">
        <f>BJ12-BJ13-BJ15-BJ14</f>
        <v>1308.7439999999999</v>
      </c>
      <c r="BS16" s="20" t="s">
        <v>24</v>
      </c>
      <c r="BT16" s="20" t="s">
        <v>31</v>
      </c>
      <c r="BU16" s="20" t="s">
        <v>32</v>
      </c>
      <c r="BV16" s="20" t="s">
        <v>33</v>
      </c>
      <c r="BW16" s="20" t="s">
        <v>34</v>
      </c>
      <c r="BX16" s="20" t="s">
        <v>35</v>
      </c>
      <c r="BY16" s="20" t="s">
        <v>36</v>
      </c>
      <c r="BZ16" s="20" t="s">
        <v>34</v>
      </c>
    </row>
    <row r="17" spans="1:78" ht="15" customHeight="1" x14ac:dyDescent="0.25">
      <c r="A17" s="63" t="s">
        <v>25</v>
      </c>
      <c r="B17" s="6">
        <v>0</v>
      </c>
      <c r="C17" s="7">
        <v>2280.7600000000002</v>
      </c>
      <c r="D17" s="7"/>
      <c r="E17" s="7">
        <v>45</v>
      </c>
      <c r="F17" s="9">
        <v>0.15</v>
      </c>
      <c r="G17" s="7">
        <f t="shared" si="16"/>
        <v>342.11400000000003</v>
      </c>
      <c r="H17" s="7">
        <v>30</v>
      </c>
      <c r="I17" s="10">
        <f t="shared" si="3"/>
        <v>1863.6460000000002</v>
      </c>
      <c r="J17" s="11"/>
      <c r="K17" s="11">
        <v>983</v>
      </c>
      <c r="L17" s="70">
        <f t="shared" si="0"/>
        <v>880.64600000000019</v>
      </c>
      <c r="M17" s="5" t="s">
        <v>25</v>
      </c>
      <c r="N17" s="82">
        <f>N16*20%</f>
        <v>749.61250000000007</v>
      </c>
      <c r="O17" s="84">
        <v>0.2</v>
      </c>
      <c r="W17" s="43" t="s">
        <v>45</v>
      </c>
      <c r="X17" s="43">
        <v>50</v>
      </c>
      <c r="AC17" s="28" t="s">
        <v>129</v>
      </c>
      <c r="AD17" s="28">
        <v>867</v>
      </c>
      <c r="AE17" s="28">
        <v>103.5</v>
      </c>
      <c r="AF17" s="28">
        <v>124.3</v>
      </c>
      <c r="AG17" s="30">
        <f t="shared" si="17"/>
        <v>639.20000000000005</v>
      </c>
      <c r="AH17" s="28">
        <v>0</v>
      </c>
      <c r="AI17" s="29">
        <v>15</v>
      </c>
      <c r="AJ17" s="29"/>
      <c r="AK17" s="30">
        <f t="shared" si="18"/>
        <v>624.20000000000005</v>
      </c>
      <c r="AL17" s="31"/>
      <c r="AM17" s="31"/>
      <c r="AN17" s="30">
        <f t="shared" si="19"/>
        <v>624.20000000000005</v>
      </c>
      <c r="AP17" s="28" t="s">
        <v>159</v>
      </c>
      <c r="AQ17" s="28">
        <v>951</v>
      </c>
      <c r="AR17" s="28">
        <v>0</v>
      </c>
      <c r="AS17" s="28">
        <v>140.19999999999999</v>
      </c>
      <c r="AT17" s="29">
        <f t="shared" ref="AT17:AT24" si="25">AQ17-AR17-AS17</f>
        <v>810.8</v>
      </c>
      <c r="AU17" s="28">
        <v>0</v>
      </c>
      <c r="AV17" s="29">
        <v>15</v>
      </c>
      <c r="AW17" s="56">
        <f t="shared" si="24"/>
        <v>795.8</v>
      </c>
      <c r="AX17" s="31"/>
      <c r="AY17" s="31"/>
      <c r="AZ17" s="30">
        <f t="shared" ref="AZ17:AZ24" si="26">AW17-AX17-AY17</f>
        <v>795.8</v>
      </c>
      <c r="BS17" s="28" t="s">
        <v>163</v>
      </c>
      <c r="BT17" s="28">
        <v>149</v>
      </c>
      <c r="BU17" s="28">
        <v>127.97</v>
      </c>
      <c r="BV17" s="28">
        <v>19.34</v>
      </c>
      <c r="BW17" s="29">
        <f>BT17-BU17-BV17</f>
        <v>1.6900000000000013</v>
      </c>
      <c r="BX17" s="28">
        <v>0</v>
      </c>
      <c r="BY17" s="29">
        <v>15</v>
      </c>
      <c r="BZ17" s="56">
        <f>BW17+BX17-BY17</f>
        <v>-13.309999999999999</v>
      </c>
    </row>
    <row r="18" spans="1:78" ht="15" customHeight="1" x14ac:dyDescent="0.25">
      <c r="A18" s="63" t="s">
        <v>26</v>
      </c>
      <c r="B18" s="6">
        <v>0</v>
      </c>
      <c r="C18" s="8">
        <v>80.8</v>
      </c>
      <c r="D18" s="8"/>
      <c r="E18" s="8"/>
      <c r="F18" s="13">
        <v>0.15</v>
      </c>
      <c r="G18" s="7">
        <f t="shared" si="16"/>
        <v>12.12</v>
      </c>
      <c r="H18" s="7"/>
      <c r="I18" s="10">
        <f t="shared" si="3"/>
        <v>68.679999999999993</v>
      </c>
      <c r="J18" s="11">
        <v>28</v>
      </c>
      <c r="K18" s="11"/>
      <c r="L18" s="70">
        <f t="shared" si="0"/>
        <v>40.679999999999993</v>
      </c>
      <c r="M18" s="5" t="s">
        <v>26</v>
      </c>
      <c r="W18" s="43" t="s">
        <v>46</v>
      </c>
      <c r="X18" s="43">
        <f>U16*15%</f>
        <v>1228.3619999999999</v>
      </c>
      <c r="AC18" s="73" t="s">
        <v>130</v>
      </c>
      <c r="AD18" s="73">
        <v>20</v>
      </c>
      <c r="AE18" s="73">
        <v>0</v>
      </c>
      <c r="AF18" s="73">
        <v>3</v>
      </c>
      <c r="AG18" s="75">
        <f t="shared" si="17"/>
        <v>17</v>
      </c>
      <c r="AH18" s="73">
        <v>0</v>
      </c>
      <c r="AI18" s="74">
        <v>0</v>
      </c>
      <c r="AJ18" s="74"/>
      <c r="AK18" s="75">
        <f t="shared" si="18"/>
        <v>17</v>
      </c>
      <c r="AL18" s="92"/>
      <c r="AM18" s="92"/>
      <c r="AN18" s="75">
        <f t="shared" si="19"/>
        <v>17</v>
      </c>
      <c r="AP18" s="21" t="s">
        <v>160</v>
      </c>
      <c r="AQ18" s="21">
        <v>5681.48</v>
      </c>
      <c r="AR18" s="21">
        <v>4553.25</v>
      </c>
      <c r="AS18" s="21">
        <v>802.12</v>
      </c>
      <c r="AT18" s="22">
        <f t="shared" si="25"/>
        <v>326.10999999999956</v>
      </c>
      <c r="AU18" s="21">
        <v>0</v>
      </c>
      <c r="AV18" s="22">
        <v>15</v>
      </c>
      <c r="AW18" s="44">
        <f t="shared" si="24"/>
        <v>311.10999999999956</v>
      </c>
      <c r="AX18" s="24"/>
      <c r="AY18" s="24"/>
      <c r="AZ18" s="23">
        <f t="shared" si="26"/>
        <v>311.10999999999956</v>
      </c>
      <c r="BC18" s="20" t="s">
        <v>59</v>
      </c>
      <c r="BD18" s="20" t="s">
        <v>31</v>
      </c>
      <c r="BE18" s="20" t="s">
        <v>32</v>
      </c>
      <c r="BF18" s="20" t="s">
        <v>33</v>
      </c>
      <c r="BG18" s="20" t="s">
        <v>34</v>
      </c>
      <c r="BH18" s="20" t="s">
        <v>35</v>
      </c>
      <c r="BI18" s="20" t="s">
        <v>36</v>
      </c>
      <c r="BJ18" s="20" t="s">
        <v>34</v>
      </c>
      <c r="BK18" s="20" t="s">
        <v>37</v>
      </c>
      <c r="BL18" s="20" t="s">
        <v>35</v>
      </c>
      <c r="BM18" s="20" t="s">
        <v>38</v>
      </c>
      <c r="BN18" s="20" t="s">
        <v>38</v>
      </c>
    </row>
    <row r="19" spans="1:78" ht="15" customHeight="1" x14ac:dyDescent="0.25">
      <c r="A19" s="63" t="s">
        <v>27</v>
      </c>
      <c r="B19" s="6">
        <v>0</v>
      </c>
      <c r="C19" s="8">
        <v>295.60000000000002</v>
      </c>
      <c r="D19" s="8"/>
      <c r="E19" s="8"/>
      <c r="F19" s="13">
        <v>0.2</v>
      </c>
      <c r="G19" s="7">
        <f t="shared" si="16"/>
        <v>59.120000000000005</v>
      </c>
      <c r="H19" s="7"/>
      <c r="I19" s="10">
        <f t="shared" si="3"/>
        <v>236.48000000000002</v>
      </c>
      <c r="J19" s="11">
        <v>236.48</v>
      </c>
      <c r="K19" s="11"/>
      <c r="L19" s="70">
        <v>0</v>
      </c>
      <c r="M19" s="5" t="s">
        <v>27</v>
      </c>
      <c r="N19" s="82">
        <f>I22</f>
        <v>1205.5119999999997</v>
      </c>
      <c r="O19" s="32" t="s">
        <v>59</v>
      </c>
      <c r="W19" s="37" t="s">
        <v>8</v>
      </c>
      <c r="X19" s="37">
        <f>X16-X17-X18</f>
        <v>10195.718000000001</v>
      </c>
      <c r="AC19" s="28" t="s">
        <v>131</v>
      </c>
      <c r="AD19" s="28">
        <v>6908</v>
      </c>
      <c r="AE19" s="28">
        <v>2405.6</v>
      </c>
      <c r="AF19" s="28">
        <v>586.85</v>
      </c>
      <c r="AG19" s="30">
        <f t="shared" si="17"/>
        <v>3915.5499999999997</v>
      </c>
      <c r="AH19" s="28">
        <v>0</v>
      </c>
      <c r="AI19" s="29">
        <v>0</v>
      </c>
      <c r="AJ19" s="29">
        <v>411</v>
      </c>
      <c r="AK19" s="30">
        <f t="shared" si="18"/>
        <v>3504.5499999999997</v>
      </c>
      <c r="AL19" s="31"/>
      <c r="AM19" s="31"/>
      <c r="AN19" s="30">
        <f t="shared" si="19"/>
        <v>3504.5499999999997</v>
      </c>
      <c r="AP19" s="28" t="s">
        <v>161</v>
      </c>
      <c r="AQ19" s="28">
        <v>4000</v>
      </c>
      <c r="AR19" s="28">
        <v>669.95</v>
      </c>
      <c r="AS19" s="28">
        <v>408.5</v>
      </c>
      <c r="AT19" s="29">
        <f t="shared" si="25"/>
        <v>2921.55</v>
      </c>
      <c r="AU19" s="28">
        <v>0</v>
      </c>
      <c r="AV19" s="29">
        <v>15</v>
      </c>
      <c r="AW19" s="56">
        <f t="shared" si="24"/>
        <v>2906.55</v>
      </c>
      <c r="AX19" s="31"/>
      <c r="AY19" s="31"/>
      <c r="AZ19" s="30">
        <f t="shared" si="26"/>
        <v>2906.55</v>
      </c>
      <c r="BC19" s="21" t="s">
        <v>192</v>
      </c>
      <c r="BD19" s="21">
        <v>0</v>
      </c>
      <c r="BE19" s="21">
        <v>0</v>
      </c>
      <c r="BF19" s="21">
        <v>0</v>
      </c>
      <c r="BG19" s="22">
        <f t="shared" ref="BG19" si="27">BD19-BE19-BF19</f>
        <v>0</v>
      </c>
      <c r="BH19" s="21">
        <v>0</v>
      </c>
      <c r="BI19" s="23">
        <v>0</v>
      </c>
      <c r="BJ19" s="23">
        <f>BG19+BH19-BI19</f>
        <v>0</v>
      </c>
      <c r="BK19" s="24"/>
      <c r="BL19" s="24"/>
      <c r="BM19" s="23">
        <f>BJ19-BK19-BL19</f>
        <v>0</v>
      </c>
      <c r="BN19" s="23">
        <f>BK19-BL19-BM19</f>
        <v>0</v>
      </c>
      <c r="BS19" s="20" t="s">
        <v>24</v>
      </c>
      <c r="BT19" s="20" t="s">
        <v>31</v>
      </c>
      <c r="BU19" s="20" t="s">
        <v>32</v>
      </c>
      <c r="BV19" s="20" t="s">
        <v>33</v>
      </c>
      <c r="BW19" s="20" t="s">
        <v>34</v>
      </c>
      <c r="BX19" s="20" t="s">
        <v>35</v>
      </c>
      <c r="BY19" s="20" t="s">
        <v>36</v>
      </c>
      <c r="BZ19" s="20" t="s">
        <v>34</v>
      </c>
    </row>
    <row r="20" spans="1:78" ht="15" customHeight="1" x14ac:dyDescent="0.25">
      <c r="A20" s="63" t="s">
        <v>28</v>
      </c>
      <c r="B20" s="6">
        <v>0</v>
      </c>
      <c r="C20" s="8">
        <v>2292.64</v>
      </c>
      <c r="D20" s="8"/>
      <c r="E20" s="8">
        <v>90</v>
      </c>
      <c r="F20" s="13">
        <v>0.15</v>
      </c>
      <c r="G20" s="7">
        <f t="shared" si="16"/>
        <v>343.89599999999996</v>
      </c>
      <c r="H20" s="7">
        <v>550</v>
      </c>
      <c r="I20" s="10">
        <f t="shared" si="3"/>
        <v>1308.7439999999999</v>
      </c>
      <c r="J20" s="11">
        <v>1308</v>
      </c>
      <c r="K20" s="11"/>
      <c r="L20" s="70">
        <v>0</v>
      </c>
      <c r="M20" s="5" t="s">
        <v>28</v>
      </c>
      <c r="N20" s="82">
        <f>I23</f>
        <v>27.76</v>
      </c>
      <c r="O20" s="32" t="s">
        <v>60</v>
      </c>
      <c r="AD20" s="93">
        <f>SUM(AD2:AD19)</f>
        <v>132418</v>
      </c>
      <c r="AE20" s="93">
        <f t="shared" ref="AE20:AN20" si="28">SUM(AE2:AE19)</f>
        <v>81584.640000000014</v>
      </c>
      <c r="AF20" s="93">
        <f t="shared" si="28"/>
        <v>19973.669999999995</v>
      </c>
      <c r="AG20" s="93">
        <f t="shared" si="28"/>
        <v>30859.69</v>
      </c>
      <c r="AH20" s="93">
        <f t="shared" si="28"/>
        <v>0</v>
      </c>
      <c r="AI20" s="93">
        <f t="shared" si="28"/>
        <v>135</v>
      </c>
      <c r="AJ20" s="93">
        <f t="shared" si="28"/>
        <v>1248</v>
      </c>
      <c r="AK20" s="93">
        <f t="shared" si="28"/>
        <v>29476.69</v>
      </c>
      <c r="AL20" s="93">
        <f t="shared" si="28"/>
        <v>0</v>
      </c>
      <c r="AM20" s="93">
        <f t="shared" si="28"/>
        <v>0</v>
      </c>
      <c r="AN20" s="93">
        <f t="shared" si="28"/>
        <v>29476.69</v>
      </c>
      <c r="AP20" s="21" t="s">
        <v>162</v>
      </c>
      <c r="AQ20" s="21">
        <v>122.2</v>
      </c>
      <c r="AR20" s="21">
        <v>0</v>
      </c>
      <c r="AS20" s="21">
        <v>18.329999999999998</v>
      </c>
      <c r="AT20" s="22">
        <f t="shared" si="25"/>
        <v>103.87</v>
      </c>
      <c r="AU20" s="21">
        <v>0</v>
      </c>
      <c r="AV20" s="22">
        <v>15</v>
      </c>
      <c r="AW20" s="44">
        <f t="shared" si="24"/>
        <v>88.87</v>
      </c>
      <c r="AX20" s="24"/>
      <c r="AY20" s="24"/>
      <c r="AZ20" s="23">
        <f t="shared" si="26"/>
        <v>88.87</v>
      </c>
      <c r="BC20" s="28" t="s">
        <v>193</v>
      </c>
      <c r="BD20" s="28">
        <v>6180</v>
      </c>
      <c r="BE20" s="28">
        <v>5663.06</v>
      </c>
      <c r="BF20" s="28">
        <v>969.25</v>
      </c>
      <c r="BG20" s="29">
        <f t="shared" ref="BG20:BG25" si="29">BD20-BE20-BF20</f>
        <v>-452.3100000000004</v>
      </c>
      <c r="BH20" s="28">
        <v>0</v>
      </c>
      <c r="BI20" s="30">
        <v>15</v>
      </c>
      <c r="BJ20" s="30">
        <f t="shared" ref="BJ20:BJ25" si="30">BG20+BH20-BI20</f>
        <v>-467.3100000000004</v>
      </c>
      <c r="BK20" s="31"/>
      <c r="BL20" s="31"/>
      <c r="BM20" s="30">
        <f t="shared" ref="BM20:BN20" si="31">BJ20-BK20-BL20</f>
        <v>-467.3100000000004</v>
      </c>
      <c r="BN20" s="30">
        <f t="shared" si="31"/>
        <v>467.3100000000004</v>
      </c>
      <c r="BS20" s="21" t="s">
        <v>164</v>
      </c>
      <c r="BT20" s="21">
        <v>5996.5</v>
      </c>
      <c r="BU20" s="21">
        <v>6085.8</v>
      </c>
      <c r="BV20" s="21">
        <v>782.15</v>
      </c>
      <c r="BW20" s="22">
        <f>BT20-BU20-BV20</f>
        <v>-871.45000000000016</v>
      </c>
      <c r="BX20" s="21">
        <v>0</v>
      </c>
      <c r="BY20" s="22">
        <v>15</v>
      </c>
      <c r="BZ20" s="44">
        <f>BW20+BX20-BY20</f>
        <v>-886.45000000000016</v>
      </c>
    </row>
    <row r="21" spans="1:78" ht="15" customHeight="1" x14ac:dyDescent="0.25">
      <c r="A21" s="42" t="s">
        <v>58</v>
      </c>
      <c r="B21" s="6">
        <v>0</v>
      </c>
      <c r="C21" s="8">
        <v>0</v>
      </c>
      <c r="D21" s="8"/>
      <c r="E21" s="8"/>
      <c r="F21" s="13">
        <v>0.2</v>
      </c>
      <c r="G21" s="7">
        <f t="shared" si="16"/>
        <v>0</v>
      </c>
      <c r="H21" s="7"/>
      <c r="I21" s="10">
        <f t="shared" si="3"/>
        <v>0</v>
      </c>
      <c r="J21" s="11"/>
      <c r="K21" s="11"/>
      <c r="L21" s="70">
        <f t="shared" si="0"/>
        <v>0</v>
      </c>
      <c r="M21" s="5" t="s">
        <v>58</v>
      </c>
      <c r="N21" s="82">
        <f>I10</f>
        <v>3049.3029999999999</v>
      </c>
      <c r="O21" s="32" t="s">
        <v>57</v>
      </c>
      <c r="AP21" s="28" t="s">
        <v>163</v>
      </c>
      <c r="AQ21" s="28">
        <v>149</v>
      </c>
      <c r="AR21" s="28">
        <v>127.97</v>
      </c>
      <c r="AS21" s="28">
        <v>19.34</v>
      </c>
      <c r="AT21" s="29">
        <f t="shared" si="25"/>
        <v>1.6900000000000013</v>
      </c>
      <c r="AU21" s="28">
        <v>0</v>
      </c>
      <c r="AV21" s="29">
        <v>15</v>
      </c>
      <c r="AW21" s="56">
        <f t="shared" si="24"/>
        <v>-13.309999999999999</v>
      </c>
      <c r="AX21" s="31"/>
      <c r="AY21" s="31"/>
      <c r="AZ21" s="30">
        <f t="shared" si="26"/>
        <v>-13.309999999999999</v>
      </c>
      <c r="BC21" s="21" t="s">
        <v>194</v>
      </c>
      <c r="BD21" s="21">
        <v>4242</v>
      </c>
      <c r="BE21" s="21">
        <v>499.4</v>
      </c>
      <c r="BF21" s="21">
        <v>561.29999999999995</v>
      </c>
      <c r="BG21" s="22">
        <f t="shared" si="29"/>
        <v>3181.3</v>
      </c>
      <c r="BH21" s="21">
        <v>0</v>
      </c>
      <c r="BI21" s="23">
        <v>15</v>
      </c>
      <c r="BJ21" s="23">
        <f t="shared" si="30"/>
        <v>3166.3</v>
      </c>
      <c r="BK21" s="24"/>
      <c r="BL21" s="24"/>
      <c r="BM21" s="23">
        <f t="shared" ref="BM21:BN21" si="32">BJ21-BK21-BL21</f>
        <v>3166.3</v>
      </c>
      <c r="BN21" s="23">
        <f t="shared" si="32"/>
        <v>-3166.3</v>
      </c>
    </row>
    <row r="22" spans="1:78" ht="15" customHeight="1" x14ac:dyDescent="0.25">
      <c r="A22" s="63" t="s">
        <v>59</v>
      </c>
      <c r="B22" s="6">
        <v>0</v>
      </c>
      <c r="C22" s="8">
        <v>2764.39</v>
      </c>
      <c r="D22" s="8"/>
      <c r="E22" s="8">
        <v>90</v>
      </c>
      <c r="F22" s="9">
        <v>0.2</v>
      </c>
      <c r="G22" s="7">
        <f t="shared" si="16"/>
        <v>552.87800000000004</v>
      </c>
      <c r="H22" s="7">
        <v>916</v>
      </c>
      <c r="I22" s="10">
        <f t="shared" si="3"/>
        <v>1205.5119999999997</v>
      </c>
      <c r="J22" s="11">
        <v>840</v>
      </c>
      <c r="K22" s="11"/>
      <c r="L22" s="70">
        <f t="shared" si="0"/>
        <v>365.51199999999972</v>
      </c>
      <c r="M22" s="5" t="s">
        <v>59</v>
      </c>
      <c r="N22" s="82">
        <f>I25</f>
        <v>389.30399999999997</v>
      </c>
      <c r="O22" s="32" t="s">
        <v>61</v>
      </c>
      <c r="Q22" s="20" t="s">
        <v>85</v>
      </c>
      <c r="R22" s="20" t="s">
        <v>31</v>
      </c>
      <c r="S22" s="20" t="s">
        <v>32</v>
      </c>
      <c r="T22" s="20" t="s">
        <v>33</v>
      </c>
      <c r="U22" s="20" t="s">
        <v>34</v>
      </c>
      <c r="V22" s="20" t="s">
        <v>35</v>
      </c>
      <c r="W22" s="20" t="s">
        <v>36</v>
      </c>
      <c r="X22" s="20" t="s">
        <v>34</v>
      </c>
      <c r="Y22" s="20" t="s">
        <v>37</v>
      </c>
      <c r="Z22" s="20" t="s">
        <v>35</v>
      </c>
      <c r="AA22" s="20" t="s">
        <v>38</v>
      </c>
      <c r="AP22" s="21" t="s">
        <v>164</v>
      </c>
      <c r="AQ22" s="21">
        <v>5996.5</v>
      </c>
      <c r="AR22" s="21">
        <v>6085.8</v>
      </c>
      <c r="AS22" s="21">
        <v>782.15</v>
      </c>
      <c r="AT22" s="22">
        <f t="shared" si="25"/>
        <v>-871.45000000000016</v>
      </c>
      <c r="AU22" s="21">
        <v>0</v>
      </c>
      <c r="AV22" s="22">
        <v>15</v>
      </c>
      <c r="AW22" s="44">
        <f t="shared" si="24"/>
        <v>-886.45000000000016</v>
      </c>
      <c r="AX22" s="24"/>
      <c r="AY22" s="24"/>
      <c r="AZ22" s="23">
        <f t="shared" si="26"/>
        <v>-886.45000000000016</v>
      </c>
      <c r="BC22" s="28" t="s">
        <v>195</v>
      </c>
      <c r="BD22" s="28">
        <v>894</v>
      </c>
      <c r="BE22" s="28">
        <v>1049.45</v>
      </c>
      <c r="BF22" s="28">
        <v>108.35</v>
      </c>
      <c r="BG22" s="29">
        <f t="shared" si="29"/>
        <v>-263.80000000000007</v>
      </c>
      <c r="BH22" s="28">
        <v>0</v>
      </c>
      <c r="BI22" s="30">
        <v>15</v>
      </c>
      <c r="BJ22" s="30">
        <f t="shared" si="30"/>
        <v>-278.80000000000007</v>
      </c>
      <c r="BK22" s="31"/>
      <c r="BL22" s="31"/>
      <c r="BM22" s="30">
        <f t="shared" ref="BM22:BN22" si="33">BJ22-BK22-BL22</f>
        <v>-278.80000000000007</v>
      </c>
      <c r="BN22" s="30">
        <f t="shared" si="33"/>
        <v>278.80000000000007</v>
      </c>
      <c r="BS22" s="20" t="s">
        <v>24</v>
      </c>
      <c r="BT22" s="20" t="s">
        <v>31</v>
      </c>
      <c r="BU22" s="20" t="s">
        <v>32</v>
      </c>
      <c r="BV22" s="20" t="s">
        <v>33</v>
      </c>
      <c r="BW22" s="20" t="s">
        <v>34</v>
      </c>
      <c r="BX22" s="20" t="s">
        <v>35</v>
      </c>
      <c r="BY22" s="20" t="s">
        <v>36</v>
      </c>
      <c r="BZ22" s="20" t="s">
        <v>34</v>
      </c>
    </row>
    <row r="23" spans="1:78" ht="15" customHeight="1" x14ac:dyDescent="0.25">
      <c r="A23" s="5" t="s">
        <v>60</v>
      </c>
      <c r="B23" s="6">
        <v>0</v>
      </c>
      <c r="C23" s="8">
        <v>34.700000000000003</v>
      </c>
      <c r="D23" s="8"/>
      <c r="E23" s="8"/>
      <c r="F23" s="9">
        <v>0.2</v>
      </c>
      <c r="G23" s="7">
        <f t="shared" si="16"/>
        <v>6.9400000000000013</v>
      </c>
      <c r="H23" s="7"/>
      <c r="I23" s="10">
        <f t="shared" si="3"/>
        <v>27.76</v>
      </c>
      <c r="J23" s="11"/>
      <c r="K23" s="11"/>
      <c r="L23" s="70">
        <f t="shared" si="0"/>
        <v>27.76</v>
      </c>
      <c r="M23" s="5" t="s">
        <v>60</v>
      </c>
      <c r="N23" s="82">
        <f>I9</f>
        <v>18.0625</v>
      </c>
      <c r="O23" s="32" t="s">
        <v>56</v>
      </c>
      <c r="Q23" s="21" t="s">
        <v>86</v>
      </c>
      <c r="R23" s="21">
        <v>426</v>
      </c>
      <c r="S23" s="21">
        <v>141.44</v>
      </c>
      <c r="T23" s="21">
        <v>63.9</v>
      </c>
      <c r="U23" s="22">
        <f t="shared" ref="U23" si="34">R23-S23-T23</f>
        <v>220.66</v>
      </c>
      <c r="V23" s="21">
        <v>0</v>
      </c>
      <c r="W23" s="22">
        <v>15</v>
      </c>
      <c r="X23" s="23">
        <f t="shared" ref="X23" si="35">U23+V23-W23</f>
        <v>205.66</v>
      </c>
      <c r="Y23" s="24"/>
      <c r="Z23" s="24"/>
      <c r="AA23" s="23">
        <f>X23-Y23-Z23</f>
        <v>205.66</v>
      </c>
      <c r="AP23" s="28" t="s">
        <v>165</v>
      </c>
      <c r="AQ23" s="28">
        <v>0</v>
      </c>
      <c r="AR23" s="28">
        <v>0</v>
      </c>
      <c r="AS23" s="28">
        <v>0</v>
      </c>
      <c r="AT23" s="29">
        <f t="shared" si="25"/>
        <v>0</v>
      </c>
      <c r="AU23" s="28">
        <v>0</v>
      </c>
      <c r="AV23" s="29">
        <v>0</v>
      </c>
      <c r="AW23" s="56">
        <f t="shared" si="24"/>
        <v>0</v>
      </c>
      <c r="AX23" s="31"/>
      <c r="AY23" s="31"/>
      <c r="AZ23" s="30">
        <f t="shared" si="26"/>
        <v>0</v>
      </c>
      <c r="BC23" s="21" t="s">
        <v>196</v>
      </c>
      <c r="BD23" s="21">
        <v>0</v>
      </c>
      <c r="BE23" s="21">
        <v>0</v>
      </c>
      <c r="BF23" s="21">
        <v>0</v>
      </c>
      <c r="BG23" s="22">
        <f t="shared" si="29"/>
        <v>0</v>
      </c>
      <c r="BH23" s="21">
        <v>0</v>
      </c>
      <c r="BI23" s="23">
        <v>0</v>
      </c>
      <c r="BJ23" s="23">
        <f t="shared" si="30"/>
        <v>0</v>
      </c>
      <c r="BK23" s="24"/>
      <c r="BL23" s="24"/>
      <c r="BM23" s="23">
        <f t="shared" ref="BM23:BN23" si="36">BJ23-BK23-BL23</f>
        <v>0</v>
      </c>
      <c r="BN23" s="23">
        <f t="shared" si="36"/>
        <v>0</v>
      </c>
      <c r="BS23" s="21" t="s">
        <v>166</v>
      </c>
      <c r="BT23" s="21">
        <v>772</v>
      </c>
      <c r="BU23" s="21">
        <v>813</v>
      </c>
      <c r="BV23" s="21">
        <v>115.1</v>
      </c>
      <c r="BW23" s="45">
        <f>BT23-BU23-BV23</f>
        <v>-156.1</v>
      </c>
      <c r="BX23" s="21">
        <v>0</v>
      </c>
      <c r="BY23" s="22">
        <v>15</v>
      </c>
      <c r="BZ23" s="44">
        <f>BW23+BX23-BY23</f>
        <v>-171.1</v>
      </c>
    </row>
    <row r="24" spans="1:78" ht="15" customHeight="1" x14ac:dyDescent="0.25">
      <c r="A24" s="63" t="s">
        <v>29</v>
      </c>
      <c r="B24" s="6">
        <v>0</v>
      </c>
      <c r="C24" s="7">
        <v>1508.28</v>
      </c>
      <c r="D24" s="7">
        <v>680</v>
      </c>
      <c r="E24" s="7">
        <v>90</v>
      </c>
      <c r="F24" s="9">
        <v>0.15</v>
      </c>
      <c r="G24" s="7">
        <f t="shared" si="16"/>
        <v>226.24199999999999</v>
      </c>
      <c r="H24" s="7">
        <v>30</v>
      </c>
      <c r="I24" s="10">
        <f t="shared" si="3"/>
        <v>1842.0379999999998</v>
      </c>
      <c r="J24" s="11">
        <v>1300</v>
      </c>
      <c r="K24" s="11"/>
      <c r="L24" s="70">
        <f t="shared" si="0"/>
        <v>542.03799999999978</v>
      </c>
      <c r="M24" s="5" t="s">
        <v>29</v>
      </c>
      <c r="N24" s="83">
        <f>SUM(N19:N23)</f>
        <v>4689.9414999999999</v>
      </c>
      <c r="O24" s="85" t="s">
        <v>8</v>
      </c>
      <c r="Q24" s="28" t="s">
        <v>87</v>
      </c>
      <c r="R24" s="28">
        <v>309</v>
      </c>
      <c r="S24" s="28">
        <v>0</v>
      </c>
      <c r="T24" s="28">
        <v>43.31</v>
      </c>
      <c r="U24" s="29">
        <f t="shared" ref="U24:U28" si="37">R24-S24-T24</f>
        <v>265.69</v>
      </c>
      <c r="V24" s="28">
        <v>0</v>
      </c>
      <c r="W24" s="29">
        <v>15</v>
      </c>
      <c r="X24" s="30">
        <f t="shared" ref="X24:X28" si="38">U24+V24-W24</f>
        <v>250.69</v>
      </c>
      <c r="Y24" s="31"/>
      <c r="Z24" s="31"/>
      <c r="AA24" s="30">
        <f t="shared" ref="AA24:AA28" si="39">X24-Y24-Z24</f>
        <v>250.69</v>
      </c>
      <c r="AP24" s="21" t="s">
        <v>166</v>
      </c>
      <c r="AQ24" s="21">
        <v>772</v>
      </c>
      <c r="AR24" s="21">
        <v>813</v>
      </c>
      <c r="AS24" s="21">
        <v>115.1</v>
      </c>
      <c r="AT24" s="45">
        <f t="shared" si="25"/>
        <v>-156.1</v>
      </c>
      <c r="AU24" s="46">
        <v>0</v>
      </c>
      <c r="AV24" s="22">
        <v>15</v>
      </c>
      <c r="AW24" s="44">
        <f t="shared" si="24"/>
        <v>-171.1</v>
      </c>
      <c r="AX24" s="24"/>
      <c r="AY24" s="24"/>
      <c r="AZ24" s="23">
        <f t="shared" si="26"/>
        <v>-171.1</v>
      </c>
      <c r="BC24" s="28" t="s">
        <v>197</v>
      </c>
      <c r="BD24" s="28">
        <v>252</v>
      </c>
      <c r="BE24" s="28">
        <v>0</v>
      </c>
      <c r="BF24" s="28">
        <v>37.799999999999997</v>
      </c>
      <c r="BG24" s="29">
        <f t="shared" si="29"/>
        <v>214.2</v>
      </c>
      <c r="BH24" s="28">
        <v>0</v>
      </c>
      <c r="BI24" s="30">
        <v>15</v>
      </c>
      <c r="BJ24" s="30">
        <f t="shared" si="30"/>
        <v>199.2</v>
      </c>
      <c r="BK24" s="31"/>
      <c r="BL24" s="31"/>
      <c r="BM24" s="30">
        <f t="shared" ref="BM24:BN24" si="40">BJ24-BK24-BL24</f>
        <v>199.2</v>
      </c>
      <c r="BN24" s="30">
        <f t="shared" si="40"/>
        <v>-199.2</v>
      </c>
    </row>
    <row r="25" spans="1:78" ht="15" customHeight="1" x14ac:dyDescent="0.25">
      <c r="A25" s="63" t="s">
        <v>61</v>
      </c>
      <c r="B25" s="6">
        <v>0</v>
      </c>
      <c r="C25" s="7">
        <v>542.88</v>
      </c>
      <c r="D25" s="7"/>
      <c r="E25" s="7">
        <v>45</v>
      </c>
      <c r="F25" s="9">
        <v>0.2</v>
      </c>
      <c r="G25" s="7">
        <f t="shared" si="16"/>
        <v>108.57600000000001</v>
      </c>
      <c r="H25" s="7">
        <v>0</v>
      </c>
      <c r="I25" s="10">
        <f t="shared" si="3"/>
        <v>389.30399999999997</v>
      </c>
      <c r="J25" s="11">
        <v>386</v>
      </c>
      <c r="K25" s="11"/>
      <c r="L25" s="70">
        <f t="shared" si="0"/>
        <v>3.3039999999999736</v>
      </c>
      <c r="M25" s="5" t="s">
        <v>61</v>
      </c>
      <c r="N25" s="82">
        <f>N24*20%</f>
        <v>937.98829999999998</v>
      </c>
      <c r="O25" s="84">
        <v>0.2</v>
      </c>
      <c r="Q25" s="21" t="s">
        <v>88</v>
      </c>
      <c r="R25" s="21">
        <v>64</v>
      </c>
      <c r="S25" s="21">
        <v>0</v>
      </c>
      <c r="T25" s="21">
        <v>8.9</v>
      </c>
      <c r="U25" s="22">
        <f t="shared" si="37"/>
        <v>55.1</v>
      </c>
      <c r="V25" s="21">
        <v>0</v>
      </c>
      <c r="W25" s="22">
        <v>0</v>
      </c>
      <c r="X25" s="23">
        <f t="shared" si="38"/>
        <v>55.1</v>
      </c>
      <c r="Y25" s="24"/>
      <c r="Z25" s="24"/>
      <c r="AA25" s="23">
        <f t="shared" si="39"/>
        <v>55.1</v>
      </c>
      <c r="AQ25" s="34">
        <f>SUM(AQ16:AQ24)</f>
        <v>20416.18</v>
      </c>
      <c r="AR25" s="34">
        <f t="shared" ref="AR25:AV25" si="41">SUM(AR16:AR24)</f>
        <v>12301.869999999999</v>
      </c>
      <c r="AS25" s="34">
        <f t="shared" si="41"/>
        <v>2654.4799999999996</v>
      </c>
      <c r="AT25" s="35">
        <f t="shared" si="41"/>
        <v>5459.829999999999</v>
      </c>
      <c r="AU25" s="35">
        <f t="shared" si="41"/>
        <v>0</v>
      </c>
      <c r="AV25" s="34">
        <f t="shared" si="41"/>
        <v>120</v>
      </c>
      <c r="AW25" s="34">
        <f>SUM(AW16:AW24)</f>
        <v>5339.829999999999</v>
      </c>
      <c r="AX25" s="34">
        <f>SUM(AX16:AX24)</f>
        <v>0</v>
      </c>
      <c r="AY25" s="34">
        <f>SUM(AY16:AY24)</f>
        <v>0</v>
      </c>
      <c r="AZ25" s="34">
        <f>SUM(AZ16:AZ24)</f>
        <v>5339.829999999999</v>
      </c>
      <c r="BC25" s="21" t="s">
        <v>198</v>
      </c>
      <c r="BD25" s="21">
        <v>100</v>
      </c>
      <c r="BE25" s="21">
        <v>0</v>
      </c>
      <c r="BF25" s="21">
        <v>15</v>
      </c>
      <c r="BG25" s="22">
        <f t="shared" si="29"/>
        <v>85</v>
      </c>
      <c r="BH25" s="21">
        <v>0</v>
      </c>
      <c r="BI25" s="23">
        <v>15</v>
      </c>
      <c r="BJ25" s="23">
        <f t="shared" si="30"/>
        <v>70</v>
      </c>
      <c r="BK25" s="24"/>
      <c r="BL25" s="24"/>
      <c r="BM25" s="23">
        <f t="shared" ref="BM25:BN25" si="42">BJ25-BK25-BL25</f>
        <v>70</v>
      </c>
      <c r="BN25" s="23">
        <f t="shared" si="42"/>
        <v>-70</v>
      </c>
    </row>
    <row r="26" spans="1:78" ht="15" customHeight="1" x14ac:dyDescent="0.25">
      <c r="A26" s="16" t="s">
        <v>8</v>
      </c>
      <c r="B26" s="17">
        <f>SUM(B2:B25)</f>
        <v>0</v>
      </c>
      <c r="C26" s="18">
        <f>SUM(C2:C25)</f>
        <v>73000.920000000013</v>
      </c>
      <c r="D26" s="18">
        <f t="shared" ref="D26:L26" si="43">SUM(D2:D25)</f>
        <v>9334.08</v>
      </c>
      <c r="E26" s="18">
        <f t="shared" si="43"/>
        <v>1500</v>
      </c>
      <c r="F26" s="18">
        <f t="shared" si="43"/>
        <v>3.95</v>
      </c>
      <c r="G26" s="18">
        <f t="shared" si="43"/>
        <v>7018.9524999999994</v>
      </c>
      <c r="H26" s="18">
        <f t="shared" si="43"/>
        <v>5194</v>
      </c>
      <c r="I26" s="18">
        <f t="shared" si="43"/>
        <v>68622.047500000001</v>
      </c>
      <c r="J26" s="18">
        <f t="shared" si="43"/>
        <v>27356.48</v>
      </c>
      <c r="K26" s="18">
        <f t="shared" si="43"/>
        <v>1893</v>
      </c>
      <c r="L26" s="18">
        <f t="shared" si="43"/>
        <v>39368.585500000001</v>
      </c>
      <c r="M26" s="19"/>
      <c r="Q26" s="28" t="s">
        <v>89</v>
      </c>
      <c r="R26" s="28">
        <v>313.35000000000002</v>
      </c>
      <c r="S26" s="28">
        <v>90.4</v>
      </c>
      <c r="T26" s="28">
        <v>43.47</v>
      </c>
      <c r="U26" s="29">
        <f t="shared" si="37"/>
        <v>179.48000000000002</v>
      </c>
      <c r="V26" s="28">
        <v>0</v>
      </c>
      <c r="W26" s="29">
        <v>15</v>
      </c>
      <c r="X26" s="30">
        <f t="shared" si="38"/>
        <v>164.48000000000002</v>
      </c>
      <c r="Y26" s="31"/>
      <c r="Z26" s="31"/>
      <c r="AA26" s="30">
        <f t="shared" si="39"/>
        <v>164.48000000000002</v>
      </c>
      <c r="AV26" s="43" t="s">
        <v>45</v>
      </c>
      <c r="AW26" s="43">
        <v>30</v>
      </c>
      <c r="BD26" s="34">
        <f>SUM(BD19:BD25)</f>
        <v>11668</v>
      </c>
      <c r="BE26" s="34">
        <f t="shared" ref="BE26:BN26" si="44">SUM(BE19:BE25)</f>
        <v>7211.91</v>
      </c>
      <c r="BF26" s="34">
        <f t="shared" si="44"/>
        <v>1691.6999999999998</v>
      </c>
      <c r="BG26" s="35">
        <f t="shared" si="44"/>
        <v>2764.3899999999994</v>
      </c>
      <c r="BH26" s="35">
        <f t="shared" si="44"/>
        <v>0</v>
      </c>
      <c r="BI26" s="35">
        <f t="shared" si="44"/>
        <v>75</v>
      </c>
      <c r="BJ26" s="35">
        <f t="shared" si="44"/>
        <v>2689.3899999999994</v>
      </c>
      <c r="BK26" s="35">
        <f t="shared" si="44"/>
        <v>0</v>
      </c>
      <c r="BL26" s="35">
        <f t="shared" si="44"/>
        <v>0</v>
      </c>
      <c r="BM26" s="35">
        <f t="shared" si="44"/>
        <v>2689.3899999999994</v>
      </c>
      <c r="BN26" s="35">
        <f t="shared" si="44"/>
        <v>-2689.3899999999994</v>
      </c>
    </row>
    <row r="27" spans="1:78" ht="15" customHeight="1" x14ac:dyDescent="0.25">
      <c r="N27" s="70">
        <f>N24-N16</f>
        <v>941.87899999999991</v>
      </c>
      <c r="O27" s="69" t="s">
        <v>11</v>
      </c>
      <c r="Q27" s="21" t="s">
        <v>90</v>
      </c>
      <c r="R27" s="21">
        <v>0</v>
      </c>
      <c r="S27" s="21">
        <v>0</v>
      </c>
      <c r="T27" s="21">
        <v>0</v>
      </c>
      <c r="U27" s="22">
        <f t="shared" si="37"/>
        <v>0</v>
      </c>
      <c r="V27" s="21">
        <v>0</v>
      </c>
      <c r="W27" s="22">
        <v>0</v>
      </c>
      <c r="X27" s="23">
        <f t="shared" si="38"/>
        <v>0</v>
      </c>
      <c r="Y27" s="24"/>
      <c r="Z27" s="24"/>
      <c r="AA27" s="23">
        <f t="shared" si="39"/>
        <v>0</v>
      </c>
      <c r="AV27" s="43" t="s">
        <v>46</v>
      </c>
      <c r="AW27" s="43">
        <f>AT25*15%</f>
        <v>818.97449999999981</v>
      </c>
      <c r="BI27" s="43" t="s">
        <v>45</v>
      </c>
      <c r="BJ27" s="43">
        <v>30</v>
      </c>
    </row>
    <row r="28" spans="1:78" ht="15" customHeight="1" x14ac:dyDescent="0.25">
      <c r="A28" s="20" t="s">
        <v>30</v>
      </c>
      <c r="B28" s="20" t="s">
        <v>31</v>
      </c>
      <c r="C28" s="20" t="s">
        <v>32</v>
      </c>
      <c r="D28" s="20" t="s">
        <v>33</v>
      </c>
      <c r="E28" s="20" t="s">
        <v>34</v>
      </c>
      <c r="F28" s="20" t="s">
        <v>35</v>
      </c>
      <c r="G28" s="20" t="s">
        <v>36</v>
      </c>
      <c r="H28" s="20" t="s">
        <v>34</v>
      </c>
      <c r="I28" s="20" t="s">
        <v>37</v>
      </c>
      <c r="J28" s="20" t="s">
        <v>35</v>
      </c>
      <c r="K28" s="20" t="s">
        <v>38</v>
      </c>
      <c r="N28" s="1" t="s">
        <v>39</v>
      </c>
      <c r="O28" s="1" t="s">
        <v>40</v>
      </c>
      <c r="Q28" s="28" t="s">
        <v>91</v>
      </c>
      <c r="R28" s="28">
        <v>0</v>
      </c>
      <c r="S28" s="28">
        <v>0</v>
      </c>
      <c r="T28" s="28">
        <v>0</v>
      </c>
      <c r="U28" s="29">
        <f t="shared" si="37"/>
        <v>0</v>
      </c>
      <c r="V28" s="28">
        <v>0</v>
      </c>
      <c r="W28" s="29">
        <v>0</v>
      </c>
      <c r="X28" s="30">
        <f t="shared" si="38"/>
        <v>0</v>
      </c>
      <c r="Y28" s="31"/>
      <c r="Z28" s="31"/>
      <c r="AA28" s="30">
        <f t="shared" si="39"/>
        <v>0</v>
      </c>
      <c r="AV28" s="37" t="s">
        <v>8</v>
      </c>
      <c r="AW28" s="37">
        <f>AW25-AW27-AW26</f>
        <v>4490.8554999999997</v>
      </c>
      <c r="BI28" s="43" t="s">
        <v>46</v>
      </c>
      <c r="BJ28" s="43">
        <f>BG26*20%</f>
        <v>552.87799999999993</v>
      </c>
    </row>
    <row r="29" spans="1:78" ht="15" customHeight="1" x14ac:dyDescent="0.25">
      <c r="A29" s="21" t="s">
        <v>41</v>
      </c>
      <c r="B29" s="21">
        <v>50</v>
      </c>
      <c r="C29" s="21">
        <v>0</v>
      </c>
      <c r="D29" s="21">
        <v>5.96</v>
      </c>
      <c r="E29" s="23">
        <f>B29-C29-D29</f>
        <v>44.04</v>
      </c>
      <c r="F29" s="21">
        <v>0</v>
      </c>
      <c r="G29" s="23">
        <v>0</v>
      </c>
      <c r="H29" s="23">
        <f>E29+F29-G29</f>
        <v>44.04</v>
      </c>
      <c r="I29" s="24"/>
      <c r="J29" s="24"/>
      <c r="K29" s="23">
        <f>H29-I29-J29</f>
        <v>44.04</v>
      </c>
      <c r="M29" s="25" t="s">
        <v>42</v>
      </c>
      <c r="N29" s="26" t="s">
        <v>220</v>
      </c>
      <c r="O29" s="27">
        <f>J26</f>
        <v>27356.48</v>
      </c>
      <c r="R29" s="34">
        <f>SUM(R23:R28)</f>
        <v>1112.3499999999999</v>
      </c>
      <c r="S29" s="34">
        <f t="shared" ref="S29:AA29" si="45">SUM(S23:S28)</f>
        <v>231.84</v>
      </c>
      <c r="T29" s="34">
        <f t="shared" si="45"/>
        <v>159.58000000000001</v>
      </c>
      <c r="U29" s="34">
        <f t="shared" si="45"/>
        <v>720.93000000000006</v>
      </c>
      <c r="V29" s="34">
        <f t="shared" si="45"/>
        <v>0</v>
      </c>
      <c r="W29" s="34">
        <f t="shared" si="45"/>
        <v>45</v>
      </c>
      <c r="X29" s="34">
        <f t="shared" si="45"/>
        <v>675.93000000000006</v>
      </c>
      <c r="Y29" s="34">
        <f t="shared" si="45"/>
        <v>0</v>
      </c>
      <c r="Z29" s="34">
        <f t="shared" si="45"/>
        <v>0</v>
      </c>
      <c r="AA29" s="34">
        <f t="shared" si="45"/>
        <v>675.93000000000006</v>
      </c>
      <c r="BI29" s="37" t="s">
        <v>8</v>
      </c>
      <c r="BJ29" s="37">
        <f>BJ26-BJ27-BJ28</f>
        <v>2106.5119999999997</v>
      </c>
    </row>
    <row r="30" spans="1:78" ht="15" customHeight="1" x14ac:dyDescent="0.25">
      <c r="A30" s="28" t="s">
        <v>43</v>
      </c>
      <c r="B30" s="28">
        <v>0</v>
      </c>
      <c r="C30" s="28">
        <v>0</v>
      </c>
      <c r="D30" s="28">
        <v>0</v>
      </c>
      <c r="E30" s="30">
        <f t="shared" ref="E30:E31" si="46">B30-C30-D30</f>
        <v>0</v>
      </c>
      <c r="F30" s="28">
        <v>0</v>
      </c>
      <c r="G30" s="30">
        <v>0</v>
      </c>
      <c r="H30" s="30">
        <f t="shared" ref="H30:H31" si="47">E30+F30-G30</f>
        <v>0</v>
      </c>
      <c r="I30" s="31"/>
      <c r="J30" s="31"/>
      <c r="K30" s="30">
        <f t="shared" ref="K30:K31" si="48">H30-I30-J30</f>
        <v>0</v>
      </c>
      <c r="M30" s="32" t="s">
        <v>222</v>
      </c>
      <c r="N30" s="33">
        <v>44228</v>
      </c>
      <c r="O30" s="6">
        <v>-706.8</v>
      </c>
      <c r="W30" s="43" t="s">
        <v>45</v>
      </c>
      <c r="X30" s="43">
        <v>30</v>
      </c>
      <c r="AP30" s="20" t="s">
        <v>25</v>
      </c>
      <c r="AQ30" s="20" t="s">
        <v>31</v>
      </c>
      <c r="AR30" s="20" t="s">
        <v>32</v>
      </c>
      <c r="AS30" s="20" t="s">
        <v>33</v>
      </c>
      <c r="AT30" s="20" t="s">
        <v>34</v>
      </c>
      <c r="AU30" s="20" t="s">
        <v>35</v>
      </c>
      <c r="AV30" s="20" t="s">
        <v>36</v>
      </c>
      <c r="AW30" s="20" t="s">
        <v>34</v>
      </c>
      <c r="AX30" s="20" t="s">
        <v>37</v>
      </c>
      <c r="AY30" s="20" t="s">
        <v>35</v>
      </c>
      <c r="AZ30" s="20" t="s">
        <v>38</v>
      </c>
    </row>
    <row r="31" spans="1:78" ht="15" customHeight="1" x14ac:dyDescent="0.25">
      <c r="A31" s="21" t="s">
        <v>44</v>
      </c>
      <c r="B31" s="21">
        <v>0</v>
      </c>
      <c r="C31" s="21">
        <v>0</v>
      </c>
      <c r="D31" s="21">
        <v>0</v>
      </c>
      <c r="E31" s="23">
        <f t="shared" si="46"/>
        <v>0</v>
      </c>
      <c r="F31" s="21">
        <v>0</v>
      </c>
      <c r="G31" s="23">
        <v>0</v>
      </c>
      <c r="H31" s="23">
        <f t="shared" si="47"/>
        <v>0</v>
      </c>
      <c r="I31" s="24"/>
      <c r="J31" s="24"/>
      <c r="K31" s="23">
        <f t="shared" si="48"/>
        <v>0</v>
      </c>
      <c r="M31" s="32" t="s">
        <v>223</v>
      </c>
      <c r="N31" s="33">
        <v>44229</v>
      </c>
      <c r="O31" s="6">
        <v>-1398</v>
      </c>
      <c r="W31" s="43" t="s">
        <v>46</v>
      </c>
      <c r="X31" s="43">
        <f>U29*15%</f>
        <v>108.13950000000001</v>
      </c>
      <c r="AP31" s="21" t="s">
        <v>167</v>
      </c>
      <c r="AQ31" s="21">
        <v>211</v>
      </c>
      <c r="AR31" s="21">
        <v>0</v>
      </c>
      <c r="AS31" s="21">
        <v>31.16</v>
      </c>
      <c r="AT31" s="23">
        <f t="shared" ref="AT31" si="49">AQ31-AR31-AS31</f>
        <v>179.84</v>
      </c>
      <c r="AU31" s="21">
        <v>0</v>
      </c>
      <c r="AV31" s="23">
        <v>15</v>
      </c>
      <c r="AW31" s="23">
        <f t="shared" ref="AW31:AW39" si="50">AT31+AU31-AV31</f>
        <v>164.84</v>
      </c>
      <c r="AX31" s="24"/>
      <c r="AY31" s="24"/>
      <c r="AZ31" s="23">
        <f>AW31-AX31-AY31</f>
        <v>164.84</v>
      </c>
    </row>
    <row r="32" spans="1:78" ht="15" customHeight="1" x14ac:dyDescent="0.25">
      <c r="B32" s="34">
        <f t="shared" ref="B32:H32" si="51">SUM(B29:B31)</f>
        <v>50</v>
      </c>
      <c r="C32" s="34">
        <f t="shared" si="51"/>
        <v>0</v>
      </c>
      <c r="D32" s="34">
        <f t="shared" si="51"/>
        <v>5.96</v>
      </c>
      <c r="E32" s="34">
        <f t="shared" si="51"/>
        <v>44.04</v>
      </c>
      <c r="F32" s="35">
        <f t="shared" si="51"/>
        <v>0</v>
      </c>
      <c r="G32" s="35">
        <f t="shared" si="51"/>
        <v>0</v>
      </c>
      <c r="H32" s="35">
        <f t="shared" si="51"/>
        <v>44.04</v>
      </c>
      <c r="I32" s="35">
        <f>SUM(I29:I31)</f>
        <v>0</v>
      </c>
      <c r="J32" s="35">
        <f t="shared" ref="J32:K32" si="52">SUM(J29:J31)</f>
        <v>0</v>
      </c>
      <c r="K32" s="35">
        <f t="shared" si="52"/>
        <v>44.04</v>
      </c>
      <c r="M32" s="32" t="s">
        <v>224</v>
      </c>
      <c r="N32" s="33">
        <v>44229</v>
      </c>
      <c r="O32" s="6">
        <v>-115</v>
      </c>
      <c r="W32" s="37" t="s">
        <v>8</v>
      </c>
      <c r="X32" s="37">
        <f>X29-X30-X31</f>
        <v>537.79050000000007</v>
      </c>
      <c r="AP32" s="28" t="s">
        <v>168</v>
      </c>
      <c r="AQ32" s="28">
        <v>1400</v>
      </c>
      <c r="AR32" s="28">
        <v>729.5</v>
      </c>
      <c r="AS32" s="28">
        <v>78.72</v>
      </c>
      <c r="AT32" s="30">
        <f t="shared" ref="AT32:AT39" si="53">AQ32-AR32-AS32</f>
        <v>591.78</v>
      </c>
      <c r="AU32" s="28">
        <v>0</v>
      </c>
      <c r="AV32" s="30">
        <v>15</v>
      </c>
      <c r="AW32" s="30">
        <f t="shared" si="50"/>
        <v>576.78</v>
      </c>
      <c r="AX32" s="31"/>
      <c r="AY32" s="31"/>
      <c r="AZ32" s="30">
        <f t="shared" ref="AZ32:AZ39" si="54">AW32-AX32-AY32</f>
        <v>576.78</v>
      </c>
      <c r="BC32" s="20" t="s">
        <v>60</v>
      </c>
      <c r="BD32" s="20" t="s">
        <v>31</v>
      </c>
      <c r="BE32" s="20" t="s">
        <v>32</v>
      </c>
      <c r="BF32" s="20" t="s">
        <v>33</v>
      </c>
      <c r="BG32" s="20" t="s">
        <v>34</v>
      </c>
      <c r="BH32" s="20" t="s">
        <v>35</v>
      </c>
      <c r="BI32" s="20" t="s">
        <v>36</v>
      </c>
      <c r="BJ32" s="20" t="s">
        <v>34</v>
      </c>
      <c r="BK32" s="20" t="s">
        <v>37</v>
      </c>
      <c r="BL32" s="20" t="s">
        <v>35</v>
      </c>
      <c r="BM32" s="20" t="s">
        <v>38</v>
      </c>
      <c r="BN32" s="20" t="s">
        <v>38</v>
      </c>
    </row>
    <row r="33" spans="1:66" ht="15" customHeight="1" x14ac:dyDescent="0.25">
      <c r="G33" s="36" t="s">
        <v>46</v>
      </c>
      <c r="H33" s="36">
        <f>E32*20%</f>
        <v>8.8079999999999998</v>
      </c>
      <c r="M33" s="32" t="s">
        <v>229</v>
      </c>
      <c r="N33" s="33">
        <v>44229</v>
      </c>
      <c r="O33" s="6">
        <v>-1800</v>
      </c>
      <c r="AP33" s="21" t="s">
        <v>169</v>
      </c>
      <c r="AQ33" s="21">
        <v>0</v>
      </c>
      <c r="AR33" s="21">
        <v>0</v>
      </c>
      <c r="AS33" s="21">
        <v>0</v>
      </c>
      <c r="AT33" s="23">
        <f t="shared" si="53"/>
        <v>0</v>
      </c>
      <c r="AU33" s="21">
        <v>0</v>
      </c>
      <c r="AV33" s="23">
        <v>0</v>
      </c>
      <c r="AW33" s="23">
        <f t="shared" si="50"/>
        <v>0</v>
      </c>
      <c r="AX33" s="24"/>
      <c r="AY33" s="24"/>
      <c r="AZ33" s="23">
        <f t="shared" si="54"/>
        <v>0</v>
      </c>
      <c r="BC33" s="21" t="s">
        <v>199</v>
      </c>
      <c r="BD33" s="21">
        <v>0</v>
      </c>
      <c r="BE33" s="21">
        <v>0</v>
      </c>
      <c r="BF33" s="21">
        <v>0</v>
      </c>
      <c r="BG33" s="22">
        <f t="shared" ref="BG33" si="55">BD33-BE33-BF33</f>
        <v>0</v>
      </c>
      <c r="BH33" s="21">
        <v>0</v>
      </c>
      <c r="BI33" s="23">
        <v>0</v>
      </c>
      <c r="BJ33" s="23">
        <f>BG33+BH33-BI33</f>
        <v>0</v>
      </c>
      <c r="BK33" s="24"/>
      <c r="BL33" s="24"/>
      <c r="BM33" s="23">
        <f>BJ33-BK33-BL33</f>
        <v>0</v>
      </c>
      <c r="BN33" s="23">
        <f>BK33-BL33-BM33</f>
        <v>0</v>
      </c>
    </row>
    <row r="34" spans="1:66" ht="15" customHeight="1" x14ac:dyDescent="0.25">
      <c r="G34" s="37" t="s">
        <v>8</v>
      </c>
      <c r="H34" s="37">
        <f>H32-H33</f>
        <v>35.231999999999999</v>
      </c>
      <c r="M34" s="32" t="s">
        <v>230</v>
      </c>
      <c r="N34" s="33">
        <v>44229</v>
      </c>
      <c r="O34" s="6">
        <v>-3372</v>
      </c>
      <c r="Q34" s="20" t="s">
        <v>56</v>
      </c>
      <c r="R34" s="20" t="s">
        <v>31</v>
      </c>
      <c r="S34" s="20" t="s">
        <v>32</v>
      </c>
      <c r="T34" s="20" t="s">
        <v>33</v>
      </c>
      <c r="U34" s="20" t="s">
        <v>34</v>
      </c>
      <c r="V34" s="20" t="s">
        <v>35</v>
      </c>
      <c r="W34" s="20" t="s">
        <v>36</v>
      </c>
      <c r="X34" s="20" t="s">
        <v>34</v>
      </c>
      <c r="Y34" s="20" t="s">
        <v>37</v>
      </c>
      <c r="Z34" s="20" t="s">
        <v>35</v>
      </c>
      <c r="AA34" s="20" t="s">
        <v>38</v>
      </c>
      <c r="AP34" s="28" t="s">
        <v>170</v>
      </c>
      <c r="AQ34" s="28">
        <v>2746</v>
      </c>
      <c r="AR34" s="28">
        <v>907.35</v>
      </c>
      <c r="AS34" s="28">
        <v>329.51</v>
      </c>
      <c r="AT34" s="30">
        <f t="shared" si="53"/>
        <v>1509.14</v>
      </c>
      <c r="AU34" s="28">
        <v>0</v>
      </c>
      <c r="AV34" s="30">
        <v>15</v>
      </c>
      <c r="AW34" s="30">
        <f t="shared" si="50"/>
        <v>1494.14</v>
      </c>
      <c r="AX34" s="31"/>
      <c r="AY34" s="31"/>
      <c r="AZ34" s="30">
        <f t="shared" si="54"/>
        <v>1494.14</v>
      </c>
      <c r="BC34" s="28" t="s">
        <v>200</v>
      </c>
      <c r="BD34" s="28">
        <v>10</v>
      </c>
      <c r="BE34" s="28">
        <v>0</v>
      </c>
      <c r="BF34" s="28">
        <v>0.8</v>
      </c>
      <c r="BG34" s="29">
        <f t="shared" ref="BG34:BG37" si="56">BD34-BE34-BF34</f>
        <v>9.1999999999999993</v>
      </c>
      <c r="BH34" s="28">
        <v>0</v>
      </c>
      <c r="BI34" s="30">
        <v>0</v>
      </c>
      <c r="BJ34" s="30">
        <f t="shared" ref="BJ34:BJ37" si="57">BG34+BH34-BI34</f>
        <v>9.1999999999999993</v>
      </c>
      <c r="BK34" s="31"/>
      <c r="BL34" s="31"/>
      <c r="BM34" s="30">
        <f t="shared" ref="BM34:BN34" si="58">BJ34-BK34-BL34</f>
        <v>9.1999999999999993</v>
      </c>
      <c r="BN34" s="30">
        <f t="shared" si="58"/>
        <v>-9.1999999999999993</v>
      </c>
    </row>
    <row r="35" spans="1:66" ht="15" customHeight="1" x14ac:dyDescent="0.25">
      <c r="M35" s="32" t="s">
        <v>231</v>
      </c>
      <c r="N35" s="33">
        <v>44230</v>
      </c>
      <c r="O35" s="6">
        <v>-680</v>
      </c>
      <c r="Q35" s="21" t="s">
        <v>92</v>
      </c>
      <c r="R35" s="21">
        <v>0</v>
      </c>
      <c r="S35" s="21">
        <v>0</v>
      </c>
      <c r="T35" s="21">
        <v>0</v>
      </c>
      <c r="U35" s="22">
        <f t="shared" ref="U35" si="59">R35-S35-T35</f>
        <v>0</v>
      </c>
      <c r="V35" s="21">
        <v>0</v>
      </c>
      <c r="W35" s="22">
        <v>0</v>
      </c>
      <c r="X35" s="23">
        <f t="shared" ref="X35" si="60">U35+V35-W35</f>
        <v>0</v>
      </c>
      <c r="Y35" s="24"/>
      <c r="Z35" s="24"/>
      <c r="AA35" s="23">
        <f>X35-Y35-Z35</f>
        <v>0</v>
      </c>
      <c r="AC35" s="20" t="s">
        <v>20</v>
      </c>
      <c r="AD35" s="20" t="s">
        <v>31</v>
      </c>
      <c r="AE35" s="20" t="s">
        <v>32</v>
      </c>
      <c r="AF35" s="20" t="s">
        <v>33</v>
      </c>
      <c r="AG35" s="20" t="s">
        <v>34</v>
      </c>
      <c r="AH35" s="20" t="s">
        <v>35</v>
      </c>
      <c r="AI35" s="20" t="s">
        <v>36</v>
      </c>
      <c r="AJ35" s="20" t="s">
        <v>34</v>
      </c>
      <c r="AK35" s="20" t="s">
        <v>37</v>
      </c>
      <c r="AL35" s="20" t="s">
        <v>35</v>
      </c>
      <c r="AM35" s="20" t="s">
        <v>38</v>
      </c>
      <c r="AP35" s="21" t="s">
        <v>171</v>
      </c>
      <c r="AQ35" s="21">
        <v>0</v>
      </c>
      <c r="AR35" s="21">
        <v>0</v>
      </c>
      <c r="AS35" s="21">
        <v>0</v>
      </c>
      <c r="AT35" s="23">
        <f t="shared" si="53"/>
        <v>0</v>
      </c>
      <c r="AU35" s="21">
        <v>0</v>
      </c>
      <c r="AV35" s="23">
        <v>0</v>
      </c>
      <c r="AW35" s="23">
        <f t="shared" si="50"/>
        <v>0</v>
      </c>
      <c r="AX35" s="24"/>
      <c r="AY35" s="24"/>
      <c r="AZ35" s="23">
        <f t="shared" si="54"/>
        <v>0</v>
      </c>
      <c r="BC35" s="21" t="s">
        <v>201</v>
      </c>
      <c r="BD35" s="21">
        <v>0</v>
      </c>
      <c r="BE35" s="21">
        <v>0</v>
      </c>
      <c r="BF35" s="21">
        <v>0</v>
      </c>
      <c r="BG35" s="22">
        <f t="shared" si="56"/>
        <v>0</v>
      </c>
      <c r="BH35" s="21">
        <v>0</v>
      </c>
      <c r="BI35" s="23">
        <v>0</v>
      </c>
      <c r="BJ35" s="23">
        <f t="shared" si="57"/>
        <v>0</v>
      </c>
      <c r="BK35" s="24"/>
      <c r="BL35" s="24"/>
      <c r="BM35" s="23">
        <f t="shared" ref="BM35:BN35" si="61">BJ35-BK35-BL35</f>
        <v>0</v>
      </c>
      <c r="BN35" s="23">
        <f t="shared" si="61"/>
        <v>0</v>
      </c>
    </row>
    <row r="36" spans="1:66" ht="15" customHeight="1" x14ac:dyDescent="0.25">
      <c r="M36" s="32" t="s">
        <v>226</v>
      </c>
      <c r="N36" s="33">
        <v>44231</v>
      </c>
      <c r="O36" s="6">
        <v>-1077</v>
      </c>
      <c r="Q36" s="28" t="s">
        <v>93</v>
      </c>
      <c r="R36" s="28">
        <v>0</v>
      </c>
      <c r="S36" s="28">
        <v>0</v>
      </c>
      <c r="T36" s="28">
        <v>0</v>
      </c>
      <c r="U36" s="29">
        <f t="shared" ref="U36:U43" si="62">R36-S36-T36</f>
        <v>0</v>
      </c>
      <c r="V36" s="28">
        <v>0</v>
      </c>
      <c r="W36" s="29">
        <v>0</v>
      </c>
      <c r="X36" s="30">
        <f t="shared" ref="X36:X43" si="63">U36+V36-W36</f>
        <v>0</v>
      </c>
      <c r="Y36" s="31"/>
      <c r="Z36" s="31"/>
      <c r="AA36" s="30">
        <f t="shared" ref="AA36:AA43" si="64">X36-Y36-Z36</f>
        <v>0</v>
      </c>
      <c r="AC36" s="21" t="s">
        <v>132</v>
      </c>
      <c r="AD36" s="21">
        <v>285</v>
      </c>
      <c r="AE36" s="21">
        <v>0</v>
      </c>
      <c r="AF36" s="21">
        <v>41.75</v>
      </c>
      <c r="AG36" s="21">
        <f>AD36-AE36-AF36</f>
        <v>243.25</v>
      </c>
      <c r="AH36" s="53">
        <v>0</v>
      </c>
      <c r="AI36" s="22">
        <v>15</v>
      </c>
      <c r="AJ36" s="23">
        <f t="shared" ref="AJ36" si="65">AG36+AH36-AI36</f>
        <v>228.25</v>
      </c>
      <c r="AK36" s="24"/>
      <c r="AL36" s="24"/>
      <c r="AM36" s="23">
        <f>AJ36-AK36-AL36</f>
        <v>228.25</v>
      </c>
      <c r="AP36" s="28" t="s">
        <v>172</v>
      </c>
      <c r="AQ36" s="28">
        <v>0</v>
      </c>
      <c r="AR36" s="28">
        <v>0</v>
      </c>
      <c r="AS36" s="28">
        <v>0</v>
      </c>
      <c r="AT36" s="30">
        <f t="shared" si="53"/>
        <v>0</v>
      </c>
      <c r="AU36" s="28">
        <v>0</v>
      </c>
      <c r="AV36" s="30">
        <v>0</v>
      </c>
      <c r="AW36" s="30">
        <f t="shared" si="50"/>
        <v>0</v>
      </c>
      <c r="AX36" s="31"/>
      <c r="AY36" s="31"/>
      <c r="AZ36" s="30">
        <f t="shared" si="54"/>
        <v>0</v>
      </c>
      <c r="BC36" s="28" t="s">
        <v>202</v>
      </c>
      <c r="BD36" s="28">
        <v>0</v>
      </c>
      <c r="BE36" s="28">
        <v>0</v>
      </c>
      <c r="BF36" s="28">
        <v>0</v>
      </c>
      <c r="BG36" s="29">
        <f t="shared" si="56"/>
        <v>0</v>
      </c>
      <c r="BH36" s="28">
        <v>0</v>
      </c>
      <c r="BI36" s="30">
        <v>0</v>
      </c>
      <c r="BJ36" s="30">
        <f t="shared" si="57"/>
        <v>0</v>
      </c>
      <c r="BK36" s="31"/>
      <c r="BL36" s="31"/>
      <c r="BM36" s="30">
        <f t="shared" ref="BM36:BN36" si="66">BJ36-BK36-BL36</f>
        <v>0</v>
      </c>
      <c r="BN36" s="30">
        <f t="shared" si="66"/>
        <v>0</v>
      </c>
    </row>
    <row r="37" spans="1:66" ht="15" customHeight="1" x14ac:dyDescent="0.25">
      <c r="A37" s="20" t="s">
        <v>47</v>
      </c>
      <c r="B37" s="20" t="s">
        <v>31</v>
      </c>
      <c r="C37" s="20" t="s">
        <v>32</v>
      </c>
      <c r="D37" s="20" t="s">
        <v>33</v>
      </c>
      <c r="E37" s="20" t="s">
        <v>34</v>
      </c>
      <c r="F37" s="20" t="s">
        <v>35</v>
      </c>
      <c r="G37" s="20" t="s">
        <v>36</v>
      </c>
      <c r="H37" s="20" t="s">
        <v>34</v>
      </c>
      <c r="I37" s="20" t="s">
        <v>37</v>
      </c>
      <c r="J37" s="20" t="s">
        <v>35</v>
      </c>
      <c r="K37" s="20" t="s">
        <v>38</v>
      </c>
      <c r="M37" s="32" t="s">
        <v>225</v>
      </c>
      <c r="N37" s="33">
        <v>44231</v>
      </c>
      <c r="O37" s="6">
        <v>-1650</v>
      </c>
      <c r="Q37" s="21" t="s">
        <v>94</v>
      </c>
      <c r="R37" s="21">
        <v>0</v>
      </c>
      <c r="S37" s="21">
        <v>0</v>
      </c>
      <c r="T37" s="21">
        <v>0</v>
      </c>
      <c r="U37" s="22">
        <f t="shared" si="62"/>
        <v>0</v>
      </c>
      <c r="V37" s="21">
        <v>0</v>
      </c>
      <c r="W37" s="22">
        <v>0</v>
      </c>
      <c r="X37" s="23">
        <f t="shared" si="63"/>
        <v>0</v>
      </c>
      <c r="Y37" s="24"/>
      <c r="Z37" s="24"/>
      <c r="AA37" s="23">
        <f t="shared" si="64"/>
        <v>0</v>
      </c>
      <c r="AC37" s="28" t="s">
        <v>133</v>
      </c>
      <c r="AD37" s="28">
        <v>1165</v>
      </c>
      <c r="AE37" s="28">
        <v>193.3</v>
      </c>
      <c r="AF37" s="28">
        <v>160.25</v>
      </c>
      <c r="AG37" s="28">
        <f t="shared" ref="AG37:AG41" si="67">AD37-AE37-AF37</f>
        <v>811.45</v>
      </c>
      <c r="AH37" s="54">
        <v>0</v>
      </c>
      <c r="AI37" s="29">
        <v>15</v>
      </c>
      <c r="AJ37" s="30">
        <f t="shared" ref="AJ37:AJ41" si="68">AG37+AH37-AI37</f>
        <v>796.45</v>
      </c>
      <c r="AK37" s="31"/>
      <c r="AL37" s="31"/>
      <c r="AM37" s="30">
        <f t="shared" ref="AM37:AM41" si="69">AJ37-AK37-AL37</f>
        <v>796.45</v>
      </c>
      <c r="AP37" s="21" t="s">
        <v>173</v>
      </c>
      <c r="AQ37" s="21">
        <v>0</v>
      </c>
      <c r="AR37" s="21">
        <v>0</v>
      </c>
      <c r="AS37" s="21">
        <v>0</v>
      </c>
      <c r="AT37" s="23">
        <f t="shared" si="53"/>
        <v>0</v>
      </c>
      <c r="AU37" s="21">
        <v>0</v>
      </c>
      <c r="AV37" s="23">
        <v>0</v>
      </c>
      <c r="AW37" s="23">
        <f t="shared" si="50"/>
        <v>0</v>
      </c>
      <c r="AX37" s="24"/>
      <c r="AY37" s="24"/>
      <c r="AZ37" s="23">
        <f t="shared" si="54"/>
        <v>0</v>
      </c>
      <c r="BC37" s="21" t="s">
        <v>203</v>
      </c>
      <c r="BD37" s="21">
        <v>30</v>
      </c>
      <c r="BE37" s="21">
        <v>0</v>
      </c>
      <c r="BF37" s="21">
        <v>4.5</v>
      </c>
      <c r="BG37" s="22">
        <f t="shared" si="56"/>
        <v>25.5</v>
      </c>
      <c r="BH37" s="21">
        <v>0</v>
      </c>
      <c r="BI37" s="23">
        <v>0</v>
      </c>
      <c r="BJ37" s="23">
        <f t="shared" si="57"/>
        <v>25.5</v>
      </c>
      <c r="BK37" s="24"/>
      <c r="BL37" s="24"/>
      <c r="BM37" s="23">
        <f t="shared" ref="BM37:BN37" si="70">BJ37-BK37-BL37</f>
        <v>25.5</v>
      </c>
      <c r="BN37" s="23">
        <f t="shared" si="70"/>
        <v>-25.5</v>
      </c>
    </row>
    <row r="38" spans="1:66" ht="15" customHeight="1" x14ac:dyDescent="0.25">
      <c r="A38" s="21" t="s">
        <v>48</v>
      </c>
      <c r="B38" s="21">
        <v>0</v>
      </c>
      <c r="C38" s="21">
        <v>0</v>
      </c>
      <c r="D38" s="21">
        <v>0</v>
      </c>
      <c r="E38" s="22">
        <f t="shared" ref="E38" si="71">B38-C38-D38</f>
        <v>0</v>
      </c>
      <c r="F38" s="21">
        <v>0</v>
      </c>
      <c r="G38" s="22">
        <v>0</v>
      </c>
      <c r="H38" s="23">
        <f t="shared" ref="H38" si="72">E38+F38-G38</f>
        <v>0</v>
      </c>
      <c r="I38" s="24"/>
      <c r="J38" s="24"/>
      <c r="K38" s="23">
        <f>H38-I38-J38</f>
        <v>0</v>
      </c>
      <c r="M38" s="32" t="s">
        <v>227</v>
      </c>
      <c r="N38" s="33">
        <v>44232</v>
      </c>
      <c r="O38" s="6">
        <v>-204.08</v>
      </c>
      <c r="Q38" s="28" t="s">
        <v>95</v>
      </c>
      <c r="R38" s="28">
        <v>0</v>
      </c>
      <c r="S38" s="28">
        <v>0</v>
      </c>
      <c r="T38" s="28">
        <v>0</v>
      </c>
      <c r="U38" s="29">
        <f t="shared" si="62"/>
        <v>0</v>
      </c>
      <c r="V38" s="28">
        <v>0</v>
      </c>
      <c r="W38" s="29">
        <v>0</v>
      </c>
      <c r="X38" s="30">
        <f t="shared" si="63"/>
        <v>0</v>
      </c>
      <c r="Y38" s="31"/>
      <c r="Z38" s="31"/>
      <c r="AA38" s="30">
        <f t="shared" si="64"/>
        <v>0</v>
      </c>
      <c r="AC38" s="21" t="s">
        <v>134</v>
      </c>
      <c r="AD38" s="21">
        <v>334</v>
      </c>
      <c r="AE38" s="21">
        <v>489.5</v>
      </c>
      <c r="AF38" s="21">
        <v>45.9</v>
      </c>
      <c r="AG38" s="21">
        <f t="shared" si="67"/>
        <v>-201.4</v>
      </c>
      <c r="AH38" s="53">
        <v>0</v>
      </c>
      <c r="AI38" s="22">
        <v>15</v>
      </c>
      <c r="AJ38" s="23">
        <f t="shared" si="68"/>
        <v>-216.4</v>
      </c>
      <c r="AK38" s="24"/>
      <c r="AL38" s="24"/>
      <c r="AM38" s="23">
        <f t="shared" si="69"/>
        <v>-216.4</v>
      </c>
      <c r="AP38" s="28" t="s">
        <v>174</v>
      </c>
      <c r="AQ38" s="28">
        <v>0</v>
      </c>
      <c r="AR38" s="28">
        <v>0</v>
      </c>
      <c r="AS38" s="28">
        <v>0</v>
      </c>
      <c r="AT38" s="30">
        <f t="shared" si="53"/>
        <v>0</v>
      </c>
      <c r="AU38" s="28">
        <v>0</v>
      </c>
      <c r="AV38" s="30">
        <v>0</v>
      </c>
      <c r="AW38" s="30">
        <f t="shared" si="50"/>
        <v>0</v>
      </c>
      <c r="AX38" s="31"/>
      <c r="AY38" s="31"/>
      <c r="AZ38" s="30">
        <f t="shared" si="54"/>
        <v>0</v>
      </c>
      <c r="BD38" s="34">
        <f>SUM(BD33:BD37)</f>
        <v>40</v>
      </c>
      <c r="BE38" s="34">
        <f t="shared" ref="BE38:BN38" si="73">SUM(BE33:BE37)</f>
        <v>0</v>
      </c>
      <c r="BF38" s="34">
        <f t="shared" si="73"/>
        <v>5.3</v>
      </c>
      <c r="BG38" s="34">
        <f t="shared" si="73"/>
        <v>34.700000000000003</v>
      </c>
      <c r="BH38" s="34">
        <f t="shared" si="73"/>
        <v>0</v>
      </c>
      <c r="BI38" s="34">
        <f t="shared" si="73"/>
        <v>0</v>
      </c>
      <c r="BJ38" s="34">
        <f t="shared" si="73"/>
        <v>34.700000000000003</v>
      </c>
      <c r="BK38" s="34">
        <f t="shared" si="73"/>
        <v>0</v>
      </c>
      <c r="BL38" s="34">
        <f t="shared" si="73"/>
        <v>0</v>
      </c>
      <c r="BM38" s="34">
        <f t="shared" si="73"/>
        <v>34.700000000000003</v>
      </c>
      <c r="BN38" s="34">
        <f t="shared" si="73"/>
        <v>-34.700000000000003</v>
      </c>
    </row>
    <row r="39" spans="1:66" ht="15" customHeight="1" x14ac:dyDescent="0.25">
      <c r="A39" s="28" t="s">
        <v>49</v>
      </c>
      <c r="B39" s="28">
        <v>126</v>
      </c>
      <c r="C39" s="28">
        <v>91.7</v>
      </c>
      <c r="D39" s="28">
        <v>18.899999999999999</v>
      </c>
      <c r="E39" s="29">
        <f t="shared" ref="E39:E45" si="74">B39-C39-D39</f>
        <v>15.399999999999999</v>
      </c>
      <c r="F39" s="28">
        <v>0</v>
      </c>
      <c r="G39" s="29">
        <v>15</v>
      </c>
      <c r="H39" s="30">
        <f t="shared" ref="H39:H45" si="75">E39+F39-G39</f>
        <v>0.39999999999999858</v>
      </c>
      <c r="I39" s="31"/>
      <c r="J39" s="31"/>
      <c r="K39" s="30">
        <f t="shared" ref="K39:K45" si="76">H39-I39-J39</f>
        <v>0.39999999999999858</v>
      </c>
      <c r="M39" s="32" t="s">
        <v>228</v>
      </c>
      <c r="N39" s="33">
        <v>44232</v>
      </c>
      <c r="O39" s="6">
        <v>-6579</v>
      </c>
      <c r="Q39" s="21" t="s">
        <v>96</v>
      </c>
      <c r="R39" s="21">
        <v>0</v>
      </c>
      <c r="S39" s="21">
        <v>0</v>
      </c>
      <c r="T39" s="21">
        <v>0</v>
      </c>
      <c r="U39" s="22">
        <f t="shared" si="62"/>
        <v>0</v>
      </c>
      <c r="V39" s="21">
        <v>0</v>
      </c>
      <c r="W39" s="22">
        <v>0</v>
      </c>
      <c r="X39" s="23">
        <f t="shared" si="63"/>
        <v>0</v>
      </c>
      <c r="Y39" s="24"/>
      <c r="Z39" s="24"/>
      <c r="AA39" s="23">
        <f t="shared" si="64"/>
        <v>0</v>
      </c>
      <c r="AC39" s="28" t="s">
        <v>135</v>
      </c>
      <c r="AD39" s="28">
        <v>846</v>
      </c>
      <c r="AE39" s="28">
        <v>833.08</v>
      </c>
      <c r="AF39" s="28">
        <v>126.9</v>
      </c>
      <c r="AG39" s="28">
        <f t="shared" si="67"/>
        <v>-113.98000000000005</v>
      </c>
      <c r="AH39" s="54">
        <v>204.08</v>
      </c>
      <c r="AI39" s="29">
        <v>15</v>
      </c>
      <c r="AJ39" s="30">
        <f t="shared" si="68"/>
        <v>75.099999999999966</v>
      </c>
      <c r="AK39" s="31"/>
      <c r="AL39" s="31"/>
      <c r="AM39" s="30">
        <f t="shared" si="69"/>
        <v>75.099999999999966</v>
      </c>
      <c r="AP39" s="21" t="s">
        <v>175</v>
      </c>
      <c r="AQ39" s="21">
        <v>0</v>
      </c>
      <c r="AR39" s="21">
        <v>0</v>
      </c>
      <c r="AS39" s="21">
        <v>0</v>
      </c>
      <c r="AT39" s="23">
        <f t="shared" si="53"/>
        <v>0</v>
      </c>
      <c r="AU39" s="21">
        <v>0</v>
      </c>
      <c r="AV39" s="23">
        <v>0</v>
      </c>
      <c r="AW39" s="23">
        <f t="shared" si="50"/>
        <v>0</v>
      </c>
      <c r="AX39" s="24"/>
      <c r="AY39" s="24"/>
      <c r="AZ39" s="23">
        <f t="shared" si="54"/>
        <v>0</v>
      </c>
      <c r="BI39" s="43" t="s">
        <v>45</v>
      </c>
      <c r="BJ39" s="43">
        <v>0</v>
      </c>
    </row>
    <row r="40" spans="1:66" ht="15" customHeight="1" x14ac:dyDescent="0.25">
      <c r="A40" s="21" t="s">
        <v>50</v>
      </c>
      <c r="B40" s="21">
        <v>165</v>
      </c>
      <c r="C40" s="21">
        <v>13.15</v>
      </c>
      <c r="D40" s="21">
        <v>23.91</v>
      </c>
      <c r="E40" s="22">
        <f t="shared" si="74"/>
        <v>127.94</v>
      </c>
      <c r="F40" s="21">
        <v>0</v>
      </c>
      <c r="G40" s="22">
        <v>15</v>
      </c>
      <c r="H40" s="23">
        <f t="shared" si="75"/>
        <v>112.94</v>
      </c>
      <c r="I40" s="24"/>
      <c r="J40" s="24"/>
      <c r="K40" s="23">
        <f t="shared" si="76"/>
        <v>112.94</v>
      </c>
      <c r="M40" s="32"/>
      <c r="N40" s="33"/>
      <c r="O40" s="6">
        <v>0</v>
      </c>
      <c r="Q40" s="28" t="s">
        <v>97</v>
      </c>
      <c r="R40" s="28">
        <v>0</v>
      </c>
      <c r="S40" s="28">
        <v>0</v>
      </c>
      <c r="T40" s="28">
        <v>0</v>
      </c>
      <c r="U40" s="29">
        <f t="shared" si="62"/>
        <v>0</v>
      </c>
      <c r="V40" s="28">
        <v>0</v>
      </c>
      <c r="W40" s="29">
        <v>0</v>
      </c>
      <c r="X40" s="30">
        <f t="shared" si="63"/>
        <v>0</v>
      </c>
      <c r="Y40" s="31"/>
      <c r="Z40" s="31"/>
      <c r="AA40" s="30">
        <f t="shared" si="64"/>
        <v>0</v>
      </c>
      <c r="AC40" s="21" t="s">
        <v>136</v>
      </c>
      <c r="AD40" s="21">
        <v>98</v>
      </c>
      <c r="AE40" s="21">
        <v>126</v>
      </c>
      <c r="AF40" s="21">
        <v>13.7</v>
      </c>
      <c r="AG40" s="21">
        <f t="shared" si="67"/>
        <v>-41.7</v>
      </c>
      <c r="AH40" s="53">
        <v>0</v>
      </c>
      <c r="AI40" s="22">
        <v>15</v>
      </c>
      <c r="AJ40" s="23">
        <f t="shared" si="68"/>
        <v>-56.7</v>
      </c>
      <c r="AK40" s="24"/>
      <c r="AL40" s="24"/>
      <c r="AM40" s="23">
        <f t="shared" si="69"/>
        <v>-56.7</v>
      </c>
      <c r="AQ40" s="35">
        <f>SUM(AQ31:AQ39)</f>
        <v>4357</v>
      </c>
      <c r="AR40" s="35">
        <f t="shared" ref="AR40:AV40" si="77">SUM(AR31:AR39)</f>
        <v>1636.85</v>
      </c>
      <c r="AS40" s="35">
        <f t="shared" si="77"/>
        <v>439.39</v>
      </c>
      <c r="AT40" s="35">
        <f t="shared" si="77"/>
        <v>2280.7600000000002</v>
      </c>
      <c r="AU40" s="35">
        <f t="shared" si="77"/>
        <v>0</v>
      </c>
      <c r="AV40" s="35">
        <f t="shared" si="77"/>
        <v>45</v>
      </c>
      <c r="AW40" s="35">
        <f>SUM(AW31:AW39)</f>
        <v>2235.7600000000002</v>
      </c>
      <c r="AX40" s="35">
        <f>SUM(AX31:AX39)</f>
        <v>0</v>
      </c>
      <c r="AY40" s="35">
        <f>SUM(AY31:AY39)</f>
        <v>0</v>
      </c>
      <c r="AZ40" s="35">
        <f>SUM(AZ31:AZ39)</f>
        <v>2235.7600000000002</v>
      </c>
      <c r="BI40" s="43" t="s">
        <v>46</v>
      </c>
      <c r="BJ40" s="43">
        <f>BG38*20%</f>
        <v>6.9400000000000013</v>
      </c>
    </row>
    <row r="41" spans="1:66" ht="15" customHeight="1" x14ac:dyDescent="0.25">
      <c r="A41" s="28" t="s">
        <v>51</v>
      </c>
      <c r="B41" s="28">
        <v>518</v>
      </c>
      <c r="C41" s="28">
        <v>156.96</v>
      </c>
      <c r="D41" s="28">
        <v>48.77</v>
      </c>
      <c r="E41" s="29">
        <f t="shared" si="74"/>
        <v>312.27</v>
      </c>
      <c r="F41" s="28">
        <v>0</v>
      </c>
      <c r="G41" s="29">
        <v>15</v>
      </c>
      <c r="H41" s="30">
        <f t="shared" si="75"/>
        <v>297.27</v>
      </c>
      <c r="I41" s="31"/>
      <c r="J41" s="31"/>
      <c r="K41" s="30">
        <f t="shared" si="76"/>
        <v>297.27</v>
      </c>
      <c r="N41" s="65" t="s">
        <v>8</v>
      </c>
      <c r="O41" s="18">
        <f>SUM(O29:O40)</f>
        <v>9774.6</v>
      </c>
      <c r="Q41" s="21" t="s">
        <v>98</v>
      </c>
      <c r="R41" s="21">
        <v>0</v>
      </c>
      <c r="S41" s="21">
        <v>0</v>
      </c>
      <c r="T41" s="21">
        <v>0</v>
      </c>
      <c r="U41" s="22">
        <f t="shared" si="62"/>
        <v>0</v>
      </c>
      <c r="V41" s="21">
        <v>0</v>
      </c>
      <c r="W41" s="22">
        <v>0</v>
      </c>
      <c r="X41" s="23">
        <f t="shared" si="63"/>
        <v>0</v>
      </c>
      <c r="Y41" s="24"/>
      <c r="Z41" s="24"/>
      <c r="AA41" s="23">
        <f t="shared" si="64"/>
        <v>0</v>
      </c>
      <c r="AC41" s="28" t="s">
        <v>137</v>
      </c>
      <c r="AD41" s="28">
        <v>359</v>
      </c>
      <c r="AE41" s="28">
        <v>243.97</v>
      </c>
      <c r="AF41" s="28">
        <v>29.35</v>
      </c>
      <c r="AG41" s="28">
        <f t="shared" si="67"/>
        <v>85.68</v>
      </c>
      <c r="AH41" s="54">
        <v>0</v>
      </c>
      <c r="AI41" s="29">
        <v>15</v>
      </c>
      <c r="AJ41" s="30">
        <f t="shared" si="68"/>
        <v>70.680000000000007</v>
      </c>
      <c r="AK41" s="31"/>
      <c r="AL41" s="31"/>
      <c r="AM41" s="30">
        <f t="shared" si="69"/>
        <v>70.680000000000007</v>
      </c>
      <c r="AV41" s="43" t="s">
        <v>45</v>
      </c>
      <c r="AW41" s="43">
        <v>30</v>
      </c>
      <c r="BI41" s="37" t="s">
        <v>8</v>
      </c>
      <c r="BJ41" s="37">
        <f>BJ38-BJ39-BJ40</f>
        <v>27.76</v>
      </c>
    </row>
    <row r="42" spans="1:66" ht="15" customHeight="1" x14ac:dyDescent="0.25">
      <c r="A42" s="21" t="s">
        <v>52</v>
      </c>
      <c r="B42" s="21">
        <v>207</v>
      </c>
      <c r="C42" s="21">
        <v>0</v>
      </c>
      <c r="D42" s="21">
        <v>23.61</v>
      </c>
      <c r="E42" s="22">
        <f t="shared" si="74"/>
        <v>183.39</v>
      </c>
      <c r="F42" s="21">
        <v>0</v>
      </c>
      <c r="G42" s="22">
        <v>15</v>
      </c>
      <c r="H42" s="23">
        <f t="shared" si="75"/>
        <v>168.39</v>
      </c>
      <c r="I42" s="24"/>
      <c r="J42" s="24"/>
      <c r="K42" s="23">
        <f t="shared" si="76"/>
        <v>168.39</v>
      </c>
      <c r="M42" s="67" t="s">
        <v>221</v>
      </c>
      <c r="N42" s="68">
        <v>-6940.12</v>
      </c>
      <c r="Q42" s="28" t="s">
        <v>99</v>
      </c>
      <c r="R42" s="28">
        <v>25</v>
      </c>
      <c r="S42" s="28">
        <v>0</v>
      </c>
      <c r="T42" s="28">
        <v>3.75</v>
      </c>
      <c r="U42" s="29">
        <f t="shared" si="62"/>
        <v>21.25</v>
      </c>
      <c r="V42" s="28">
        <v>0</v>
      </c>
      <c r="W42" s="29">
        <v>0</v>
      </c>
      <c r="X42" s="30">
        <f t="shared" si="63"/>
        <v>21.25</v>
      </c>
      <c r="Y42" s="31"/>
      <c r="Z42" s="31"/>
      <c r="AA42" s="30">
        <f t="shared" si="64"/>
        <v>21.25</v>
      </c>
      <c r="AD42" s="34">
        <f>SUM(AD36:AD41)</f>
        <v>3087</v>
      </c>
      <c r="AE42" s="34">
        <f t="shared" ref="AE42:AM42" si="78">SUM(AE36:AE41)</f>
        <v>1885.8500000000001</v>
      </c>
      <c r="AF42" s="34">
        <f t="shared" si="78"/>
        <v>417.85</v>
      </c>
      <c r="AG42" s="34">
        <f>SUM(AG36:AG41)</f>
        <v>783.3</v>
      </c>
      <c r="AH42" s="34">
        <f t="shared" si="78"/>
        <v>204.08</v>
      </c>
      <c r="AI42" s="34">
        <f t="shared" si="78"/>
        <v>90</v>
      </c>
      <c r="AJ42" s="34">
        <f t="shared" si="78"/>
        <v>897.38000000000011</v>
      </c>
      <c r="AK42" s="34">
        <f t="shared" si="78"/>
        <v>0</v>
      </c>
      <c r="AL42" s="34">
        <f t="shared" si="78"/>
        <v>0</v>
      </c>
      <c r="AM42" s="34">
        <f t="shared" si="78"/>
        <v>897.38000000000011</v>
      </c>
      <c r="AV42" s="43" t="s">
        <v>46</v>
      </c>
      <c r="AW42" s="43">
        <f>AT40*15%</f>
        <v>342.11400000000003</v>
      </c>
    </row>
    <row r="43" spans="1:66" ht="15" customHeight="1" x14ac:dyDescent="0.25">
      <c r="A43" s="28" t="s">
        <v>53</v>
      </c>
      <c r="B43" s="28">
        <v>1461</v>
      </c>
      <c r="C43" s="28">
        <v>612.75</v>
      </c>
      <c r="D43" s="28">
        <v>156.80000000000001</v>
      </c>
      <c r="E43" s="29">
        <f t="shared" si="74"/>
        <v>691.45</v>
      </c>
      <c r="F43" s="28">
        <v>0</v>
      </c>
      <c r="G43" s="29">
        <v>15</v>
      </c>
      <c r="H43" s="30">
        <f t="shared" si="75"/>
        <v>676.45</v>
      </c>
      <c r="I43" s="31"/>
      <c r="J43" s="31"/>
      <c r="K43" s="30">
        <f t="shared" si="76"/>
        <v>676.45</v>
      </c>
      <c r="N43" s="66" t="s">
        <v>19</v>
      </c>
      <c r="O43" s="38">
        <f>O41*40%</f>
        <v>3909.84</v>
      </c>
      <c r="Q43" s="21" t="s">
        <v>100</v>
      </c>
      <c r="R43" s="21">
        <v>0</v>
      </c>
      <c r="S43" s="21">
        <v>0</v>
      </c>
      <c r="T43" s="21">
        <v>0</v>
      </c>
      <c r="U43" s="22">
        <f t="shared" si="62"/>
        <v>0</v>
      </c>
      <c r="V43" s="21">
        <v>0</v>
      </c>
      <c r="W43" s="22">
        <v>0</v>
      </c>
      <c r="X43" s="23">
        <f t="shared" si="63"/>
        <v>0</v>
      </c>
      <c r="Y43" s="24"/>
      <c r="Z43" s="24"/>
      <c r="AA43" s="23">
        <f t="shared" si="64"/>
        <v>0</v>
      </c>
      <c r="AI43" s="43" t="s">
        <v>45</v>
      </c>
      <c r="AJ43" s="43">
        <v>30</v>
      </c>
      <c r="AV43" s="37" t="s">
        <v>8</v>
      </c>
      <c r="AW43" s="37">
        <f>AW40-AW42-AW41</f>
        <v>1863.6460000000002</v>
      </c>
    </row>
    <row r="44" spans="1:66" ht="15" customHeight="1" x14ac:dyDescent="0.25">
      <c r="A44" s="21" t="s">
        <v>54</v>
      </c>
      <c r="B44" s="21">
        <v>727</v>
      </c>
      <c r="C44" s="21">
        <v>311.10000000000002</v>
      </c>
      <c r="D44" s="21">
        <v>103.21</v>
      </c>
      <c r="E44" s="22">
        <f t="shared" si="74"/>
        <v>312.69</v>
      </c>
      <c r="F44" s="21">
        <v>0</v>
      </c>
      <c r="G44" s="22">
        <v>15</v>
      </c>
      <c r="H44" s="23">
        <f t="shared" si="75"/>
        <v>297.69</v>
      </c>
      <c r="I44" s="24"/>
      <c r="J44" s="24"/>
      <c r="K44" s="23">
        <f t="shared" si="76"/>
        <v>297.69</v>
      </c>
      <c r="N44" s="39"/>
      <c r="O44" s="40">
        <v>0</v>
      </c>
      <c r="R44" s="34">
        <f>SUM(R35:R43)</f>
        <v>25</v>
      </c>
      <c r="S44" s="34">
        <f t="shared" ref="S44:AA44" si="79">SUM(S35:S43)</f>
        <v>0</v>
      </c>
      <c r="T44" s="34">
        <f t="shared" si="79"/>
        <v>3.75</v>
      </c>
      <c r="U44" s="34">
        <f t="shared" si="79"/>
        <v>21.25</v>
      </c>
      <c r="V44" s="34">
        <f t="shared" si="79"/>
        <v>0</v>
      </c>
      <c r="W44" s="34">
        <f t="shared" si="79"/>
        <v>0</v>
      </c>
      <c r="X44" s="34">
        <f t="shared" si="79"/>
        <v>21.25</v>
      </c>
      <c r="Y44" s="34">
        <f t="shared" si="79"/>
        <v>0</v>
      </c>
      <c r="Z44" s="34">
        <f t="shared" si="79"/>
        <v>0</v>
      </c>
      <c r="AA44" s="34">
        <f t="shared" si="79"/>
        <v>21.25</v>
      </c>
      <c r="AI44" s="43" t="s">
        <v>46</v>
      </c>
      <c r="AJ44" s="43">
        <f>AG42*20%</f>
        <v>156.66</v>
      </c>
      <c r="BC44" s="20" t="s">
        <v>29</v>
      </c>
      <c r="BD44" s="20" t="s">
        <v>31</v>
      </c>
      <c r="BE44" s="20" t="s">
        <v>32</v>
      </c>
      <c r="BF44" s="20" t="s">
        <v>33</v>
      </c>
      <c r="BG44" s="20" t="s">
        <v>34</v>
      </c>
      <c r="BH44" s="20" t="s">
        <v>35</v>
      </c>
      <c r="BI44" s="20" t="s">
        <v>36</v>
      </c>
      <c r="BJ44" s="20" t="s">
        <v>34</v>
      </c>
      <c r="BK44" s="20" t="s">
        <v>37</v>
      </c>
      <c r="BL44" s="20" t="s">
        <v>35</v>
      </c>
      <c r="BM44" s="20" t="s">
        <v>38</v>
      </c>
      <c r="BN44" s="20" t="s">
        <v>38</v>
      </c>
    </row>
    <row r="45" spans="1:66" ht="15" customHeight="1" x14ac:dyDescent="0.25">
      <c r="A45" s="28" t="s">
        <v>55</v>
      </c>
      <c r="B45" s="28">
        <v>145</v>
      </c>
      <c r="C45" s="28">
        <v>31.45</v>
      </c>
      <c r="D45" s="28">
        <v>20.47</v>
      </c>
      <c r="E45" s="30">
        <f t="shared" si="74"/>
        <v>93.08</v>
      </c>
      <c r="F45" s="28">
        <v>0</v>
      </c>
      <c r="G45" s="30">
        <v>15</v>
      </c>
      <c r="H45" s="30">
        <f t="shared" si="75"/>
        <v>78.08</v>
      </c>
      <c r="I45" s="31"/>
      <c r="J45" s="31"/>
      <c r="K45" s="30">
        <f t="shared" si="76"/>
        <v>78.08</v>
      </c>
      <c r="N45" s="69" t="s">
        <v>8</v>
      </c>
      <c r="O45" s="70">
        <f>O43-O44+N42</f>
        <v>-3030.2799999999997</v>
      </c>
      <c r="W45" s="43" t="s">
        <v>45</v>
      </c>
      <c r="X45" s="43">
        <v>0</v>
      </c>
      <c r="AI45" s="37" t="s">
        <v>8</v>
      </c>
      <c r="AJ45" s="37">
        <f>AJ42-AJ43-AJ44</f>
        <v>710.72000000000014</v>
      </c>
      <c r="BC45" s="57" t="s">
        <v>204</v>
      </c>
      <c r="BD45" s="21">
        <v>2</v>
      </c>
      <c r="BE45" s="21">
        <v>0</v>
      </c>
      <c r="BF45" s="21">
        <v>0.3</v>
      </c>
      <c r="BG45" s="23">
        <f t="shared" ref="BG45:BG53" si="80">BD45-BE45-BF45</f>
        <v>1.7</v>
      </c>
      <c r="BH45" s="21">
        <v>0</v>
      </c>
      <c r="BI45" s="22">
        <v>0</v>
      </c>
      <c r="BJ45" s="23">
        <f>BG45+BH45-BI45</f>
        <v>1.7</v>
      </c>
      <c r="BK45" s="24"/>
      <c r="BL45" s="24"/>
      <c r="BM45" s="23">
        <f>BJ45-BK45-BL45</f>
        <v>1.7</v>
      </c>
      <c r="BN45" s="23">
        <f>BK45-BL45-BM45</f>
        <v>-1.7</v>
      </c>
    </row>
    <row r="46" spans="1:66" ht="15" customHeight="1" x14ac:dyDescent="0.25">
      <c r="B46" s="35">
        <f t="shared" ref="B46:H46" si="81">SUM(B38:B45)</f>
        <v>3349</v>
      </c>
      <c r="C46" s="35">
        <f t="shared" si="81"/>
        <v>1217.1099999999999</v>
      </c>
      <c r="D46" s="35">
        <f t="shared" si="81"/>
        <v>395.66999999999996</v>
      </c>
      <c r="E46" s="35">
        <f t="shared" si="81"/>
        <v>1736.22</v>
      </c>
      <c r="F46" s="35">
        <f t="shared" si="81"/>
        <v>0</v>
      </c>
      <c r="G46" s="35">
        <f t="shared" si="81"/>
        <v>105</v>
      </c>
      <c r="H46" s="35">
        <f t="shared" si="81"/>
        <v>1631.22</v>
      </c>
      <c r="I46" s="35">
        <f t="shared" ref="I46:K46" si="82">SUM(I38:I45)</f>
        <v>0</v>
      </c>
      <c r="J46" s="35">
        <f t="shared" si="82"/>
        <v>0</v>
      </c>
      <c r="K46" s="35">
        <f t="shared" si="82"/>
        <v>1631.22</v>
      </c>
      <c r="W46" s="43" t="s">
        <v>46</v>
      </c>
      <c r="X46" s="43">
        <f>U44*15%</f>
        <v>3.1875</v>
      </c>
      <c r="AP46" s="20" t="s">
        <v>26</v>
      </c>
      <c r="AQ46" s="20" t="s">
        <v>31</v>
      </c>
      <c r="AR46" s="20" t="s">
        <v>32</v>
      </c>
      <c r="AS46" s="20" t="s">
        <v>33</v>
      </c>
      <c r="AT46" s="20" t="s">
        <v>34</v>
      </c>
      <c r="AU46" s="20" t="s">
        <v>35</v>
      </c>
      <c r="AV46" s="20" t="s">
        <v>36</v>
      </c>
      <c r="AW46" s="20" t="s">
        <v>34</v>
      </c>
      <c r="AX46" s="20" t="s">
        <v>37</v>
      </c>
      <c r="AY46" s="20" t="s">
        <v>35</v>
      </c>
      <c r="AZ46" s="20" t="s">
        <v>38</v>
      </c>
      <c r="BC46" s="58" t="s">
        <v>205</v>
      </c>
      <c r="BD46" s="28">
        <v>1094.3399999999999</v>
      </c>
      <c r="BE46" s="28">
        <v>360.11</v>
      </c>
      <c r="BF46" s="28">
        <v>144.81</v>
      </c>
      <c r="BG46" s="30">
        <f t="shared" si="80"/>
        <v>589.41999999999985</v>
      </c>
      <c r="BH46" s="28">
        <v>0</v>
      </c>
      <c r="BI46" s="29">
        <v>15</v>
      </c>
      <c r="BJ46" s="30">
        <f t="shared" ref="BJ46:BJ53" si="83">BG46+BH46-BI46</f>
        <v>574.41999999999985</v>
      </c>
      <c r="BK46" s="31"/>
      <c r="BL46" s="31"/>
      <c r="BM46" s="30">
        <f t="shared" ref="BM46:BN46" si="84">BJ46-BK46-BL46</f>
        <v>574.41999999999985</v>
      </c>
      <c r="BN46" s="30">
        <f t="shared" si="84"/>
        <v>-574.41999999999985</v>
      </c>
    </row>
    <row r="47" spans="1:66" ht="15" customHeight="1" x14ac:dyDescent="0.25">
      <c r="G47" s="43" t="s">
        <v>45</v>
      </c>
      <c r="H47" s="43">
        <v>50</v>
      </c>
      <c r="W47" s="37" t="s">
        <v>8</v>
      </c>
      <c r="X47" s="37">
        <f>X44-X45-X46</f>
        <v>18.0625</v>
      </c>
      <c r="AP47" s="21" t="s">
        <v>176</v>
      </c>
      <c r="AQ47" s="21">
        <v>0</v>
      </c>
      <c r="AR47" s="21">
        <v>0</v>
      </c>
      <c r="AS47" s="21">
        <v>0</v>
      </c>
      <c r="AT47" s="23">
        <f t="shared" ref="AT47" si="85">AQ47-AR47-AS47</f>
        <v>0</v>
      </c>
      <c r="AU47" s="21">
        <v>0</v>
      </c>
      <c r="AV47" s="22">
        <v>0</v>
      </c>
      <c r="AW47" s="23">
        <f t="shared" ref="AW47" si="86">AT47+AU47-AV47</f>
        <v>0</v>
      </c>
      <c r="AX47" s="24"/>
      <c r="AY47" s="24"/>
      <c r="AZ47" s="23">
        <f>AW47-AX47-AY47</f>
        <v>0</v>
      </c>
      <c r="BC47" s="57" t="s">
        <v>206</v>
      </c>
      <c r="BD47" s="21">
        <v>0</v>
      </c>
      <c r="BE47" s="21">
        <v>0</v>
      </c>
      <c r="BF47" s="21">
        <v>0</v>
      </c>
      <c r="BG47" s="23">
        <f t="shared" si="80"/>
        <v>0</v>
      </c>
      <c r="BH47" s="21">
        <v>0</v>
      </c>
      <c r="BI47" s="22">
        <v>0</v>
      </c>
      <c r="BJ47" s="23">
        <f t="shared" si="83"/>
        <v>0</v>
      </c>
      <c r="BK47" s="24"/>
      <c r="BL47" s="24"/>
      <c r="BM47" s="23">
        <f t="shared" ref="BM47:BN47" si="87">BJ47-BK47-BL47</f>
        <v>0</v>
      </c>
      <c r="BN47" s="23">
        <f t="shared" si="87"/>
        <v>0</v>
      </c>
    </row>
    <row r="48" spans="1:66" ht="15" customHeight="1" x14ac:dyDescent="0.25">
      <c r="G48" s="43" t="s">
        <v>46</v>
      </c>
      <c r="H48" s="43">
        <f>E46*15%</f>
        <v>260.43299999999999</v>
      </c>
      <c r="AP48" s="28" t="s">
        <v>177</v>
      </c>
      <c r="AQ48" s="28">
        <v>0</v>
      </c>
      <c r="AR48" s="28">
        <v>0</v>
      </c>
      <c r="AS48" s="28">
        <v>0</v>
      </c>
      <c r="AT48" s="30">
        <f t="shared" ref="AT48:AT50" si="88">AQ48-AR48-AS48</f>
        <v>0</v>
      </c>
      <c r="AU48" s="28">
        <v>0</v>
      </c>
      <c r="AV48" s="29">
        <v>0</v>
      </c>
      <c r="AW48" s="30">
        <f t="shared" ref="AW48:AW50" si="89">AT48+AU48-AV48</f>
        <v>0</v>
      </c>
      <c r="AX48" s="31"/>
      <c r="AY48" s="31"/>
      <c r="AZ48" s="30">
        <f t="shared" ref="AZ48:AZ50" si="90">AW48-AX48-AY48</f>
        <v>0</v>
      </c>
      <c r="BC48" s="58" t="s">
        <v>207</v>
      </c>
      <c r="BD48" s="28">
        <v>253</v>
      </c>
      <c r="BE48" s="28">
        <v>76.3</v>
      </c>
      <c r="BF48" s="28">
        <v>33.75</v>
      </c>
      <c r="BG48" s="30">
        <f t="shared" si="80"/>
        <v>142.94999999999999</v>
      </c>
      <c r="BH48" s="28">
        <v>0</v>
      </c>
      <c r="BI48" s="29">
        <v>15</v>
      </c>
      <c r="BJ48" s="30">
        <f t="shared" si="83"/>
        <v>127.94999999999999</v>
      </c>
      <c r="BK48" s="31"/>
      <c r="BL48" s="31"/>
      <c r="BM48" s="30">
        <f t="shared" ref="BM48:BN48" si="91">BJ48-BK48-BL48</f>
        <v>127.94999999999999</v>
      </c>
      <c r="BN48" s="30">
        <f t="shared" si="91"/>
        <v>-127.94999999999999</v>
      </c>
    </row>
    <row r="49" spans="1:66" ht="15" customHeight="1" x14ac:dyDescent="0.25">
      <c r="G49" s="37" t="s">
        <v>8</v>
      </c>
      <c r="H49" s="37">
        <f>H46-H47-H48</f>
        <v>1320.787</v>
      </c>
      <c r="Q49" s="20" t="s">
        <v>57</v>
      </c>
      <c r="R49" s="20" t="s">
        <v>31</v>
      </c>
      <c r="S49" s="20" t="s">
        <v>32</v>
      </c>
      <c r="T49" s="20" t="s">
        <v>33</v>
      </c>
      <c r="U49" s="20" t="s">
        <v>34</v>
      </c>
      <c r="V49" s="20" t="s">
        <v>35</v>
      </c>
      <c r="W49" s="20" t="s">
        <v>36</v>
      </c>
      <c r="X49" s="20" t="s">
        <v>34</v>
      </c>
      <c r="Y49" s="20" t="s">
        <v>37</v>
      </c>
      <c r="Z49" s="20" t="s">
        <v>35</v>
      </c>
      <c r="AA49" s="20" t="s">
        <v>38</v>
      </c>
      <c r="AC49" s="20" t="s">
        <v>21</v>
      </c>
      <c r="AD49" s="20" t="s">
        <v>31</v>
      </c>
      <c r="AE49" s="20" t="s">
        <v>32</v>
      </c>
      <c r="AF49" s="20" t="s">
        <v>33</v>
      </c>
      <c r="AG49" s="20" t="s">
        <v>34</v>
      </c>
      <c r="AH49" s="20" t="s">
        <v>35</v>
      </c>
      <c r="AI49" s="20" t="s">
        <v>36</v>
      </c>
      <c r="AJ49" s="20" t="s">
        <v>34</v>
      </c>
      <c r="AK49" s="20" t="s">
        <v>37</v>
      </c>
      <c r="AL49" s="20" t="s">
        <v>35</v>
      </c>
      <c r="AM49" s="20" t="s">
        <v>38</v>
      </c>
      <c r="AP49" s="21" t="s">
        <v>178</v>
      </c>
      <c r="AQ49" s="21">
        <v>259</v>
      </c>
      <c r="AR49" s="21">
        <v>147.05000000000001</v>
      </c>
      <c r="AS49" s="21">
        <v>31.15</v>
      </c>
      <c r="AT49" s="23">
        <f t="shared" si="88"/>
        <v>80.799999999999983</v>
      </c>
      <c r="AU49" s="21">
        <v>0</v>
      </c>
      <c r="AV49" s="22">
        <v>0</v>
      </c>
      <c r="AW49" s="23">
        <f t="shared" si="89"/>
        <v>80.799999999999983</v>
      </c>
      <c r="AX49" s="24"/>
      <c r="AY49" s="24"/>
      <c r="AZ49" s="23">
        <f t="shared" si="90"/>
        <v>80.799999999999983</v>
      </c>
      <c r="BC49" s="57" t="s">
        <v>208</v>
      </c>
      <c r="BD49" s="21">
        <v>978</v>
      </c>
      <c r="BE49" s="21">
        <v>254.1</v>
      </c>
      <c r="BF49" s="21">
        <v>135.1</v>
      </c>
      <c r="BG49" s="23">
        <f t="shared" si="80"/>
        <v>588.79999999999995</v>
      </c>
      <c r="BH49" s="21">
        <v>0</v>
      </c>
      <c r="BI49" s="22">
        <v>15</v>
      </c>
      <c r="BJ49" s="23">
        <f t="shared" si="83"/>
        <v>573.79999999999995</v>
      </c>
      <c r="BK49" s="24"/>
      <c r="BL49" s="24"/>
      <c r="BM49" s="23">
        <f t="shared" ref="BM49:BN49" si="92">BJ49-BK49-BL49</f>
        <v>573.79999999999995</v>
      </c>
      <c r="BN49" s="23">
        <f t="shared" si="92"/>
        <v>-573.79999999999995</v>
      </c>
    </row>
    <row r="50" spans="1:66" ht="15" customHeight="1" x14ac:dyDescent="0.25">
      <c r="Q50" s="21" t="s">
        <v>101</v>
      </c>
      <c r="R50" s="21">
        <v>321</v>
      </c>
      <c r="S50" s="21">
        <v>348.81</v>
      </c>
      <c r="T50" s="21">
        <v>48.15</v>
      </c>
      <c r="U50" s="22">
        <f t="shared" ref="U50" si="93">R50-S50-T50</f>
        <v>-75.960000000000008</v>
      </c>
      <c r="V50" s="21">
        <v>0</v>
      </c>
      <c r="W50" s="22">
        <v>15</v>
      </c>
      <c r="X50" s="23">
        <f t="shared" ref="X50" si="94">U50+V50-W50</f>
        <v>-90.960000000000008</v>
      </c>
      <c r="Y50" s="24"/>
      <c r="Z50" s="24"/>
      <c r="AA50" s="23">
        <f>X50-Y50-Z50</f>
        <v>-90.960000000000008</v>
      </c>
      <c r="AC50" s="21" t="s">
        <v>138</v>
      </c>
      <c r="AD50" s="21">
        <v>9705</v>
      </c>
      <c r="AE50" s="21">
        <v>6078.8</v>
      </c>
      <c r="AF50" s="21">
        <v>1385.75</v>
      </c>
      <c r="AG50" s="21">
        <f t="shared" ref="AG50:AG52" si="95">AD50-AE50-AF50</f>
        <v>2240.4499999999998</v>
      </c>
      <c r="AH50" s="21">
        <v>0</v>
      </c>
      <c r="AI50" s="22">
        <v>15</v>
      </c>
      <c r="AJ50" s="23">
        <f t="shared" ref="AJ50" si="96">AG50+AH50-AI50</f>
        <v>2225.4499999999998</v>
      </c>
      <c r="AK50" s="24"/>
      <c r="AL50" s="24"/>
      <c r="AM50" s="23">
        <f>AJ50-AK50-AL50</f>
        <v>2225.4499999999998</v>
      </c>
      <c r="AP50" s="28" t="s">
        <v>179</v>
      </c>
      <c r="AQ50" s="28">
        <v>0</v>
      </c>
      <c r="AR50" s="28">
        <v>0</v>
      </c>
      <c r="AS50" s="28">
        <v>0</v>
      </c>
      <c r="AT50" s="30">
        <f t="shared" si="88"/>
        <v>0</v>
      </c>
      <c r="AU50" s="50">
        <v>0</v>
      </c>
      <c r="AV50" s="49">
        <v>0</v>
      </c>
      <c r="AW50" s="51">
        <f t="shared" si="89"/>
        <v>0</v>
      </c>
      <c r="AX50" s="52"/>
      <c r="AY50" s="52"/>
      <c r="AZ50" s="51">
        <f t="shared" si="90"/>
        <v>0</v>
      </c>
      <c r="BC50" s="58" t="s">
        <v>209</v>
      </c>
      <c r="BD50" s="28">
        <v>432</v>
      </c>
      <c r="BE50" s="28">
        <v>791.2</v>
      </c>
      <c r="BF50" s="28">
        <v>57</v>
      </c>
      <c r="BG50" s="30">
        <f t="shared" si="80"/>
        <v>-416.20000000000005</v>
      </c>
      <c r="BH50" s="28">
        <v>680</v>
      </c>
      <c r="BI50" s="29">
        <v>15</v>
      </c>
      <c r="BJ50" s="30">
        <f t="shared" si="83"/>
        <v>248.79999999999995</v>
      </c>
      <c r="BK50" s="31"/>
      <c r="BL50" s="31"/>
      <c r="BM50" s="30">
        <f t="shared" ref="BM50:BN50" si="97">BJ50-BK50-BL50</f>
        <v>248.79999999999995</v>
      </c>
      <c r="BN50" s="30">
        <f t="shared" si="97"/>
        <v>-248.79999999999995</v>
      </c>
    </row>
    <row r="51" spans="1:66" ht="15" customHeight="1" x14ac:dyDescent="0.25">
      <c r="Q51" s="28" t="s">
        <v>102</v>
      </c>
      <c r="R51" s="28">
        <v>229.5</v>
      </c>
      <c r="S51" s="28">
        <v>0</v>
      </c>
      <c r="T51" s="28">
        <v>33.43</v>
      </c>
      <c r="U51" s="29">
        <f t="shared" ref="U51:U61" si="98">R51-S51-T51</f>
        <v>196.07</v>
      </c>
      <c r="V51" s="28">
        <v>0</v>
      </c>
      <c r="W51" s="29">
        <v>15</v>
      </c>
      <c r="X51" s="30">
        <f t="shared" ref="X51:X61" si="99">U51+V51-W51</f>
        <v>181.07</v>
      </c>
      <c r="Y51" s="31"/>
      <c r="Z51" s="31"/>
      <c r="AA51" s="30">
        <f t="shared" ref="AA51:AA61" si="100">X51-Y51-Z51</f>
        <v>181.07</v>
      </c>
      <c r="AC51" s="28" t="s">
        <v>139</v>
      </c>
      <c r="AD51" s="28">
        <v>30478</v>
      </c>
      <c r="AE51" s="28">
        <v>23938.76</v>
      </c>
      <c r="AF51" s="28">
        <v>4566.3</v>
      </c>
      <c r="AG51" s="28">
        <f t="shared" si="95"/>
        <v>1972.9400000000014</v>
      </c>
      <c r="AH51" s="28">
        <v>5000</v>
      </c>
      <c r="AI51" s="29">
        <v>15</v>
      </c>
      <c r="AJ51" s="30">
        <f t="shared" ref="AJ51:AJ52" si="101">AG51+AH51-AI51</f>
        <v>6957.9400000000014</v>
      </c>
      <c r="AK51" s="31"/>
      <c r="AL51" s="31"/>
      <c r="AM51" s="30">
        <f t="shared" ref="AM51:AM52" si="102">AJ51-AK51-AL51</f>
        <v>6957.9400000000014</v>
      </c>
      <c r="AQ51" s="34">
        <f>SUM(AQ47:AQ50)</f>
        <v>259</v>
      </c>
      <c r="AR51" s="34">
        <f t="shared" ref="AR51:AZ51" si="103">SUM(AR47:AR50)</f>
        <v>147.05000000000001</v>
      </c>
      <c r="AS51" s="34">
        <f t="shared" si="103"/>
        <v>31.15</v>
      </c>
      <c r="AT51" s="34">
        <f t="shared" si="103"/>
        <v>80.799999999999983</v>
      </c>
      <c r="AU51" s="35">
        <f t="shared" si="103"/>
        <v>0</v>
      </c>
      <c r="AV51" s="35">
        <f t="shared" si="103"/>
        <v>0</v>
      </c>
      <c r="AW51" s="35">
        <f t="shared" si="103"/>
        <v>80.799999999999983</v>
      </c>
      <c r="AX51" s="35">
        <f t="shared" si="103"/>
        <v>0</v>
      </c>
      <c r="AY51" s="35">
        <f t="shared" si="103"/>
        <v>0</v>
      </c>
      <c r="AZ51" s="35">
        <f t="shared" si="103"/>
        <v>80.799999999999983</v>
      </c>
      <c r="BC51" s="57" t="s">
        <v>210</v>
      </c>
      <c r="BD51" s="21">
        <v>604.5</v>
      </c>
      <c r="BE51" s="21">
        <v>97</v>
      </c>
      <c r="BF51" s="21">
        <v>81.25</v>
      </c>
      <c r="BG51" s="23">
        <f t="shared" si="80"/>
        <v>426.25</v>
      </c>
      <c r="BH51" s="21">
        <v>0</v>
      </c>
      <c r="BI51" s="22">
        <v>15</v>
      </c>
      <c r="BJ51" s="23">
        <f t="shared" si="83"/>
        <v>411.25</v>
      </c>
      <c r="BK51" s="24"/>
      <c r="BL51" s="24"/>
      <c r="BM51" s="23">
        <f t="shared" ref="BM51:BN51" si="104">BJ51-BK51-BL51</f>
        <v>411.25</v>
      </c>
      <c r="BN51" s="23">
        <f t="shared" si="104"/>
        <v>-411.25</v>
      </c>
    </row>
    <row r="52" spans="1:66" ht="15" customHeight="1" x14ac:dyDescent="0.25">
      <c r="A52" s="20" t="s">
        <v>15</v>
      </c>
      <c r="B52" s="20" t="s">
        <v>31</v>
      </c>
      <c r="C52" s="20" t="s">
        <v>32</v>
      </c>
      <c r="D52" s="20" t="s">
        <v>33</v>
      </c>
      <c r="E52" s="20" t="s">
        <v>34</v>
      </c>
      <c r="F52" s="20" t="s">
        <v>35</v>
      </c>
      <c r="G52" s="20" t="s">
        <v>36</v>
      </c>
      <c r="H52" s="20" t="s">
        <v>34</v>
      </c>
      <c r="I52" s="20" t="s">
        <v>37</v>
      </c>
      <c r="J52" s="20" t="s">
        <v>35</v>
      </c>
      <c r="K52" s="20" t="s">
        <v>38</v>
      </c>
      <c r="Q52" s="21" t="s">
        <v>103</v>
      </c>
      <c r="R52" s="21">
        <v>76</v>
      </c>
      <c r="S52" s="21">
        <v>0</v>
      </c>
      <c r="T52" s="21">
        <v>11.4</v>
      </c>
      <c r="U52" s="22">
        <f t="shared" si="98"/>
        <v>64.599999999999994</v>
      </c>
      <c r="V52" s="21">
        <v>0</v>
      </c>
      <c r="W52" s="22">
        <v>0</v>
      </c>
      <c r="X52" s="23">
        <f t="shared" si="99"/>
        <v>64.599999999999994</v>
      </c>
      <c r="Y52" s="24"/>
      <c r="Z52" s="24"/>
      <c r="AA52" s="23">
        <f t="shared" si="100"/>
        <v>64.599999999999994</v>
      </c>
      <c r="AC52" s="21" t="s">
        <v>140</v>
      </c>
      <c r="AD52" s="21">
        <v>11650</v>
      </c>
      <c r="AE52" s="21">
        <v>7950</v>
      </c>
      <c r="AF52" s="21">
        <v>1747.5</v>
      </c>
      <c r="AG52" s="21">
        <f t="shared" si="95"/>
        <v>1952.5</v>
      </c>
      <c r="AH52" s="21">
        <v>0</v>
      </c>
      <c r="AI52" s="22">
        <v>15</v>
      </c>
      <c r="AJ52" s="23">
        <f t="shared" si="101"/>
        <v>1937.5</v>
      </c>
      <c r="AK52" s="24"/>
      <c r="AL52" s="24"/>
      <c r="AM52" s="23">
        <f t="shared" si="102"/>
        <v>1937.5</v>
      </c>
      <c r="AV52" s="43"/>
      <c r="AW52" s="43">
        <v>0</v>
      </c>
      <c r="BC52" s="58" t="s">
        <v>211</v>
      </c>
      <c r="BD52" s="28">
        <v>0</v>
      </c>
      <c r="BE52" s="28">
        <v>0</v>
      </c>
      <c r="BF52" s="28">
        <v>0</v>
      </c>
      <c r="BG52" s="30">
        <f t="shared" si="80"/>
        <v>0</v>
      </c>
      <c r="BH52" s="28">
        <v>0</v>
      </c>
      <c r="BI52" s="29">
        <v>0</v>
      </c>
      <c r="BJ52" s="30">
        <f t="shared" si="83"/>
        <v>0</v>
      </c>
      <c r="BK52" s="31"/>
      <c r="BL52" s="31"/>
      <c r="BM52" s="30">
        <f t="shared" ref="BM52:BN52" si="105">BJ52-BK52-BL52</f>
        <v>0</v>
      </c>
      <c r="BN52" s="30">
        <f t="shared" si="105"/>
        <v>0</v>
      </c>
    </row>
    <row r="53" spans="1:66" ht="15" customHeight="1" x14ac:dyDescent="0.25">
      <c r="A53" s="21" t="s">
        <v>62</v>
      </c>
      <c r="B53" s="21">
        <v>3505</v>
      </c>
      <c r="C53" s="21">
        <v>2161.09</v>
      </c>
      <c r="D53" s="21">
        <v>436.91</v>
      </c>
      <c r="E53" s="22">
        <f t="shared" ref="E53" si="106">B53-C53-D53</f>
        <v>906.99999999999977</v>
      </c>
      <c r="F53" s="21">
        <v>0</v>
      </c>
      <c r="G53" s="22">
        <v>15</v>
      </c>
      <c r="H53" s="23">
        <f t="shared" ref="H53" si="107">E53+F53-G53</f>
        <v>891.99999999999977</v>
      </c>
      <c r="I53" s="24"/>
      <c r="J53" s="24"/>
      <c r="K53" s="23">
        <f>H53-I53-J53</f>
        <v>891.99999999999977</v>
      </c>
      <c r="Q53" s="28" t="s">
        <v>104</v>
      </c>
      <c r="R53" s="28">
        <v>216.5</v>
      </c>
      <c r="S53" s="28">
        <v>59.5</v>
      </c>
      <c r="T53" s="28">
        <v>32.33</v>
      </c>
      <c r="U53" s="29">
        <f t="shared" si="98"/>
        <v>124.67</v>
      </c>
      <c r="V53" s="28">
        <v>0</v>
      </c>
      <c r="W53" s="29">
        <v>15</v>
      </c>
      <c r="X53" s="30">
        <f t="shared" si="99"/>
        <v>109.67</v>
      </c>
      <c r="Y53" s="31"/>
      <c r="Z53" s="31"/>
      <c r="AA53" s="30">
        <f t="shared" si="100"/>
        <v>109.67</v>
      </c>
      <c r="AD53" s="34">
        <f>SUM(AD50:AD52)</f>
        <v>51833</v>
      </c>
      <c r="AE53" s="34">
        <f t="shared" ref="AE53:AM53" si="108">SUM(AE50:AE52)</f>
        <v>37967.56</v>
      </c>
      <c r="AF53" s="34">
        <f t="shared" si="108"/>
        <v>7699.55</v>
      </c>
      <c r="AG53" s="34">
        <f t="shared" si="108"/>
        <v>6165.8900000000012</v>
      </c>
      <c r="AH53" s="34">
        <f t="shared" si="108"/>
        <v>5000</v>
      </c>
      <c r="AI53" s="34">
        <f t="shared" si="108"/>
        <v>45</v>
      </c>
      <c r="AJ53" s="34">
        <f t="shared" si="108"/>
        <v>11120.890000000001</v>
      </c>
      <c r="AK53" s="34">
        <f t="shared" si="108"/>
        <v>0</v>
      </c>
      <c r="AL53" s="34">
        <f t="shared" si="108"/>
        <v>0</v>
      </c>
      <c r="AM53" s="34">
        <f t="shared" si="108"/>
        <v>11120.890000000001</v>
      </c>
      <c r="AV53" s="43" t="s">
        <v>46</v>
      </c>
      <c r="AW53" s="43">
        <f>AT51*15%</f>
        <v>12.119999999999997</v>
      </c>
      <c r="BC53" s="57" t="s">
        <v>212</v>
      </c>
      <c r="BD53" s="21">
        <v>201</v>
      </c>
      <c r="BE53" s="21">
        <v>0</v>
      </c>
      <c r="BF53" s="21">
        <v>25.64</v>
      </c>
      <c r="BG53" s="23">
        <f t="shared" si="80"/>
        <v>175.36</v>
      </c>
      <c r="BH53" s="21">
        <v>0</v>
      </c>
      <c r="BI53" s="45">
        <v>15</v>
      </c>
      <c r="BJ53" s="47">
        <f t="shared" si="83"/>
        <v>160.36000000000001</v>
      </c>
      <c r="BK53" s="48"/>
      <c r="BL53" s="48"/>
      <c r="BM53" s="47">
        <f t="shared" ref="BM53:BN53" si="109">BJ53-BK53-BL53</f>
        <v>160.36000000000001</v>
      </c>
      <c r="BN53" s="47">
        <f t="shared" si="109"/>
        <v>-160.36000000000001</v>
      </c>
    </row>
    <row r="54" spans="1:66" ht="15" customHeight="1" x14ac:dyDescent="0.25">
      <c r="A54" s="28" t="s">
        <v>63</v>
      </c>
      <c r="B54" s="28">
        <v>1039.5999999999999</v>
      </c>
      <c r="C54" s="28">
        <v>1092.7</v>
      </c>
      <c r="D54" s="28">
        <v>114.48</v>
      </c>
      <c r="E54" s="29">
        <f t="shared" ref="E54:E59" si="110">B54-C54-D54</f>
        <v>-167.58000000000015</v>
      </c>
      <c r="F54" s="28">
        <v>0</v>
      </c>
      <c r="G54" s="29">
        <v>15</v>
      </c>
      <c r="H54" s="30">
        <f t="shared" ref="H54:H59" si="111">E54+F54-G54</f>
        <v>-182.58000000000015</v>
      </c>
      <c r="I54" s="31"/>
      <c r="J54" s="31"/>
      <c r="K54" s="30">
        <f t="shared" ref="K54:K59" si="112">H54-I54-J54</f>
        <v>-182.58000000000015</v>
      </c>
      <c r="Q54" s="21" t="s">
        <v>105</v>
      </c>
      <c r="R54" s="21">
        <v>256</v>
      </c>
      <c r="S54" s="21">
        <v>0</v>
      </c>
      <c r="T54" s="21">
        <v>37.4</v>
      </c>
      <c r="U54" s="22">
        <f t="shared" si="98"/>
        <v>218.6</v>
      </c>
      <c r="V54" s="21">
        <v>0</v>
      </c>
      <c r="W54" s="22">
        <v>15</v>
      </c>
      <c r="X54" s="23">
        <f t="shared" si="99"/>
        <v>203.6</v>
      </c>
      <c r="Y54" s="24"/>
      <c r="Z54" s="24"/>
      <c r="AA54" s="23">
        <f t="shared" si="100"/>
        <v>203.6</v>
      </c>
      <c r="AI54" s="43" t="s">
        <v>45</v>
      </c>
      <c r="AJ54" s="43">
        <v>30</v>
      </c>
      <c r="AV54" s="37" t="s">
        <v>8</v>
      </c>
      <c r="AW54" s="37">
        <f>AW51-AW53-AW52</f>
        <v>68.679999999999978</v>
      </c>
      <c r="BD54" s="35">
        <f>SUM(BD45:BD53)</f>
        <v>3564.84</v>
      </c>
      <c r="BE54" s="35">
        <f t="shared" ref="BE54:BN54" si="113">SUM(BE45:BE53)</f>
        <v>1578.71</v>
      </c>
      <c r="BF54" s="35">
        <f t="shared" si="113"/>
        <v>477.85</v>
      </c>
      <c r="BG54" s="35">
        <f t="shared" si="113"/>
        <v>1508.2799999999997</v>
      </c>
      <c r="BH54" s="35">
        <f t="shared" si="113"/>
        <v>680</v>
      </c>
      <c r="BI54" s="35">
        <f t="shared" si="113"/>
        <v>90</v>
      </c>
      <c r="BJ54" s="35">
        <f t="shared" si="113"/>
        <v>2098.2799999999997</v>
      </c>
      <c r="BK54" s="35">
        <f t="shared" si="113"/>
        <v>0</v>
      </c>
      <c r="BL54" s="35">
        <f t="shared" si="113"/>
        <v>0</v>
      </c>
      <c r="BM54" s="35">
        <f t="shared" si="113"/>
        <v>2098.2799999999997</v>
      </c>
      <c r="BN54" s="35">
        <f t="shared" si="113"/>
        <v>-2098.2799999999997</v>
      </c>
    </row>
    <row r="55" spans="1:66" ht="15" customHeight="1" x14ac:dyDescent="0.25">
      <c r="A55" s="21" t="s">
        <v>64</v>
      </c>
      <c r="B55" s="21">
        <v>930</v>
      </c>
      <c r="C55" s="21">
        <v>0</v>
      </c>
      <c r="D55" s="21">
        <v>131.15</v>
      </c>
      <c r="E55" s="22">
        <f t="shared" si="110"/>
        <v>798.85</v>
      </c>
      <c r="F55" s="21">
        <v>0</v>
      </c>
      <c r="G55" s="22">
        <v>15</v>
      </c>
      <c r="H55" s="23">
        <f t="shared" si="111"/>
        <v>783.85</v>
      </c>
      <c r="I55" s="24"/>
      <c r="J55" s="24"/>
      <c r="K55" s="23">
        <f t="shared" si="112"/>
        <v>783.85</v>
      </c>
      <c r="Q55" s="28" t="s">
        <v>106</v>
      </c>
      <c r="R55" s="28">
        <v>165</v>
      </c>
      <c r="S55" s="28">
        <v>0</v>
      </c>
      <c r="T55" s="28">
        <v>23.94</v>
      </c>
      <c r="U55" s="29">
        <f t="shared" si="98"/>
        <v>141.06</v>
      </c>
      <c r="V55" s="28">
        <v>0</v>
      </c>
      <c r="W55" s="29">
        <v>15</v>
      </c>
      <c r="X55" s="30">
        <f t="shared" si="99"/>
        <v>126.06</v>
      </c>
      <c r="Y55" s="31"/>
      <c r="Z55" s="31"/>
      <c r="AA55" s="30">
        <f t="shared" si="100"/>
        <v>126.06</v>
      </c>
      <c r="AI55" s="43" t="s">
        <v>46</v>
      </c>
      <c r="AJ55" s="43">
        <f>AG53*20%</f>
        <v>1233.1780000000003</v>
      </c>
      <c r="BI55" s="43" t="s">
        <v>45</v>
      </c>
      <c r="BJ55" s="43">
        <v>30</v>
      </c>
    </row>
    <row r="56" spans="1:66" ht="15" customHeight="1" x14ac:dyDescent="0.25">
      <c r="A56" s="28" t="s">
        <v>65</v>
      </c>
      <c r="B56" s="28">
        <v>390</v>
      </c>
      <c r="C56" s="28">
        <v>206.54</v>
      </c>
      <c r="D56" s="28">
        <v>46.3</v>
      </c>
      <c r="E56" s="29">
        <f t="shared" si="110"/>
        <v>137.16000000000003</v>
      </c>
      <c r="F56" s="28">
        <v>0</v>
      </c>
      <c r="G56" s="29">
        <v>15</v>
      </c>
      <c r="H56" s="30">
        <f t="shared" si="111"/>
        <v>122.16000000000003</v>
      </c>
      <c r="I56" s="31"/>
      <c r="J56" s="31"/>
      <c r="K56" s="30">
        <f t="shared" si="112"/>
        <v>122.16000000000003</v>
      </c>
      <c r="Q56" s="21" t="s">
        <v>107</v>
      </c>
      <c r="R56" s="21">
        <v>1168</v>
      </c>
      <c r="S56" s="21">
        <v>267.86</v>
      </c>
      <c r="T56" s="21">
        <v>168.55</v>
      </c>
      <c r="U56" s="22">
        <f t="shared" si="98"/>
        <v>731.58999999999992</v>
      </c>
      <c r="V56" s="21">
        <v>0</v>
      </c>
      <c r="W56" s="22">
        <v>15</v>
      </c>
      <c r="X56" s="23">
        <f t="shared" si="99"/>
        <v>716.58999999999992</v>
      </c>
      <c r="Y56" s="24"/>
      <c r="Z56" s="24"/>
      <c r="AA56" s="23">
        <f t="shared" si="100"/>
        <v>716.58999999999992</v>
      </c>
      <c r="AI56" s="37" t="s">
        <v>8</v>
      </c>
      <c r="AJ56" s="37">
        <f>AJ53-AJ54-AJ55</f>
        <v>9857.7120000000014</v>
      </c>
      <c r="AP56" s="20" t="s">
        <v>27</v>
      </c>
      <c r="AQ56" s="20" t="s">
        <v>31</v>
      </c>
      <c r="AR56" s="20" t="s">
        <v>32</v>
      </c>
      <c r="AS56" s="20" t="s">
        <v>33</v>
      </c>
      <c r="AT56" s="20" t="s">
        <v>34</v>
      </c>
      <c r="AU56" s="20" t="s">
        <v>35</v>
      </c>
      <c r="AV56" s="20" t="s">
        <v>36</v>
      </c>
      <c r="AW56" s="20" t="s">
        <v>34</v>
      </c>
      <c r="AX56" s="20" t="s">
        <v>37</v>
      </c>
      <c r="AY56" s="20" t="s">
        <v>35</v>
      </c>
      <c r="AZ56" s="20" t="s">
        <v>38</v>
      </c>
      <c r="BI56" s="43" t="s">
        <v>46</v>
      </c>
      <c r="BJ56" s="43">
        <f>BG54*15%</f>
        <v>226.24199999999996</v>
      </c>
    </row>
    <row r="57" spans="1:66" ht="15" customHeight="1" x14ac:dyDescent="0.25">
      <c r="A57" s="21" t="s">
        <v>66</v>
      </c>
      <c r="B57" s="21">
        <v>830</v>
      </c>
      <c r="C57" s="21">
        <v>746</v>
      </c>
      <c r="D57" s="21">
        <v>119.05</v>
      </c>
      <c r="E57" s="22">
        <f t="shared" si="110"/>
        <v>-35.049999999999997</v>
      </c>
      <c r="F57" s="21">
        <v>0</v>
      </c>
      <c r="G57" s="22">
        <v>15</v>
      </c>
      <c r="H57" s="23">
        <f t="shared" si="111"/>
        <v>-50.05</v>
      </c>
      <c r="I57" s="24"/>
      <c r="J57" s="24"/>
      <c r="K57" s="23">
        <f t="shared" si="112"/>
        <v>-50.05</v>
      </c>
      <c r="Q57" s="28" t="s">
        <v>108</v>
      </c>
      <c r="R57" s="28">
        <v>94</v>
      </c>
      <c r="S57" s="28">
        <v>0</v>
      </c>
      <c r="T57" s="28">
        <v>14.1</v>
      </c>
      <c r="U57" s="29">
        <f t="shared" si="98"/>
        <v>79.900000000000006</v>
      </c>
      <c r="V57" s="28">
        <v>0</v>
      </c>
      <c r="W57" s="29">
        <v>15</v>
      </c>
      <c r="X57" s="30">
        <f t="shared" si="99"/>
        <v>64.900000000000006</v>
      </c>
      <c r="Y57" s="31"/>
      <c r="Z57" s="31"/>
      <c r="AA57" s="30">
        <f t="shared" si="100"/>
        <v>64.900000000000006</v>
      </c>
      <c r="AP57" s="21" t="s">
        <v>180</v>
      </c>
      <c r="AQ57" s="21">
        <v>0</v>
      </c>
      <c r="AR57" s="21">
        <v>0</v>
      </c>
      <c r="AS57" s="21">
        <v>0</v>
      </c>
      <c r="AT57" s="22">
        <f t="shared" ref="AT57" si="114">AQ57-AR57-AS57</f>
        <v>0</v>
      </c>
      <c r="AU57" s="21">
        <v>0</v>
      </c>
      <c r="AV57" s="22">
        <v>0</v>
      </c>
      <c r="AW57" s="23">
        <f t="shared" ref="AW57" si="115">AT57+AU57-AV57</f>
        <v>0</v>
      </c>
      <c r="AX57" s="24"/>
      <c r="AY57" s="24"/>
      <c r="AZ57" s="23">
        <f>AW57-AX57-AY57</f>
        <v>0</v>
      </c>
      <c r="BI57" s="37" t="s">
        <v>8</v>
      </c>
      <c r="BJ57" s="37">
        <f>BJ54-BJ55-BJ56</f>
        <v>1842.0379999999998</v>
      </c>
    </row>
    <row r="58" spans="1:66" ht="15" customHeight="1" x14ac:dyDescent="0.25">
      <c r="A58" s="28" t="s">
        <v>67</v>
      </c>
      <c r="B58" s="28">
        <v>922</v>
      </c>
      <c r="C58" s="28">
        <v>108.4</v>
      </c>
      <c r="D58" s="28">
        <v>136.11000000000001</v>
      </c>
      <c r="E58" s="29">
        <f t="shared" si="110"/>
        <v>677.49</v>
      </c>
      <c r="F58" s="28">
        <v>0</v>
      </c>
      <c r="G58" s="29">
        <v>15</v>
      </c>
      <c r="H58" s="30">
        <f t="shared" si="111"/>
        <v>662.49</v>
      </c>
      <c r="I58" s="31"/>
      <c r="J58" s="31"/>
      <c r="K58" s="30">
        <f t="shared" si="112"/>
        <v>662.49</v>
      </c>
      <c r="Q58" s="21" t="s">
        <v>109</v>
      </c>
      <c r="R58" s="21">
        <v>130</v>
      </c>
      <c r="S58" s="21">
        <v>0</v>
      </c>
      <c r="T58" s="21">
        <v>19.5</v>
      </c>
      <c r="U58" s="22">
        <f t="shared" si="98"/>
        <v>110.5</v>
      </c>
      <c r="V58" s="21">
        <v>0</v>
      </c>
      <c r="W58" s="22">
        <v>15</v>
      </c>
      <c r="X58" s="23">
        <f t="shared" si="99"/>
        <v>95.5</v>
      </c>
      <c r="Y58" s="24"/>
      <c r="Z58" s="24"/>
      <c r="AA58" s="23">
        <f t="shared" si="100"/>
        <v>95.5</v>
      </c>
      <c r="AC58" s="20" t="s">
        <v>219</v>
      </c>
      <c r="AD58" s="20" t="s">
        <v>31</v>
      </c>
      <c r="AE58" s="20" t="s">
        <v>32</v>
      </c>
      <c r="AF58" s="20" t="s">
        <v>33</v>
      </c>
      <c r="AG58" s="20" t="s">
        <v>34</v>
      </c>
      <c r="AH58" s="20" t="s">
        <v>35</v>
      </c>
      <c r="AI58" s="20" t="s">
        <v>36</v>
      </c>
      <c r="AJ58" s="20" t="s">
        <v>34</v>
      </c>
      <c r="AK58" s="20" t="s">
        <v>37</v>
      </c>
      <c r="AL58" s="20" t="s">
        <v>35</v>
      </c>
      <c r="AM58" s="20" t="s">
        <v>38</v>
      </c>
      <c r="AP58" s="28" t="s">
        <v>181</v>
      </c>
      <c r="AQ58" s="28">
        <v>775</v>
      </c>
      <c r="AR58" s="28">
        <v>363.15</v>
      </c>
      <c r="AS58" s="28">
        <v>116.25</v>
      </c>
      <c r="AT58" s="29">
        <f t="shared" ref="AT58" si="116">AQ58-AR58-AS58</f>
        <v>295.60000000000002</v>
      </c>
      <c r="AU58" s="28">
        <v>0</v>
      </c>
      <c r="AV58" s="29">
        <v>0</v>
      </c>
      <c r="AW58" s="30">
        <f t="shared" ref="AW58" si="117">AT58+AU58-AV58</f>
        <v>295.60000000000002</v>
      </c>
      <c r="AX58" s="31"/>
      <c r="AY58" s="31"/>
      <c r="AZ58" s="30">
        <f>AW58-AX58-AY58</f>
        <v>295.60000000000002</v>
      </c>
    </row>
    <row r="59" spans="1:66" ht="15" customHeight="1" x14ac:dyDescent="0.25">
      <c r="A59" s="21" t="s">
        <v>68</v>
      </c>
      <c r="B59" s="21">
        <v>0</v>
      </c>
      <c r="C59" s="21">
        <v>0</v>
      </c>
      <c r="D59" s="21">
        <v>0</v>
      </c>
      <c r="E59" s="22">
        <f t="shared" si="110"/>
        <v>0</v>
      </c>
      <c r="F59" s="21">
        <v>0</v>
      </c>
      <c r="G59" s="22">
        <v>0</v>
      </c>
      <c r="H59" s="23">
        <f t="shared" si="111"/>
        <v>0</v>
      </c>
      <c r="I59" s="24"/>
      <c r="J59" s="24"/>
      <c r="K59" s="23">
        <f t="shared" si="112"/>
        <v>0</v>
      </c>
      <c r="Q59" s="28" t="s">
        <v>110</v>
      </c>
      <c r="R59" s="28">
        <v>1349</v>
      </c>
      <c r="S59" s="28">
        <v>490.42</v>
      </c>
      <c r="T59" s="28">
        <v>196.64</v>
      </c>
      <c r="U59" s="29">
        <f t="shared" si="98"/>
        <v>661.93999999999994</v>
      </c>
      <c r="V59" s="28">
        <v>0</v>
      </c>
      <c r="W59" s="29">
        <v>15</v>
      </c>
      <c r="X59" s="30">
        <f t="shared" si="99"/>
        <v>646.93999999999994</v>
      </c>
      <c r="Y59" s="31"/>
      <c r="Z59" s="31"/>
      <c r="AA59" s="30">
        <f t="shared" si="100"/>
        <v>646.93999999999994</v>
      </c>
      <c r="AC59" s="21" t="s">
        <v>141</v>
      </c>
      <c r="AD59" s="21">
        <v>264</v>
      </c>
      <c r="AE59" s="21">
        <v>189.04</v>
      </c>
      <c r="AF59" s="21">
        <v>35.869999999999997</v>
      </c>
      <c r="AG59" s="53">
        <f t="shared" ref="AG59" si="118">AD59-AE59-AF59</f>
        <v>39.090000000000011</v>
      </c>
      <c r="AH59" s="21">
        <v>0</v>
      </c>
      <c r="AI59" s="22">
        <v>15</v>
      </c>
      <c r="AJ59" s="23">
        <f t="shared" ref="AJ59" si="119">AG59+AH59-AI59</f>
        <v>24.090000000000011</v>
      </c>
      <c r="AK59" s="24"/>
      <c r="AL59" s="24"/>
      <c r="AM59" s="23">
        <f>AJ59-AK59-AL59</f>
        <v>24.090000000000011</v>
      </c>
      <c r="AQ59" s="34">
        <f>SUM(AQ57:AQ58)</f>
        <v>775</v>
      </c>
      <c r="AR59" s="34">
        <f t="shared" ref="AR59:AZ59" si="120">SUM(AR57:AR58)</f>
        <v>363.15</v>
      </c>
      <c r="AS59" s="34">
        <f t="shared" si="120"/>
        <v>116.25</v>
      </c>
      <c r="AT59" s="34">
        <f t="shared" si="120"/>
        <v>295.60000000000002</v>
      </c>
      <c r="AU59" s="34">
        <f t="shared" si="120"/>
        <v>0</v>
      </c>
      <c r="AV59" s="34">
        <f t="shared" si="120"/>
        <v>0</v>
      </c>
      <c r="AW59" s="34">
        <f t="shared" si="120"/>
        <v>295.60000000000002</v>
      </c>
      <c r="AX59" s="34">
        <f t="shared" si="120"/>
        <v>0</v>
      </c>
      <c r="AY59" s="34">
        <f t="shared" si="120"/>
        <v>0</v>
      </c>
      <c r="AZ59" s="34">
        <f t="shared" si="120"/>
        <v>295.60000000000002</v>
      </c>
      <c r="BC59" s="20" t="s">
        <v>218</v>
      </c>
      <c r="BD59" s="20" t="s">
        <v>31</v>
      </c>
      <c r="BE59" s="20" t="s">
        <v>32</v>
      </c>
      <c r="BF59" s="20" t="s">
        <v>33</v>
      </c>
      <c r="BG59" s="20" t="s">
        <v>34</v>
      </c>
      <c r="BH59" s="20" t="s">
        <v>35</v>
      </c>
      <c r="BI59" s="20" t="s">
        <v>36</v>
      </c>
      <c r="BJ59" s="20" t="s">
        <v>34</v>
      </c>
      <c r="BK59" s="20" t="s">
        <v>37</v>
      </c>
      <c r="BL59" s="20" t="s">
        <v>35</v>
      </c>
      <c r="BM59" s="20" t="s">
        <v>38</v>
      </c>
      <c r="BN59" s="20" t="s">
        <v>38</v>
      </c>
    </row>
    <row r="60" spans="1:66" ht="15" customHeight="1" x14ac:dyDescent="0.25">
      <c r="B60" s="35">
        <f>SUM(B53:B59)</f>
        <v>7616.6</v>
      </c>
      <c r="C60" s="35">
        <f t="shared" ref="C60:K60" si="121">SUM(C53:C59)</f>
        <v>4314.7299999999996</v>
      </c>
      <c r="D60" s="35">
        <f t="shared" si="121"/>
        <v>983.99999999999989</v>
      </c>
      <c r="E60" s="35">
        <f t="shared" si="121"/>
        <v>2317.87</v>
      </c>
      <c r="F60" s="35">
        <f t="shared" si="121"/>
        <v>0</v>
      </c>
      <c r="G60" s="35">
        <f t="shared" si="121"/>
        <v>90</v>
      </c>
      <c r="H60" s="35">
        <f t="shared" si="121"/>
        <v>2227.87</v>
      </c>
      <c r="I60" s="35">
        <f t="shared" si="121"/>
        <v>0</v>
      </c>
      <c r="J60" s="35">
        <f t="shared" si="121"/>
        <v>0</v>
      </c>
      <c r="K60" s="35">
        <f t="shared" si="121"/>
        <v>2227.87</v>
      </c>
      <c r="Q60" s="21" t="s">
        <v>111</v>
      </c>
      <c r="R60" s="21">
        <v>3213</v>
      </c>
      <c r="S60" s="21">
        <v>1363.34</v>
      </c>
      <c r="T60" s="21">
        <v>371.45</v>
      </c>
      <c r="U60" s="22">
        <f t="shared" si="98"/>
        <v>1478.21</v>
      </c>
      <c r="V60" s="21">
        <v>0</v>
      </c>
      <c r="W60" s="22">
        <v>15</v>
      </c>
      <c r="X60" s="23">
        <f t="shared" si="99"/>
        <v>1463.21</v>
      </c>
      <c r="Y60" s="24"/>
      <c r="Z60" s="24"/>
      <c r="AA60" s="23">
        <f t="shared" si="100"/>
        <v>1463.21</v>
      </c>
      <c r="AC60" s="28" t="s">
        <v>142</v>
      </c>
      <c r="AD60" s="28">
        <v>18</v>
      </c>
      <c r="AE60" s="28">
        <v>0</v>
      </c>
      <c r="AF60" s="28">
        <v>2.7</v>
      </c>
      <c r="AG60" s="54">
        <f t="shared" ref="AG60:AG67" si="122">AD60-AE60-AF60</f>
        <v>15.3</v>
      </c>
      <c r="AH60" s="28">
        <v>0</v>
      </c>
      <c r="AI60" s="29">
        <v>0</v>
      </c>
      <c r="AJ60" s="30">
        <f t="shared" ref="AJ60:AJ67" si="123">AG60+AH60-AI60</f>
        <v>15.3</v>
      </c>
      <c r="AK60" s="31"/>
      <c r="AL60" s="31"/>
      <c r="AM60" s="30">
        <f t="shared" ref="AM60:AM67" si="124">AJ60-AK60-AL60</f>
        <v>15.3</v>
      </c>
      <c r="AV60" s="43"/>
      <c r="AW60" s="43">
        <v>0</v>
      </c>
      <c r="BC60" s="21" t="s">
        <v>213</v>
      </c>
      <c r="BD60" s="21">
        <v>141</v>
      </c>
      <c r="BE60" s="21">
        <v>46.55</v>
      </c>
      <c r="BF60" s="21">
        <v>15.85</v>
      </c>
      <c r="BG60" s="22">
        <f t="shared" ref="BG60" si="125">BD60-BE60-BF60</f>
        <v>78.600000000000009</v>
      </c>
      <c r="BH60" s="21">
        <v>0</v>
      </c>
      <c r="BI60" s="22">
        <v>15</v>
      </c>
      <c r="BJ60" s="23">
        <f>BG60+BH60-BI60</f>
        <v>63.600000000000009</v>
      </c>
      <c r="BK60" s="24"/>
      <c r="BL60" s="24"/>
      <c r="BM60" s="23">
        <f>BJ60-BK60-BL60</f>
        <v>63.600000000000009</v>
      </c>
      <c r="BN60" s="23">
        <f>BK60-BL60-BM60</f>
        <v>-63.600000000000009</v>
      </c>
    </row>
    <row r="61" spans="1:66" ht="15" customHeight="1" x14ac:dyDescent="0.25">
      <c r="G61" s="43" t="s">
        <v>45</v>
      </c>
      <c r="H61" s="43">
        <v>30</v>
      </c>
      <c r="Q61" s="28" t="s">
        <v>112</v>
      </c>
      <c r="R61" s="28">
        <v>80</v>
      </c>
      <c r="S61" s="28">
        <v>0</v>
      </c>
      <c r="T61" s="28">
        <v>12</v>
      </c>
      <c r="U61" s="49">
        <f t="shared" si="98"/>
        <v>68</v>
      </c>
      <c r="V61" s="50">
        <v>0</v>
      </c>
      <c r="W61" s="49">
        <v>0</v>
      </c>
      <c r="X61" s="51">
        <f t="shared" si="99"/>
        <v>68</v>
      </c>
      <c r="Y61" s="52"/>
      <c r="Z61" s="52"/>
      <c r="AA61" s="51">
        <f t="shared" si="100"/>
        <v>68</v>
      </c>
      <c r="AC61" s="21" t="s">
        <v>143</v>
      </c>
      <c r="AD61" s="21">
        <v>62</v>
      </c>
      <c r="AE61" s="21">
        <v>0</v>
      </c>
      <c r="AF61" s="21">
        <v>7.9</v>
      </c>
      <c r="AG61" s="53">
        <f t="shared" si="122"/>
        <v>54.1</v>
      </c>
      <c r="AH61" s="21">
        <v>0</v>
      </c>
      <c r="AI61" s="22">
        <v>0</v>
      </c>
      <c r="AJ61" s="23">
        <f t="shared" si="123"/>
        <v>54.1</v>
      </c>
      <c r="AK61" s="24"/>
      <c r="AL61" s="24"/>
      <c r="AM61" s="23">
        <f t="shared" si="124"/>
        <v>54.1</v>
      </c>
      <c r="AV61" s="43" t="s">
        <v>46</v>
      </c>
      <c r="AW61" s="43">
        <f>AT59*20%</f>
        <v>59.120000000000005</v>
      </c>
      <c r="BC61" s="28" t="s">
        <v>214</v>
      </c>
      <c r="BD61" s="28">
        <v>32</v>
      </c>
      <c r="BE61" s="28">
        <v>0</v>
      </c>
      <c r="BF61" s="28">
        <v>4.4000000000000004</v>
      </c>
      <c r="BG61" s="29">
        <f t="shared" ref="BG61:BG64" si="126">BD61-BE61-BF61</f>
        <v>27.6</v>
      </c>
      <c r="BH61" s="28">
        <v>0</v>
      </c>
      <c r="BI61" s="29">
        <v>0</v>
      </c>
      <c r="BJ61" s="30">
        <f t="shared" ref="BJ61:BJ64" si="127">BG61+BH61-BI61</f>
        <v>27.6</v>
      </c>
      <c r="BK61" s="31"/>
      <c r="BL61" s="31"/>
      <c r="BM61" s="30">
        <f t="shared" ref="BM61:BN61" si="128">BJ61-BK61-BL61</f>
        <v>27.6</v>
      </c>
      <c r="BN61" s="30">
        <f t="shared" si="128"/>
        <v>-27.6</v>
      </c>
    </row>
    <row r="62" spans="1:66" ht="15" customHeight="1" x14ac:dyDescent="0.25">
      <c r="G62" s="43" t="s">
        <v>46</v>
      </c>
      <c r="H62" s="43">
        <f>E60*20%</f>
        <v>463.57400000000001</v>
      </c>
      <c r="R62" s="34">
        <f>SUM(R50:R61)</f>
        <v>7298</v>
      </c>
      <c r="S62" s="34">
        <f t="shared" ref="S62:AA62" si="129">SUM(S50:S61)</f>
        <v>2529.9300000000003</v>
      </c>
      <c r="T62" s="34">
        <f t="shared" si="129"/>
        <v>968.8900000000001</v>
      </c>
      <c r="U62" s="35">
        <f t="shared" si="129"/>
        <v>3799.18</v>
      </c>
      <c r="V62" s="35">
        <f t="shared" si="129"/>
        <v>0</v>
      </c>
      <c r="W62" s="35">
        <f t="shared" si="129"/>
        <v>150</v>
      </c>
      <c r="X62" s="35">
        <f t="shared" si="129"/>
        <v>3649.18</v>
      </c>
      <c r="Y62" s="35">
        <f t="shared" si="129"/>
        <v>0</v>
      </c>
      <c r="Z62" s="35">
        <f t="shared" si="129"/>
        <v>0</v>
      </c>
      <c r="AA62" s="35">
        <f t="shared" si="129"/>
        <v>3649.18</v>
      </c>
      <c r="AC62" s="28" t="s">
        <v>144</v>
      </c>
      <c r="AD62" s="28">
        <v>201</v>
      </c>
      <c r="AE62" s="28">
        <v>0</v>
      </c>
      <c r="AF62" s="28">
        <v>29.8</v>
      </c>
      <c r="AG62" s="54">
        <f t="shared" si="122"/>
        <v>171.2</v>
      </c>
      <c r="AH62" s="28">
        <v>0</v>
      </c>
      <c r="AI62" s="29">
        <v>15</v>
      </c>
      <c r="AJ62" s="30">
        <f t="shared" si="123"/>
        <v>156.19999999999999</v>
      </c>
      <c r="AK62" s="31"/>
      <c r="AL62" s="31"/>
      <c r="AM62" s="30">
        <f t="shared" si="124"/>
        <v>156.19999999999999</v>
      </c>
      <c r="AV62" s="37" t="s">
        <v>8</v>
      </c>
      <c r="AW62" s="37">
        <f>AW59-AW61-AW60</f>
        <v>236.48000000000002</v>
      </c>
      <c r="BC62" s="21" t="s">
        <v>215</v>
      </c>
      <c r="BD62" s="21">
        <v>518</v>
      </c>
      <c r="BE62" s="21">
        <v>160.72</v>
      </c>
      <c r="BF62" s="21">
        <v>74.2</v>
      </c>
      <c r="BG62" s="22">
        <f t="shared" si="126"/>
        <v>283.08</v>
      </c>
      <c r="BH62" s="21">
        <v>0</v>
      </c>
      <c r="BI62" s="22">
        <v>15</v>
      </c>
      <c r="BJ62" s="23">
        <f t="shared" si="127"/>
        <v>268.08</v>
      </c>
      <c r="BK62" s="24"/>
      <c r="BL62" s="24"/>
      <c r="BM62" s="23">
        <f t="shared" ref="BM62:BN62" si="130">BJ62-BK62-BL62</f>
        <v>268.08</v>
      </c>
      <c r="BN62" s="23">
        <f t="shared" si="130"/>
        <v>-268.08</v>
      </c>
    </row>
    <row r="63" spans="1:66" ht="15" customHeight="1" x14ac:dyDescent="0.25">
      <c r="G63" s="37" t="s">
        <v>8</v>
      </c>
      <c r="H63" s="37">
        <f>H60-H61-H62</f>
        <v>1734.2959999999998</v>
      </c>
      <c r="W63" s="43" t="s">
        <v>45</v>
      </c>
      <c r="X63" s="43">
        <v>30</v>
      </c>
      <c r="AC63" s="21" t="s">
        <v>145</v>
      </c>
      <c r="AD63" s="21">
        <v>421</v>
      </c>
      <c r="AE63" s="21">
        <v>292.60000000000002</v>
      </c>
      <c r="AF63" s="21">
        <v>54.9</v>
      </c>
      <c r="AG63" s="53">
        <f t="shared" si="122"/>
        <v>73.499999999999972</v>
      </c>
      <c r="AH63" s="21">
        <v>0</v>
      </c>
      <c r="AI63" s="22">
        <v>15</v>
      </c>
      <c r="AJ63" s="23">
        <f t="shared" si="123"/>
        <v>58.499999999999972</v>
      </c>
      <c r="AK63" s="24"/>
      <c r="AL63" s="24"/>
      <c r="AM63" s="23">
        <f t="shared" si="124"/>
        <v>58.499999999999972</v>
      </c>
      <c r="BC63" s="28" t="s">
        <v>216</v>
      </c>
      <c r="BD63" s="28">
        <v>20</v>
      </c>
      <c r="BE63" s="28">
        <v>0</v>
      </c>
      <c r="BF63" s="28">
        <v>2.75</v>
      </c>
      <c r="BG63" s="29">
        <f t="shared" si="126"/>
        <v>17.25</v>
      </c>
      <c r="BH63" s="28">
        <v>0</v>
      </c>
      <c r="BI63" s="29">
        <v>0</v>
      </c>
      <c r="BJ63" s="30">
        <f t="shared" si="127"/>
        <v>17.25</v>
      </c>
      <c r="BK63" s="31"/>
      <c r="BL63" s="31"/>
      <c r="BM63" s="30">
        <f t="shared" ref="BM63:BN63" si="131">BJ63-BK63-BL63</f>
        <v>17.25</v>
      </c>
      <c r="BN63" s="30">
        <f t="shared" si="131"/>
        <v>-17.25</v>
      </c>
    </row>
    <row r="64" spans="1:66" ht="15" customHeight="1" x14ac:dyDescent="0.25">
      <c r="W64" s="43" t="s">
        <v>46</v>
      </c>
      <c r="X64" s="43">
        <f>U62*15%</f>
        <v>569.87699999999995</v>
      </c>
      <c r="AC64" s="28" t="s">
        <v>146</v>
      </c>
      <c r="AD64" s="28">
        <v>0</v>
      </c>
      <c r="AE64" s="28">
        <v>0</v>
      </c>
      <c r="AF64" s="28">
        <v>0</v>
      </c>
      <c r="AG64" s="54">
        <f t="shared" si="122"/>
        <v>0</v>
      </c>
      <c r="AH64" s="28">
        <v>0</v>
      </c>
      <c r="AI64" s="29">
        <v>0</v>
      </c>
      <c r="AJ64" s="30">
        <f t="shared" si="123"/>
        <v>0</v>
      </c>
      <c r="AK64" s="31"/>
      <c r="AL64" s="31"/>
      <c r="AM64" s="30">
        <f t="shared" si="124"/>
        <v>0</v>
      </c>
      <c r="BC64" s="21" t="s">
        <v>217</v>
      </c>
      <c r="BD64" s="21">
        <v>157</v>
      </c>
      <c r="BE64" s="21">
        <v>0</v>
      </c>
      <c r="BF64" s="21">
        <v>20.65</v>
      </c>
      <c r="BG64" s="45">
        <f t="shared" si="126"/>
        <v>136.35</v>
      </c>
      <c r="BH64" s="46">
        <v>0</v>
      </c>
      <c r="BI64" s="45">
        <v>15</v>
      </c>
      <c r="BJ64" s="47">
        <f t="shared" si="127"/>
        <v>121.35</v>
      </c>
      <c r="BK64" s="48"/>
      <c r="BL64" s="48"/>
      <c r="BM64" s="47">
        <f t="shared" ref="BM64:BN64" si="132">BJ64-BK64-BL64</f>
        <v>121.35</v>
      </c>
      <c r="BN64" s="47">
        <f t="shared" si="132"/>
        <v>-121.35</v>
      </c>
    </row>
    <row r="65" spans="1:66" ht="15" customHeight="1" x14ac:dyDescent="0.25">
      <c r="W65" s="37" t="s">
        <v>8</v>
      </c>
      <c r="X65" s="37">
        <f>X62-X63-X64</f>
        <v>3049.3029999999999</v>
      </c>
      <c r="AC65" s="21" t="s">
        <v>147</v>
      </c>
      <c r="AD65" s="21">
        <v>1408</v>
      </c>
      <c r="AE65" s="21">
        <v>623</v>
      </c>
      <c r="AF65" s="21">
        <v>209.7</v>
      </c>
      <c r="AG65" s="53">
        <f t="shared" si="122"/>
        <v>575.29999999999995</v>
      </c>
      <c r="AH65" s="21">
        <v>0</v>
      </c>
      <c r="AI65" s="22">
        <v>15</v>
      </c>
      <c r="AJ65" s="23">
        <f t="shared" si="123"/>
        <v>560.29999999999995</v>
      </c>
      <c r="AK65" s="24"/>
      <c r="AL65" s="24"/>
      <c r="AM65" s="23">
        <f t="shared" si="124"/>
        <v>560.29999999999995</v>
      </c>
      <c r="BD65" s="34">
        <f>SUM(BD60:BD64)</f>
        <v>868</v>
      </c>
      <c r="BE65" s="34">
        <f t="shared" ref="BE65:BN65" si="133">SUM(BE60:BE64)</f>
        <v>207.26999999999998</v>
      </c>
      <c r="BF65" s="34">
        <f t="shared" si="133"/>
        <v>117.85</v>
      </c>
      <c r="BG65" s="35">
        <f t="shared" si="133"/>
        <v>542.88</v>
      </c>
      <c r="BH65" s="35">
        <f t="shared" si="133"/>
        <v>0</v>
      </c>
      <c r="BI65" s="35">
        <f t="shared" si="133"/>
        <v>45</v>
      </c>
      <c r="BJ65" s="35">
        <f t="shared" si="133"/>
        <v>497.88</v>
      </c>
      <c r="BK65" s="35">
        <f t="shared" si="133"/>
        <v>0</v>
      </c>
      <c r="BL65" s="35">
        <f t="shared" si="133"/>
        <v>0</v>
      </c>
      <c r="BM65" s="35">
        <f t="shared" si="133"/>
        <v>497.88</v>
      </c>
      <c r="BN65" s="35">
        <f t="shared" si="133"/>
        <v>-497.88</v>
      </c>
    </row>
    <row r="66" spans="1:66" ht="15" customHeight="1" x14ac:dyDescent="0.25">
      <c r="AC66" s="28" t="s">
        <v>148</v>
      </c>
      <c r="AD66" s="28">
        <v>0</v>
      </c>
      <c r="AE66" s="28">
        <v>0</v>
      </c>
      <c r="AF66" s="28">
        <v>0</v>
      </c>
      <c r="AG66" s="54">
        <f t="shared" si="122"/>
        <v>0</v>
      </c>
      <c r="AH66" s="28">
        <v>0</v>
      </c>
      <c r="AI66" s="29">
        <v>0</v>
      </c>
      <c r="AJ66" s="30">
        <f t="shared" si="123"/>
        <v>0</v>
      </c>
      <c r="AK66" s="31"/>
      <c r="AL66" s="31"/>
      <c r="AM66" s="30">
        <f t="shared" si="124"/>
        <v>0</v>
      </c>
      <c r="BI66" s="43" t="s">
        <v>45</v>
      </c>
      <c r="BJ66" s="43">
        <v>30</v>
      </c>
    </row>
    <row r="67" spans="1:66" ht="15" customHeight="1" x14ac:dyDescent="0.25">
      <c r="A67" s="20" t="s">
        <v>16</v>
      </c>
      <c r="B67" s="20" t="s">
        <v>31</v>
      </c>
      <c r="C67" s="20" t="s">
        <v>32</v>
      </c>
      <c r="D67" s="20" t="s">
        <v>33</v>
      </c>
      <c r="E67" s="20" t="s">
        <v>34</v>
      </c>
      <c r="F67" s="20" t="s">
        <v>35</v>
      </c>
      <c r="G67" s="20" t="s">
        <v>36</v>
      </c>
      <c r="H67" s="20" t="s">
        <v>34</v>
      </c>
      <c r="I67" s="20" t="s">
        <v>37</v>
      </c>
      <c r="J67" s="20" t="s">
        <v>35</v>
      </c>
      <c r="K67" s="20" t="s">
        <v>38</v>
      </c>
      <c r="AC67" s="21" t="s">
        <v>149</v>
      </c>
      <c r="AD67" s="21">
        <v>203.11</v>
      </c>
      <c r="AE67" s="21">
        <v>95.7</v>
      </c>
      <c r="AF67" s="21">
        <v>29.24</v>
      </c>
      <c r="AG67" s="55">
        <f t="shared" si="122"/>
        <v>78.170000000000016</v>
      </c>
      <c r="AH67" s="46">
        <v>0</v>
      </c>
      <c r="AI67" s="45">
        <v>15</v>
      </c>
      <c r="AJ67" s="47">
        <f t="shared" si="123"/>
        <v>63.170000000000016</v>
      </c>
      <c r="AK67" s="48"/>
      <c r="AL67" s="48"/>
      <c r="AM67" s="47">
        <f t="shared" si="124"/>
        <v>63.170000000000016</v>
      </c>
      <c r="BI67" s="43" t="s">
        <v>46</v>
      </c>
      <c r="BJ67" s="43">
        <f>BG65*15%</f>
        <v>81.432000000000002</v>
      </c>
    </row>
    <row r="68" spans="1:66" ht="15" customHeight="1" x14ac:dyDescent="0.25">
      <c r="A68" s="21" t="s">
        <v>69</v>
      </c>
      <c r="B68" s="21">
        <v>896</v>
      </c>
      <c r="C68" s="21">
        <v>352.8</v>
      </c>
      <c r="D68" s="21">
        <v>127.4</v>
      </c>
      <c r="E68" s="22">
        <f t="shared" ref="E68" si="134">B68-C68-D68</f>
        <v>415.80000000000007</v>
      </c>
      <c r="F68" s="21">
        <v>0</v>
      </c>
      <c r="G68" s="22">
        <v>15</v>
      </c>
      <c r="H68" s="23">
        <f t="shared" ref="H68" si="135">E68+F68-G68</f>
        <v>400.80000000000007</v>
      </c>
      <c r="I68" s="24"/>
      <c r="J68" s="24"/>
      <c r="K68" s="23">
        <f>H68-I68-J68</f>
        <v>400.80000000000007</v>
      </c>
      <c r="AD68" s="34">
        <f>SUM(AD59:AD67)</f>
        <v>2577.11</v>
      </c>
      <c r="AE68" s="34">
        <f t="shared" ref="AE68:AM68" si="136">SUM(AE59:AE67)</f>
        <v>1200.3399999999999</v>
      </c>
      <c r="AF68" s="34">
        <f t="shared" si="136"/>
        <v>370.11</v>
      </c>
      <c r="AG68" s="35">
        <f t="shared" si="136"/>
        <v>1006.6599999999999</v>
      </c>
      <c r="AH68" s="35">
        <f t="shared" si="136"/>
        <v>0</v>
      </c>
      <c r="AI68" s="35">
        <f t="shared" si="136"/>
        <v>75</v>
      </c>
      <c r="AJ68" s="35">
        <f t="shared" si="136"/>
        <v>931.65999999999985</v>
      </c>
      <c r="AK68" s="35">
        <f t="shared" si="136"/>
        <v>0</v>
      </c>
      <c r="AL68" s="35">
        <f t="shared" si="136"/>
        <v>0</v>
      </c>
      <c r="AM68" s="35">
        <f t="shared" si="136"/>
        <v>931.65999999999985</v>
      </c>
      <c r="BI68" s="37" t="s">
        <v>8</v>
      </c>
      <c r="BJ68" s="37">
        <f>BJ65-BJ66-BJ67</f>
        <v>386.44799999999998</v>
      </c>
    </row>
    <row r="69" spans="1:66" ht="15" customHeight="1" x14ac:dyDescent="0.25">
      <c r="A69" s="28" t="s">
        <v>70</v>
      </c>
      <c r="B69" s="28">
        <v>513</v>
      </c>
      <c r="C69" s="28">
        <v>0</v>
      </c>
      <c r="D69" s="28">
        <v>76.95</v>
      </c>
      <c r="E69" s="29">
        <f t="shared" ref="E69" si="137">B69-C69-D69</f>
        <v>436.05</v>
      </c>
      <c r="F69" s="28">
        <v>0</v>
      </c>
      <c r="G69" s="29">
        <v>15</v>
      </c>
      <c r="H69" s="30">
        <f t="shared" ref="H69" si="138">E69+F69-G69</f>
        <v>421.05</v>
      </c>
      <c r="I69" s="31"/>
      <c r="J69" s="31"/>
      <c r="K69" s="30">
        <f>H69-I69-J69</f>
        <v>421.05</v>
      </c>
      <c r="AI69" s="43" t="s">
        <v>45</v>
      </c>
      <c r="AJ69" s="43">
        <v>30</v>
      </c>
    </row>
    <row r="70" spans="1:66" ht="15" customHeight="1" x14ac:dyDescent="0.25">
      <c r="B70" s="35">
        <f>SUM(B68:B69)</f>
        <v>1409</v>
      </c>
      <c r="C70" s="35">
        <f t="shared" ref="C70:K70" si="139">SUM(C68:C69)</f>
        <v>352.8</v>
      </c>
      <c r="D70" s="35">
        <f t="shared" si="139"/>
        <v>204.35000000000002</v>
      </c>
      <c r="E70" s="35">
        <f t="shared" si="139"/>
        <v>851.85000000000014</v>
      </c>
      <c r="F70" s="35">
        <f t="shared" si="139"/>
        <v>0</v>
      </c>
      <c r="G70" s="35">
        <f t="shared" si="139"/>
        <v>30</v>
      </c>
      <c r="H70" s="35">
        <f t="shared" si="139"/>
        <v>821.85000000000014</v>
      </c>
      <c r="I70" s="35">
        <f t="shared" si="139"/>
        <v>0</v>
      </c>
      <c r="J70" s="35">
        <f t="shared" si="139"/>
        <v>0</v>
      </c>
      <c r="K70" s="35">
        <f t="shared" si="139"/>
        <v>821.85000000000014</v>
      </c>
      <c r="AI70" s="43" t="s">
        <v>46</v>
      </c>
      <c r="AJ70" s="43">
        <f>AG68*20%</f>
        <v>201.33199999999999</v>
      </c>
    </row>
    <row r="71" spans="1:66" ht="15" customHeight="1" x14ac:dyDescent="0.25">
      <c r="G71" s="43" t="s">
        <v>45</v>
      </c>
      <c r="H71" s="43">
        <v>30</v>
      </c>
      <c r="AI71" s="43" t="s">
        <v>113</v>
      </c>
      <c r="AJ71" s="43">
        <v>420</v>
      </c>
    </row>
    <row r="72" spans="1:66" ht="15" customHeight="1" x14ac:dyDescent="0.25">
      <c r="G72" s="43" t="s">
        <v>46</v>
      </c>
      <c r="H72" s="43">
        <f>E70*15%</f>
        <v>127.77750000000002</v>
      </c>
      <c r="AI72" s="37" t="s">
        <v>8</v>
      </c>
      <c r="AJ72" s="37">
        <f>AJ68-AJ69-AJ70-AJ71</f>
        <v>280.32799999999986</v>
      </c>
    </row>
    <row r="73" spans="1:66" ht="15" customHeight="1" x14ac:dyDescent="0.25">
      <c r="G73" s="37" t="s">
        <v>8</v>
      </c>
      <c r="H73" s="37">
        <f>H70-H71-H72</f>
        <v>664.0725000000001</v>
      </c>
    </row>
    <row r="74" spans="1:66" ht="15" customHeight="1" x14ac:dyDescent="0.25"/>
    <row r="75" spans="1:66" ht="15" customHeight="1" x14ac:dyDescent="0.25"/>
    <row r="76" spans="1:66" ht="15" customHeight="1" x14ac:dyDescent="0.25"/>
    <row r="77" spans="1:66" ht="15" customHeight="1" x14ac:dyDescent="0.25"/>
    <row r="78" spans="1:66" ht="15" customHeight="1" x14ac:dyDescent="0.25"/>
    <row r="79" spans="1:66" ht="15" customHeight="1" x14ac:dyDescent="0.25"/>
    <row r="80" spans="1:66"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sheetData>
  <conditionalFormatting sqref="D24:D25">
    <cfRule type="cellIs" dxfId="1328" priority="602" operator="lessThan">
      <formula>0</formula>
    </cfRule>
    <cfRule type="cellIs" dxfId="1327" priority="603" operator="greaterThan">
      <formula>0</formula>
    </cfRule>
  </conditionalFormatting>
  <conditionalFormatting sqref="D24:D25">
    <cfRule type="cellIs" dxfId="1326" priority="600" operator="lessThan">
      <formula>0</formula>
    </cfRule>
    <cfRule type="cellIs" dxfId="1325" priority="601" operator="greaterThan">
      <formula>0</formula>
    </cfRule>
  </conditionalFormatting>
  <conditionalFormatting sqref="D24:D25">
    <cfRule type="cellIs" dxfId="1324" priority="598" operator="lessThan">
      <formula>0</formula>
    </cfRule>
    <cfRule type="cellIs" dxfId="1323" priority="599" operator="greaterThan">
      <formula>0</formula>
    </cfRule>
  </conditionalFormatting>
  <conditionalFormatting sqref="D24:D25">
    <cfRule type="cellIs" dxfId="1322" priority="596" operator="lessThan">
      <formula>0</formula>
    </cfRule>
    <cfRule type="cellIs" dxfId="1321" priority="597" operator="greaterThan">
      <formula>0</formula>
    </cfRule>
  </conditionalFormatting>
  <conditionalFormatting sqref="D24:D25">
    <cfRule type="cellIs" dxfId="1320" priority="594" operator="lessThan">
      <formula>0</formula>
    </cfRule>
    <cfRule type="cellIs" dxfId="1319" priority="595" operator="greaterThan">
      <formula>0</formula>
    </cfRule>
  </conditionalFormatting>
  <conditionalFormatting sqref="D24:D25">
    <cfRule type="cellIs" dxfId="1318" priority="592" operator="lessThan">
      <formula>0</formula>
    </cfRule>
    <cfRule type="cellIs" dxfId="1317" priority="593" operator="greaterThan">
      <formula>0</formula>
    </cfRule>
  </conditionalFormatting>
  <conditionalFormatting sqref="H8:H10">
    <cfRule type="cellIs" dxfId="1316" priority="590" operator="lessThan">
      <formula>0</formula>
    </cfRule>
    <cfRule type="cellIs" dxfId="1315" priority="591" operator="greaterThan">
      <formula>0</formula>
    </cfRule>
  </conditionalFormatting>
  <conditionalFormatting sqref="H8:H10">
    <cfRule type="cellIs" dxfId="1314" priority="588" operator="lessThan">
      <formula>0</formula>
    </cfRule>
    <cfRule type="cellIs" dxfId="1313" priority="589" operator="greaterThan">
      <formula>0</formula>
    </cfRule>
  </conditionalFormatting>
  <conditionalFormatting sqref="H8:H10">
    <cfRule type="cellIs" dxfId="1312" priority="586" operator="lessThan">
      <formula>0</formula>
    </cfRule>
    <cfRule type="cellIs" dxfId="1311" priority="587" operator="greaterThan">
      <formula>0</formula>
    </cfRule>
  </conditionalFormatting>
  <conditionalFormatting sqref="H8:H10">
    <cfRule type="cellIs" dxfId="1310" priority="584" operator="lessThan">
      <formula>0</formula>
    </cfRule>
    <cfRule type="cellIs" dxfId="1309" priority="585" operator="greaterThan">
      <formula>0</formula>
    </cfRule>
  </conditionalFormatting>
  <conditionalFormatting sqref="H18">
    <cfRule type="cellIs" dxfId="1308" priority="554" operator="lessThan">
      <formula>0</formula>
    </cfRule>
    <cfRule type="cellIs" dxfId="1307" priority="555" operator="greaterThan">
      <formula>0</formula>
    </cfRule>
  </conditionalFormatting>
  <conditionalFormatting sqref="H18">
    <cfRule type="cellIs" dxfId="1306" priority="552" operator="lessThan">
      <formula>0</formula>
    </cfRule>
    <cfRule type="cellIs" dxfId="1305" priority="553" operator="greaterThan">
      <formula>0</formula>
    </cfRule>
  </conditionalFormatting>
  <conditionalFormatting sqref="H8:H10">
    <cfRule type="cellIs" dxfId="1304" priority="582" operator="lessThan">
      <formula>0</formula>
    </cfRule>
    <cfRule type="cellIs" dxfId="1303" priority="583" operator="greaterThan">
      <formula>0</formula>
    </cfRule>
  </conditionalFormatting>
  <conditionalFormatting sqref="H8:H10">
    <cfRule type="cellIs" dxfId="1302" priority="580" operator="lessThan">
      <formula>0</formula>
    </cfRule>
    <cfRule type="cellIs" dxfId="1301" priority="581" operator="greaterThan">
      <formula>0</formula>
    </cfRule>
  </conditionalFormatting>
  <conditionalFormatting sqref="H14">
    <cfRule type="cellIs" dxfId="1300" priority="566" operator="lessThan">
      <formula>0</formula>
    </cfRule>
    <cfRule type="cellIs" dxfId="1299" priority="567" operator="greaterThan">
      <formula>0</formula>
    </cfRule>
  </conditionalFormatting>
  <conditionalFormatting sqref="H14">
    <cfRule type="cellIs" dxfId="1298" priority="564" operator="lessThan">
      <formula>0</formula>
    </cfRule>
    <cfRule type="cellIs" dxfId="1297" priority="565" operator="greaterThan">
      <formula>0</formula>
    </cfRule>
  </conditionalFormatting>
  <conditionalFormatting sqref="H14">
    <cfRule type="cellIs" dxfId="1296" priority="562" operator="lessThan">
      <formula>0</formula>
    </cfRule>
    <cfRule type="cellIs" dxfId="1295" priority="563" operator="greaterThan">
      <formula>0</formula>
    </cfRule>
  </conditionalFormatting>
  <conditionalFormatting sqref="H14">
    <cfRule type="cellIs" dxfId="1294" priority="560" operator="lessThan">
      <formula>0</formula>
    </cfRule>
    <cfRule type="cellIs" dxfId="1293" priority="561" operator="greaterThan">
      <formula>0</formula>
    </cfRule>
  </conditionalFormatting>
  <conditionalFormatting sqref="H14">
    <cfRule type="cellIs" dxfId="1292" priority="558" operator="lessThan">
      <formula>0</formula>
    </cfRule>
    <cfRule type="cellIs" dxfId="1291" priority="559" operator="greaterThan">
      <formula>0</formula>
    </cfRule>
  </conditionalFormatting>
  <conditionalFormatting sqref="H6">
    <cfRule type="cellIs" dxfId="1290" priority="578" operator="lessThan">
      <formula>0</formula>
    </cfRule>
    <cfRule type="cellIs" dxfId="1289" priority="579" operator="greaterThan">
      <formula>0</formula>
    </cfRule>
  </conditionalFormatting>
  <conditionalFormatting sqref="H6">
    <cfRule type="cellIs" dxfId="1288" priority="576" operator="lessThan">
      <formula>0</formula>
    </cfRule>
    <cfRule type="cellIs" dxfId="1287" priority="577" operator="greaterThan">
      <formula>0</formula>
    </cfRule>
  </conditionalFormatting>
  <conditionalFormatting sqref="H6">
    <cfRule type="cellIs" dxfId="1286" priority="574" operator="lessThan">
      <formula>0</formula>
    </cfRule>
    <cfRule type="cellIs" dxfId="1285" priority="575" operator="greaterThan">
      <formula>0</formula>
    </cfRule>
  </conditionalFormatting>
  <conditionalFormatting sqref="H6">
    <cfRule type="cellIs" dxfId="1284" priority="572" operator="lessThan">
      <formula>0</formula>
    </cfRule>
    <cfRule type="cellIs" dxfId="1283" priority="573" operator="greaterThan">
      <formula>0</formula>
    </cfRule>
  </conditionalFormatting>
  <conditionalFormatting sqref="H6">
    <cfRule type="cellIs" dxfId="1282" priority="570" operator="lessThan">
      <formula>0</formula>
    </cfRule>
    <cfRule type="cellIs" dxfId="1281" priority="571" operator="greaterThan">
      <formula>0</formula>
    </cfRule>
  </conditionalFormatting>
  <conditionalFormatting sqref="H6">
    <cfRule type="cellIs" dxfId="1280" priority="568" operator="lessThan">
      <formula>0</formula>
    </cfRule>
    <cfRule type="cellIs" dxfId="1279" priority="569" operator="greaterThan">
      <formula>0</formula>
    </cfRule>
  </conditionalFormatting>
  <conditionalFormatting sqref="H14">
    <cfRule type="cellIs" dxfId="1278" priority="556" operator="lessThan">
      <formula>0</formula>
    </cfRule>
    <cfRule type="cellIs" dxfId="1277" priority="557" operator="greaterThan">
      <formula>0</formula>
    </cfRule>
  </conditionalFormatting>
  <conditionalFormatting sqref="H18">
    <cfRule type="cellIs" dxfId="1276" priority="550" operator="lessThan">
      <formula>0</formula>
    </cfRule>
    <cfRule type="cellIs" dxfId="1275" priority="551" operator="greaterThan">
      <formula>0</formula>
    </cfRule>
  </conditionalFormatting>
  <conditionalFormatting sqref="H18">
    <cfRule type="cellIs" dxfId="1274" priority="548" operator="lessThan">
      <formula>0</formula>
    </cfRule>
    <cfRule type="cellIs" dxfId="1273" priority="549" operator="greaterThan">
      <formula>0</formula>
    </cfRule>
  </conditionalFormatting>
  <conditionalFormatting sqref="H18">
    <cfRule type="cellIs" dxfId="1272" priority="546" operator="lessThan">
      <formula>0</formula>
    </cfRule>
    <cfRule type="cellIs" dxfId="1271" priority="547" operator="greaterThan">
      <formula>0</formula>
    </cfRule>
  </conditionalFormatting>
  <conditionalFormatting sqref="H18">
    <cfRule type="cellIs" dxfId="1270" priority="544" operator="lessThan">
      <formula>0</formula>
    </cfRule>
    <cfRule type="cellIs" dxfId="1269" priority="545" operator="greaterThan">
      <formula>0</formula>
    </cfRule>
  </conditionalFormatting>
  <conditionalFormatting sqref="H4:H5">
    <cfRule type="cellIs" dxfId="1268" priority="540" operator="lessThan">
      <formula>0</formula>
    </cfRule>
    <cfRule type="cellIs" dxfId="1267" priority="541" operator="greaterThan">
      <formula>0</formula>
    </cfRule>
  </conditionalFormatting>
  <conditionalFormatting sqref="H4:H5">
    <cfRule type="cellIs" dxfId="1266" priority="538" operator="lessThan">
      <formula>0</formula>
    </cfRule>
    <cfRule type="cellIs" dxfId="1265" priority="539" operator="greaterThan">
      <formula>0</formula>
    </cfRule>
  </conditionalFormatting>
  <conditionalFormatting sqref="H4:H5">
    <cfRule type="cellIs" dxfId="1264" priority="536" operator="lessThan">
      <formula>0</formula>
    </cfRule>
    <cfRule type="cellIs" dxfId="1263" priority="537" operator="greaterThan">
      <formula>0</formula>
    </cfRule>
  </conditionalFormatting>
  <conditionalFormatting sqref="H4:H5">
    <cfRule type="cellIs" dxfId="1262" priority="534" operator="lessThan">
      <formula>0</formula>
    </cfRule>
    <cfRule type="cellIs" dxfId="1261" priority="535" operator="greaterThan">
      <formula>0</formula>
    </cfRule>
  </conditionalFormatting>
  <conditionalFormatting sqref="H4:H5">
    <cfRule type="cellIs" dxfId="1260" priority="532" operator="lessThan">
      <formula>0</formula>
    </cfRule>
    <cfRule type="cellIs" dxfId="1259" priority="533" operator="greaterThan">
      <formula>0</formula>
    </cfRule>
  </conditionalFormatting>
  <conditionalFormatting sqref="H4:H5">
    <cfRule type="cellIs" dxfId="1258" priority="530" operator="lessThan">
      <formula>0</formula>
    </cfRule>
    <cfRule type="cellIs" dxfId="1257" priority="531" operator="greaterThan">
      <formula>0</formula>
    </cfRule>
  </conditionalFormatting>
  <conditionalFormatting sqref="H19">
    <cfRule type="cellIs" dxfId="1256" priority="528" operator="lessThan">
      <formula>0</formula>
    </cfRule>
    <cfRule type="cellIs" dxfId="1255" priority="529" operator="greaterThan">
      <formula>0</formula>
    </cfRule>
  </conditionalFormatting>
  <conditionalFormatting sqref="H19">
    <cfRule type="cellIs" dxfId="1254" priority="526" operator="lessThan">
      <formula>0</formula>
    </cfRule>
    <cfRule type="cellIs" dxfId="1253" priority="527" operator="greaterThan">
      <formula>0</formula>
    </cfRule>
  </conditionalFormatting>
  <conditionalFormatting sqref="H19">
    <cfRule type="cellIs" dxfId="1252" priority="524" operator="lessThan">
      <formula>0</formula>
    </cfRule>
    <cfRule type="cellIs" dxfId="1251" priority="525" operator="greaterThan">
      <formula>0</formula>
    </cfRule>
  </conditionalFormatting>
  <conditionalFormatting sqref="H19">
    <cfRule type="cellIs" dxfId="1250" priority="522" operator="lessThan">
      <formula>0</formula>
    </cfRule>
    <cfRule type="cellIs" dxfId="1249" priority="523" operator="greaterThan">
      <formula>0</formula>
    </cfRule>
  </conditionalFormatting>
  <conditionalFormatting sqref="H19">
    <cfRule type="cellIs" dxfId="1248" priority="520" operator="lessThan">
      <formula>0</formula>
    </cfRule>
    <cfRule type="cellIs" dxfId="1247" priority="521" operator="greaterThan">
      <formula>0</formula>
    </cfRule>
  </conditionalFormatting>
  <conditionalFormatting sqref="H19">
    <cfRule type="cellIs" dxfId="1246" priority="518" operator="lessThan">
      <formula>0</formula>
    </cfRule>
    <cfRule type="cellIs" dxfId="1245" priority="519" operator="greaterThan">
      <formula>0</formula>
    </cfRule>
  </conditionalFormatting>
  <conditionalFormatting sqref="H7">
    <cfRule type="cellIs" dxfId="1244" priority="506" operator="lessThan">
      <formula>0</formula>
    </cfRule>
    <cfRule type="cellIs" dxfId="1243" priority="507" operator="greaterThan">
      <formula>0</formula>
    </cfRule>
  </conditionalFormatting>
  <conditionalFormatting sqref="H7">
    <cfRule type="cellIs" dxfId="1242" priority="516" operator="lessThan">
      <formula>0</formula>
    </cfRule>
    <cfRule type="cellIs" dxfId="1241" priority="517" operator="greaterThan">
      <formula>0</formula>
    </cfRule>
  </conditionalFormatting>
  <conditionalFormatting sqref="H7">
    <cfRule type="cellIs" dxfId="1240" priority="514" operator="lessThan">
      <formula>0</formula>
    </cfRule>
    <cfRule type="cellIs" dxfId="1239" priority="515" operator="greaterThan">
      <formula>0</formula>
    </cfRule>
  </conditionalFormatting>
  <conditionalFormatting sqref="H7">
    <cfRule type="cellIs" dxfId="1238" priority="512" operator="lessThan">
      <formula>0</formula>
    </cfRule>
    <cfRule type="cellIs" dxfId="1237" priority="513" operator="greaterThan">
      <formula>0</formula>
    </cfRule>
  </conditionalFormatting>
  <conditionalFormatting sqref="H7">
    <cfRule type="cellIs" dxfId="1236" priority="510" operator="lessThan">
      <formula>0</formula>
    </cfRule>
    <cfRule type="cellIs" dxfId="1235" priority="511" operator="greaterThan">
      <formula>0</formula>
    </cfRule>
  </conditionalFormatting>
  <conditionalFormatting sqref="H7">
    <cfRule type="cellIs" dxfId="1234" priority="508" operator="lessThan">
      <formula>0</formula>
    </cfRule>
    <cfRule type="cellIs" dxfId="1233" priority="509" operator="greaterThan">
      <formula>0</formula>
    </cfRule>
  </conditionalFormatting>
  <conditionalFormatting sqref="H16">
    <cfRule type="cellIs" dxfId="1232" priority="482" operator="lessThan">
      <formula>0</formula>
    </cfRule>
    <cfRule type="cellIs" dxfId="1231" priority="483" operator="greaterThan">
      <formula>0</formula>
    </cfRule>
  </conditionalFormatting>
  <conditionalFormatting sqref="H17">
    <cfRule type="cellIs" dxfId="1230" priority="504" operator="lessThan">
      <formula>0</formula>
    </cfRule>
    <cfRule type="cellIs" dxfId="1229" priority="505" operator="greaterThan">
      <formula>0</formula>
    </cfRule>
  </conditionalFormatting>
  <conditionalFormatting sqref="H17">
    <cfRule type="cellIs" dxfId="1228" priority="502" operator="lessThan">
      <formula>0</formula>
    </cfRule>
    <cfRule type="cellIs" dxfId="1227" priority="503" operator="greaterThan">
      <formula>0</formula>
    </cfRule>
  </conditionalFormatting>
  <conditionalFormatting sqref="H17">
    <cfRule type="cellIs" dxfId="1226" priority="500" operator="lessThan">
      <formula>0</formula>
    </cfRule>
    <cfRule type="cellIs" dxfId="1225" priority="501" operator="greaterThan">
      <formula>0</formula>
    </cfRule>
  </conditionalFormatting>
  <conditionalFormatting sqref="H17">
    <cfRule type="cellIs" dxfId="1224" priority="498" operator="lessThan">
      <formula>0</formula>
    </cfRule>
    <cfRule type="cellIs" dxfId="1223" priority="499" operator="greaterThan">
      <formula>0</formula>
    </cfRule>
  </conditionalFormatting>
  <conditionalFormatting sqref="H17">
    <cfRule type="cellIs" dxfId="1222" priority="496" operator="lessThan">
      <formula>0</formula>
    </cfRule>
    <cfRule type="cellIs" dxfId="1221" priority="497" operator="greaterThan">
      <formula>0</formula>
    </cfRule>
  </conditionalFormatting>
  <conditionalFormatting sqref="H17">
    <cfRule type="cellIs" dxfId="1220" priority="494" operator="lessThan">
      <formula>0</formula>
    </cfRule>
    <cfRule type="cellIs" dxfId="1219" priority="495" operator="greaterThan">
      <formula>0</formula>
    </cfRule>
  </conditionalFormatting>
  <conditionalFormatting sqref="H16">
    <cfRule type="cellIs" dxfId="1218" priority="492" operator="lessThan">
      <formula>0</formula>
    </cfRule>
    <cfRule type="cellIs" dxfId="1217" priority="493" operator="greaterThan">
      <formula>0</formula>
    </cfRule>
  </conditionalFormatting>
  <conditionalFormatting sqref="H16">
    <cfRule type="cellIs" dxfId="1216" priority="490" operator="lessThan">
      <formula>0</formula>
    </cfRule>
    <cfRule type="cellIs" dxfId="1215" priority="491" operator="greaterThan">
      <formula>0</formula>
    </cfRule>
  </conditionalFormatting>
  <conditionalFormatting sqref="H16">
    <cfRule type="cellIs" dxfId="1214" priority="488" operator="lessThan">
      <formula>0</formula>
    </cfRule>
    <cfRule type="cellIs" dxfId="1213" priority="489" operator="greaterThan">
      <formula>0</formula>
    </cfRule>
  </conditionalFormatting>
  <conditionalFormatting sqref="H16">
    <cfRule type="cellIs" dxfId="1212" priority="486" operator="lessThan">
      <formula>0</formula>
    </cfRule>
    <cfRule type="cellIs" dxfId="1211" priority="487" operator="greaterThan">
      <formula>0</formula>
    </cfRule>
  </conditionalFormatting>
  <conditionalFormatting sqref="H16">
    <cfRule type="cellIs" dxfId="1210" priority="484" operator="lessThan">
      <formula>0</formula>
    </cfRule>
    <cfRule type="cellIs" dxfId="1209" priority="485" operator="greaterThan">
      <formula>0</formula>
    </cfRule>
  </conditionalFormatting>
  <conditionalFormatting sqref="H17">
    <cfRule type="cellIs" dxfId="1208" priority="480" operator="lessThan">
      <formula>0</formula>
    </cfRule>
    <cfRule type="cellIs" dxfId="1207" priority="481" operator="greaterThan">
      <formula>0</formula>
    </cfRule>
  </conditionalFormatting>
  <conditionalFormatting sqref="H17">
    <cfRule type="cellIs" dxfId="1206" priority="478" operator="lessThan">
      <formula>0</formula>
    </cfRule>
    <cfRule type="cellIs" dxfId="1205" priority="479" operator="greaterThan">
      <formula>0</formula>
    </cfRule>
  </conditionalFormatting>
  <conditionalFormatting sqref="H17">
    <cfRule type="cellIs" dxfId="1204" priority="476" operator="lessThan">
      <formula>0</formula>
    </cfRule>
    <cfRule type="cellIs" dxfId="1203" priority="477" operator="greaterThan">
      <formula>0</formula>
    </cfRule>
  </conditionalFormatting>
  <conditionalFormatting sqref="H17">
    <cfRule type="cellIs" dxfId="1202" priority="474" operator="lessThan">
      <formula>0</formula>
    </cfRule>
    <cfRule type="cellIs" dxfId="1201" priority="475" operator="greaterThan">
      <formula>0</formula>
    </cfRule>
  </conditionalFormatting>
  <conditionalFormatting sqref="H17">
    <cfRule type="cellIs" dxfId="1200" priority="472" operator="lessThan">
      <formula>0</formula>
    </cfRule>
    <cfRule type="cellIs" dxfId="1199" priority="473" operator="greaterThan">
      <formula>0</formula>
    </cfRule>
  </conditionalFormatting>
  <conditionalFormatting sqref="H17">
    <cfRule type="cellIs" dxfId="1198" priority="470" operator="lessThan">
      <formula>0</formula>
    </cfRule>
    <cfRule type="cellIs" dxfId="1197" priority="471" operator="greaterThan">
      <formula>0</formula>
    </cfRule>
  </conditionalFormatting>
  <conditionalFormatting sqref="H11">
    <cfRule type="cellIs" dxfId="1196" priority="442" operator="lessThan">
      <formula>0</formula>
    </cfRule>
    <cfRule type="cellIs" dxfId="1195" priority="443" operator="greaterThan">
      <formula>0</formula>
    </cfRule>
  </conditionalFormatting>
  <conditionalFormatting sqref="H11">
    <cfRule type="cellIs" dxfId="1194" priority="440" operator="lessThan">
      <formula>0</formula>
    </cfRule>
    <cfRule type="cellIs" dxfId="1193" priority="441" operator="greaterThan">
      <formula>0</formula>
    </cfRule>
  </conditionalFormatting>
  <conditionalFormatting sqref="H11">
    <cfRule type="cellIs" dxfId="1192" priority="438" operator="lessThan">
      <formula>0</formula>
    </cfRule>
    <cfRule type="cellIs" dxfId="1191" priority="439" operator="greaterThan">
      <formula>0</formula>
    </cfRule>
  </conditionalFormatting>
  <conditionalFormatting sqref="H11">
    <cfRule type="cellIs" dxfId="1190" priority="436" operator="lessThan">
      <formula>0</formula>
    </cfRule>
    <cfRule type="cellIs" dxfId="1189" priority="437" operator="greaterThan">
      <formula>0</formula>
    </cfRule>
  </conditionalFormatting>
  <conditionalFormatting sqref="H11">
    <cfRule type="cellIs" dxfId="1188" priority="434" operator="lessThan">
      <formula>0</formula>
    </cfRule>
    <cfRule type="cellIs" dxfId="1187" priority="435" operator="greaterThan">
      <formula>0</formula>
    </cfRule>
  </conditionalFormatting>
  <conditionalFormatting sqref="H18">
    <cfRule type="cellIs" dxfId="1186" priority="468" operator="lessThan">
      <formula>0</formula>
    </cfRule>
    <cfRule type="cellIs" dxfId="1185" priority="469" operator="greaterThan">
      <formula>0</formula>
    </cfRule>
  </conditionalFormatting>
  <conditionalFormatting sqref="H18">
    <cfRule type="cellIs" dxfId="1184" priority="466" operator="lessThan">
      <formula>0</formula>
    </cfRule>
    <cfRule type="cellIs" dxfId="1183" priority="467" operator="greaterThan">
      <formula>0</formula>
    </cfRule>
  </conditionalFormatting>
  <conditionalFormatting sqref="H18">
    <cfRule type="cellIs" dxfId="1182" priority="464" operator="lessThan">
      <formula>0</formula>
    </cfRule>
    <cfRule type="cellIs" dxfId="1181" priority="465" operator="greaterThan">
      <formula>0</formula>
    </cfRule>
  </conditionalFormatting>
  <conditionalFormatting sqref="H18">
    <cfRule type="cellIs" dxfId="1180" priority="462" operator="lessThan">
      <formula>0</formula>
    </cfRule>
    <cfRule type="cellIs" dxfId="1179" priority="463" operator="greaterThan">
      <formula>0</formula>
    </cfRule>
  </conditionalFormatting>
  <conditionalFormatting sqref="H18">
    <cfRule type="cellIs" dxfId="1178" priority="460" operator="lessThan">
      <formula>0</formula>
    </cfRule>
    <cfRule type="cellIs" dxfId="1177" priority="461" operator="greaterThan">
      <formula>0</formula>
    </cfRule>
  </conditionalFormatting>
  <conditionalFormatting sqref="H18">
    <cfRule type="cellIs" dxfId="1176" priority="458" operator="lessThan">
      <formula>0</formula>
    </cfRule>
    <cfRule type="cellIs" dxfId="1175" priority="459" operator="greaterThan">
      <formula>0</formula>
    </cfRule>
  </conditionalFormatting>
  <conditionalFormatting sqref="H16">
    <cfRule type="cellIs" dxfId="1174" priority="456" operator="lessThan">
      <formula>0</formula>
    </cfRule>
    <cfRule type="cellIs" dxfId="1173" priority="457" operator="greaterThan">
      <formula>0</formula>
    </cfRule>
  </conditionalFormatting>
  <conditionalFormatting sqref="H16">
    <cfRule type="cellIs" dxfId="1172" priority="454" operator="lessThan">
      <formula>0</formula>
    </cfRule>
    <cfRule type="cellIs" dxfId="1171" priority="455" operator="greaterThan">
      <formula>0</formula>
    </cfRule>
  </conditionalFormatting>
  <conditionalFormatting sqref="H16">
    <cfRule type="cellIs" dxfId="1170" priority="452" operator="lessThan">
      <formula>0</formula>
    </cfRule>
    <cfRule type="cellIs" dxfId="1169" priority="453" operator="greaterThan">
      <formula>0</formula>
    </cfRule>
  </conditionalFormatting>
  <conditionalFormatting sqref="H16">
    <cfRule type="cellIs" dxfId="1168" priority="450" operator="lessThan">
      <formula>0</formula>
    </cfRule>
    <cfRule type="cellIs" dxfId="1167" priority="451" operator="greaterThan">
      <formula>0</formula>
    </cfRule>
  </conditionalFormatting>
  <conditionalFormatting sqref="H16">
    <cfRule type="cellIs" dxfId="1166" priority="448" operator="lessThan">
      <formula>0</formula>
    </cfRule>
    <cfRule type="cellIs" dxfId="1165" priority="449" operator="greaterThan">
      <formula>0</formula>
    </cfRule>
  </conditionalFormatting>
  <conditionalFormatting sqref="H16">
    <cfRule type="cellIs" dxfId="1164" priority="446" operator="lessThan">
      <formula>0</formula>
    </cfRule>
    <cfRule type="cellIs" dxfId="1163" priority="447" operator="greaterThan">
      <formula>0</formula>
    </cfRule>
  </conditionalFormatting>
  <conditionalFormatting sqref="H11">
    <cfRule type="cellIs" dxfId="1162" priority="444" operator="lessThan">
      <formula>0</formula>
    </cfRule>
    <cfRule type="cellIs" dxfId="1161" priority="445" operator="greaterThan">
      <formula>0</formula>
    </cfRule>
  </conditionalFormatting>
  <conditionalFormatting sqref="H24:H25">
    <cfRule type="cellIs" dxfId="1160" priority="432" operator="lessThan">
      <formula>0</formula>
    </cfRule>
    <cfRule type="cellIs" dxfId="1159" priority="433" operator="greaterThan">
      <formula>0</formula>
    </cfRule>
  </conditionalFormatting>
  <conditionalFormatting sqref="H24:H25">
    <cfRule type="cellIs" dxfId="1158" priority="430" operator="lessThan">
      <formula>0</formula>
    </cfRule>
    <cfRule type="cellIs" dxfId="1157" priority="431" operator="greaterThan">
      <formula>0</formula>
    </cfRule>
  </conditionalFormatting>
  <conditionalFormatting sqref="H24:H25">
    <cfRule type="cellIs" dxfId="1156" priority="428" operator="lessThan">
      <formula>0</formula>
    </cfRule>
    <cfRule type="cellIs" dxfId="1155" priority="429" operator="greaterThan">
      <formula>0</formula>
    </cfRule>
  </conditionalFormatting>
  <conditionalFormatting sqref="H24:H25">
    <cfRule type="cellIs" dxfId="1154" priority="426" operator="lessThan">
      <formula>0</formula>
    </cfRule>
    <cfRule type="cellIs" dxfId="1153" priority="427" operator="greaterThan">
      <formula>0</formula>
    </cfRule>
  </conditionalFormatting>
  <conditionalFormatting sqref="H24:H25">
    <cfRule type="cellIs" dxfId="1152" priority="424" operator="lessThan">
      <formula>0</formula>
    </cfRule>
    <cfRule type="cellIs" dxfId="1151" priority="425" operator="greaterThan">
      <formula>0</formula>
    </cfRule>
  </conditionalFormatting>
  <conditionalFormatting sqref="H24:H25">
    <cfRule type="cellIs" dxfId="1150" priority="422" operator="lessThan">
      <formula>0</formula>
    </cfRule>
    <cfRule type="cellIs" dxfId="1149" priority="423" operator="greaterThan">
      <formula>0</formula>
    </cfRule>
  </conditionalFormatting>
  <conditionalFormatting sqref="H20:H23">
    <cfRule type="cellIs" dxfId="1148" priority="420" operator="lessThan">
      <formula>0</formula>
    </cfRule>
    <cfRule type="cellIs" dxfId="1147" priority="421" operator="greaterThan">
      <formula>0</formula>
    </cfRule>
  </conditionalFormatting>
  <conditionalFormatting sqref="H20:H23">
    <cfRule type="cellIs" dxfId="1146" priority="418" operator="lessThan">
      <formula>0</formula>
    </cfRule>
    <cfRule type="cellIs" dxfId="1145" priority="419" operator="greaterThan">
      <formula>0</formula>
    </cfRule>
  </conditionalFormatting>
  <conditionalFormatting sqref="H20:H23">
    <cfRule type="cellIs" dxfId="1144" priority="416" operator="lessThan">
      <formula>0</formula>
    </cfRule>
    <cfRule type="cellIs" dxfId="1143" priority="417" operator="greaterThan">
      <formula>0</formula>
    </cfRule>
  </conditionalFormatting>
  <conditionalFormatting sqref="H20:H23">
    <cfRule type="cellIs" dxfId="1142" priority="414" operator="lessThan">
      <formula>0</formula>
    </cfRule>
    <cfRule type="cellIs" dxfId="1141" priority="415" operator="greaterThan">
      <formula>0</formula>
    </cfRule>
  </conditionalFormatting>
  <conditionalFormatting sqref="H20:H23">
    <cfRule type="cellIs" dxfId="1140" priority="412" operator="lessThan">
      <formula>0</formula>
    </cfRule>
    <cfRule type="cellIs" dxfId="1139" priority="413" operator="greaterThan">
      <formula>0</formula>
    </cfRule>
  </conditionalFormatting>
  <conditionalFormatting sqref="H20:H23">
    <cfRule type="cellIs" dxfId="1138" priority="410" operator="lessThan">
      <formula>0</formula>
    </cfRule>
    <cfRule type="cellIs" dxfId="1137" priority="411" operator="greaterThan">
      <formula>0</formula>
    </cfRule>
  </conditionalFormatting>
  <conditionalFormatting sqref="H20:H23">
    <cfRule type="cellIs" dxfId="1136" priority="408" operator="lessThan">
      <formula>0</formula>
    </cfRule>
    <cfRule type="cellIs" dxfId="1135" priority="409" operator="greaterThan">
      <formula>0</formula>
    </cfRule>
  </conditionalFormatting>
  <conditionalFormatting sqref="H20:H23">
    <cfRule type="cellIs" dxfId="1134" priority="406" operator="lessThan">
      <formula>0</formula>
    </cfRule>
    <cfRule type="cellIs" dxfId="1133" priority="407" operator="greaterThan">
      <formula>0</formula>
    </cfRule>
  </conditionalFormatting>
  <conditionalFormatting sqref="H20:H23">
    <cfRule type="cellIs" dxfId="1132" priority="404" operator="lessThan">
      <formula>0</formula>
    </cfRule>
    <cfRule type="cellIs" dxfId="1131" priority="405" operator="greaterThan">
      <formula>0</formula>
    </cfRule>
  </conditionalFormatting>
  <conditionalFormatting sqref="H20:H23">
    <cfRule type="cellIs" dxfId="1130" priority="402" operator="lessThan">
      <formula>0</formula>
    </cfRule>
    <cfRule type="cellIs" dxfId="1129" priority="403" operator="greaterThan">
      <formula>0</formula>
    </cfRule>
  </conditionalFormatting>
  <conditionalFormatting sqref="H20:H23">
    <cfRule type="cellIs" dxfId="1128" priority="400" operator="lessThan">
      <formula>0</formula>
    </cfRule>
    <cfRule type="cellIs" dxfId="1127" priority="401" operator="greaterThan">
      <formula>0</formula>
    </cfRule>
  </conditionalFormatting>
  <conditionalFormatting sqref="H20:H23">
    <cfRule type="cellIs" dxfId="1126" priority="398" operator="lessThan">
      <formula>0</formula>
    </cfRule>
    <cfRule type="cellIs" dxfId="1125" priority="399" operator="greaterThan">
      <formula>0</formula>
    </cfRule>
  </conditionalFormatting>
  <conditionalFormatting sqref="D20:D23 BW2 BZ2 BW5 BZ5 BW8 BZ8 BW11 BZ11 BW14 BZ14 BW17 BZ17 BW20 BW23 BZ20 BZ23">
    <cfRule type="cellIs" dxfId="1124" priority="397" operator="lessThan">
      <formula>0</formula>
    </cfRule>
  </conditionalFormatting>
  <conditionalFormatting sqref="C24:C25 D11 D14:D19 BW2 BY2:BZ2 BY5:BZ5 BW5 BY8:BZ8 BW8 BY11:BZ11 BW11 BY14:BZ14 BW14 BY17:BZ17 BW17 BY20:BZ20 BY23:BZ23 BW20 BW23">
    <cfRule type="cellIs" dxfId="1123" priority="396" operator="lessThan">
      <formula>0</formula>
    </cfRule>
  </conditionalFormatting>
  <conditionalFormatting sqref="H15">
    <cfRule type="cellIs" dxfId="1122" priority="393" operator="lessThan">
      <formula>0</formula>
    </cfRule>
    <cfRule type="cellIs" dxfId="1121" priority="394" operator="greaterThan">
      <formula>0</formula>
    </cfRule>
  </conditionalFormatting>
  <conditionalFormatting sqref="H15">
    <cfRule type="cellIs" dxfId="1120" priority="391" operator="lessThan">
      <formula>0</formula>
    </cfRule>
    <cfRule type="cellIs" dxfId="1119" priority="392" operator="greaterThan">
      <formula>0</formula>
    </cfRule>
  </conditionalFormatting>
  <conditionalFormatting sqref="H15">
    <cfRule type="cellIs" dxfId="1118" priority="389" operator="lessThan">
      <formula>0</formula>
    </cfRule>
    <cfRule type="cellIs" dxfId="1117" priority="390" operator="greaterThan">
      <formula>0</formula>
    </cfRule>
  </conditionalFormatting>
  <conditionalFormatting sqref="H15">
    <cfRule type="cellIs" dxfId="1116" priority="387" operator="lessThan">
      <formula>0</formula>
    </cfRule>
    <cfRule type="cellIs" dxfId="1115" priority="388" operator="greaterThan">
      <formula>0</formula>
    </cfRule>
  </conditionalFormatting>
  <conditionalFormatting sqref="H15">
    <cfRule type="cellIs" dxfId="1114" priority="385" operator="lessThan">
      <formula>0</formula>
    </cfRule>
    <cfRule type="cellIs" dxfId="1113" priority="386" operator="greaterThan">
      <formula>0</formula>
    </cfRule>
  </conditionalFormatting>
  <conditionalFormatting sqref="H15">
    <cfRule type="cellIs" dxfId="1112" priority="383" operator="lessThan">
      <formula>0</formula>
    </cfRule>
    <cfRule type="cellIs" dxfId="1111" priority="384" operator="greaterThan">
      <formula>0</formula>
    </cfRule>
  </conditionalFormatting>
  <conditionalFormatting sqref="D4:D6">
    <cfRule type="cellIs" dxfId="1110" priority="382" operator="lessThan">
      <formula>0</formula>
    </cfRule>
  </conditionalFormatting>
  <conditionalFormatting sqref="H29:H31 BZ2 BZ5 BZ8 BZ11 BZ14 BZ17 BZ20 BZ23">
    <cfRule type="cellIs" dxfId="1109" priority="380" operator="lessThan">
      <formula>0</formula>
    </cfRule>
    <cfRule type="cellIs" dxfId="1108" priority="381" operator="lessThan">
      <formula>0</formula>
    </cfRule>
  </conditionalFormatting>
  <conditionalFormatting sqref="K29:K31 H29:H31">
    <cfRule type="cellIs" dxfId="1107" priority="379" operator="lessThan">
      <formula>0</formula>
    </cfRule>
  </conditionalFormatting>
  <conditionalFormatting sqref="E29:E31">
    <cfRule type="cellIs" dxfId="1106" priority="378" operator="lessThan">
      <formula>0</formula>
    </cfRule>
  </conditionalFormatting>
  <conditionalFormatting sqref="E29:E31 G29:K31">
    <cfRule type="cellIs" dxfId="1105" priority="377" operator="lessThan">
      <formula>0</formula>
    </cfRule>
  </conditionalFormatting>
  <conditionalFormatting sqref="H3">
    <cfRule type="cellIs" dxfId="1104" priority="373" operator="lessThan">
      <formula>0</formula>
    </cfRule>
    <cfRule type="cellIs" dxfId="1103" priority="374" operator="greaterThan">
      <formula>0</formula>
    </cfRule>
  </conditionalFormatting>
  <conditionalFormatting sqref="H3">
    <cfRule type="cellIs" dxfId="1102" priority="371" operator="lessThan">
      <formula>0</formula>
    </cfRule>
    <cfRule type="cellIs" dxfId="1101" priority="372" operator="greaterThan">
      <formula>0</formula>
    </cfRule>
  </conditionalFormatting>
  <conditionalFormatting sqref="H3">
    <cfRule type="cellIs" dxfId="1100" priority="369" operator="lessThan">
      <formula>0</formula>
    </cfRule>
    <cfRule type="cellIs" dxfId="1099" priority="370" operator="greaterThan">
      <formula>0</formula>
    </cfRule>
  </conditionalFormatting>
  <conditionalFormatting sqref="H3">
    <cfRule type="cellIs" dxfId="1098" priority="367" operator="lessThan">
      <formula>0</formula>
    </cfRule>
    <cfRule type="cellIs" dxfId="1097" priority="368" operator="greaterThan">
      <formula>0</formula>
    </cfRule>
  </conditionalFormatting>
  <conditionalFormatting sqref="H3">
    <cfRule type="cellIs" dxfId="1096" priority="365" operator="lessThan">
      <formula>0</formula>
    </cfRule>
    <cfRule type="cellIs" dxfId="1095" priority="366" operator="greaterThan">
      <formula>0</formula>
    </cfRule>
  </conditionalFormatting>
  <conditionalFormatting sqref="H3">
    <cfRule type="cellIs" dxfId="1094" priority="363" operator="lessThan">
      <formula>0</formula>
    </cfRule>
    <cfRule type="cellIs" dxfId="1093" priority="364" operator="greaterThan">
      <formula>0</formula>
    </cfRule>
  </conditionalFormatting>
  <conditionalFormatting sqref="G3:G25">
    <cfRule type="cellIs" dxfId="1092" priority="361" operator="lessThan">
      <formula>0</formula>
    </cfRule>
    <cfRule type="cellIs" dxfId="1091" priority="362" operator="greaterThan">
      <formula>0</formula>
    </cfRule>
  </conditionalFormatting>
  <conditionalFormatting sqref="G3:G25">
    <cfRule type="cellIs" dxfId="1090" priority="359" operator="lessThan">
      <formula>0</formula>
    </cfRule>
    <cfRule type="cellIs" dxfId="1089" priority="360" operator="greaterThan">
      <formula>0</formula>
    </cfRule>
  </conditionalFormatting>
  <conditionalFormatting sqref="G3:G25">
    <cfRule type="cellIs" dxfId="1088" priority="357" operator="lessThan">
      <formula>0</formula>
    </cfRule>
    <cfRule type="cellIs" dxfId="1087" priority="358" operator="greaterThan">
      <formula>0</formula>
    </cfRule>
  </conditionalFormatting>
  <conditionalFormatting sqref="G3:G25">
    <cfRule type="cellIs" dxfId="1086" priority="355" operator="lessThan">
      <formula>0</formula>
    </cfRule>
    <cfRule type="cellIs" dxfId="1085" priority="356" operator="greaterThan">
      <formula>0</formula>
    </cfRule>
  </conditionalFormatting>
  <conditionalFormatting sqref="G3:G25">
    <cfRule type="cellIs" dxfId="1084" priority="353" operator="lessThan">
      <formula>0</formula>
    </cfRule>
    <cfRule type="cellIs" dxfId="1083" priority="354" operator="greaterThan">
      <formula>0</formula>
    </cfRule>
  </conditionalFormatting>
  <conditionalFormatting sqref="G3:G25">
    <cfRule type="cellIs" dxfId="1082" priority="351" operator="lessThan">
      <formula>0</formula>
    </cfRule>
    <cfRule type="cellIs" dxfId="1081" priority="352" operator="greaterThan">
      <formula>0</formula>
    </cfRule>
  </conditionalFormatting>
  <conditionalFormatting sqref="D3">
    <cfRule type="cellIs" dxfId="1080" priority="349" operator="lessThan">
      <formula>0</formula>
    </cfRule>
  </conditionalFormatting>
  <conditionalFormatting sqref="K38:K45">
    <cfRule type="cellIs" dxfId="1079" priority="348" operator="lessThan">
      <formula>0</formula>
    </cfRule>
  </conditionalFormatting>
  <conditionalFormatting sqref="G38:G45 I38:K45">
    <cfRule type="cellIs" dxfId="1078" priority="347" operator="lessThan">
      <formula>0</formula>
    </cfRule>
  </conditionalFormatting>
  <conditionalFormatting sqref="H12">
    <cfRule type="cellIs" dxfId="1077" priority="343" operator="lessThan">
      <formula>0</formula>
    </cfRule>
    <cfRule type="cellIs" dxfId="1076" priority="344" operator="greaterThan">
      <formula>0</formula>
    </cfRule>
  </conditionalFormatting>
  <conditionalFormatting sqref="H12">
    <cfRule type="cellIs" dxfId="1075" priority="341" operator="lessThan">
      <formula>0</formula>
    </cfRule>
    <cfRule type="cellIs" dxfId="1074" priority="342" operator="greaterThan">
      <formula>0</formula>
    </cfRule>
  </conditionalFormatting>
  <conditionalFormatting sqref="H12">
    <cfRule type="cellIs" dxfId="1073" priority="339" operator="lessThan">
      <formula>0</formula>
    </cfRule>
    <cfRule type="cellIs" dxfId="1072" priority="340" operator="greaterThan">
      <formula>0</formula>
    </cfRule>
  </conditionalFormatting>
  <conditionalFormatting sqref="H12">
    <cfRule type="cellIs" dxfId="1071" priority="337" operator="lessThan">
      <formula>0</formula>
    </cfRule>
    <cfRule type="cellIs" dxfId="1070" priority="338" operator="greaterThan">
      <formula>0</formula>
    </cfRule>
  </conditionalFormatting>
  <conditionalFormatting sqref="H12">
    <cfRule type="cellIs" dxfId="1069" priority="335" operator="lessThan">
      <formula>0</formula>
    </cfRule>
    <cfRule type="cellIs" dxfId="1068" priority="336" operator="greaterThan">
      <formula>0</formula>
    </cfRule>
  </conditionalFormatting>
  <conditionalFormatting sqref="H12">
    <cfRule type="cellIs" dxfId="1067" priority="345" operator="lessThan">
      <formula>0</formula>
    </cfRule>
    <cfRule type="cellIs" dxfId="1066" priority="346" operator="greaterThan">
      <formula>0</formula>
    </cfRule>
  </conditionalFormatting>
  <conditionalFormatting sqref="D12:D13">
    <cfRule type="cellIs" dxfId="1065" priority="334" operator="lessThan">
      <formula>0</formula>
    </cfRule>
  </conditionalFormatting>
  <conditionalFormatting sqref="C3:C25">
    <cfRule type="cellIs" dxfId="1064" priority="332" operator="lessThan">
      <formula>0</formula>
    </cfRule>
    <cfRule type="cellIs" dxfId="1063" priority="333" operator="lessThan">
      <formula>0</formula>
    </cfRule>
  </conditionalFormatting>
  <conditionalFormatting sqref="I2:I25">
    <cfRule type="cellIs" dxfId="1062" priority="305" operator="lessThan">
      <formula>0</formula>
    </cfRule>
    <cfRule type="cellIs" dxfId="1061" priority="330" operator="lessThan">
      <formula>0</formula>
    </cfRule>
    <cfRule type="cellIs" dxfId="1060" priority="331" operator="greaterThan">
      <formula>0</formula>
    </cfRule>
  </conditionalFormatting>
  <conditionalFormatting sqref="H2">
    <cfRule type="cellIs" dxfId="1059" priority="328" operator="lessThan">
      <formula>0</formula>
    </cfRule>
    <cfRule type="cellIs" dxfId="1058" priority="329" operator="greaterThan">
      <formula>0</formula>
    </cfRule>
  </conditionalFormatting>
  <conditionalFormatting sqref="H2">
    <cfRule type="cellIs" dxfId="1057" priority="326" operator="lessThan">
      <formula>0</formula>
    </cfRule>
    <cfRule type="cellIs" dxfId="1056" priority="327" operator="greaterThan">
      <formula>0</formula>
    </cfRule>
  </conditionalFormatting>
  <conditionalFormatting sqref="H2">
    <cfRule type="cellIs" dxfId="1055" priority="324" operator="lessThan">
      <formula>0</formula>
    </cfRule>
    <cfRule type="cellIs" dxfId="1054" priority="325" operator="greaterThan">
      <formula>0</formula>
    </cfRule>
  </conditionalFormatting>
  <conditionalFormatting sqref="H2">
    <cfRule type="cellIs" dxfId="1053" priority="322" operator="lessThan">
      <formula>0</formula>
    </cfRule>
    <cfRule type="cellIs" dxfId="1052" priority="323" operator="greaterThan">
      <formula>0</formula>
    </cfRule>
  </conditionalFormatting>
  <conditionalFormatting sqref="H2">
    <cfRule type="cellIs" dxfId="1051" priority="320" operator="lessThan">
      <formula>0</formula>
    </cfRule>
    <cfRule type="cellIs" dxfId="1050" priority="321" operator="greaterThan">
      <formula>0</formula>
    </cfRule>
  </conditionalFormatting>
  <conditionalFormatting sqref="H2">
    <cfRule type="cellIs" dxfId="1049" priority="318" operator="lessThan">
      <formula>0</formula>
    </cfRule>
    <cfRule type="cellIs" dxfId="1048" priority="319" operator="greaterThan">
      <formula>0</formula>
    </cfRule>
  </conditionalFormatting>
  <conditionalFormatting sqref="G2">
    <cfRule type="cellIs" dxfId="1047" priority="316" operator="lessThan">
      <formula>0</formula>
    </cfRule>
    <cfRule type="cellIs" dxfId="1046" priority="317" operator="greaterThan">
      <formula>0</formula>
    </cfRule>
  </conditionalFormatting>
  <conditionalFormatting sqref="G2">
    <cfRule type="cellIs" dxfId="1045" priority="314" operator="lessThan">
      <formula>0</formula>
    </cfRule>
    <cfRule type="cellIs" dxfId="1044" priority="315" operator="greaterThan">
      <formula>0</formula>
    </cfRule>
  </conditionalFormatting>
  <conditionalFormatting sqref="G2">
    <cfRule type="cellIs" dxfId="1043" priority="312" operator="lessThan">
      <formula>0</formula>
    </cfRule>
    <cfRule type="cellIs" dxfId="1042" priority="313" operator="greaterThan">
      <formula>0</formula>
    </cfRule>
  </conditionalFormatting>
  <conditionalFormatting sqref="G2">
    <cfRule type="cellIs" dxfId="1041" priority="310" operator="lessThan">
      <formula>0</formula>
    </cfRule>
    <cfRule type="cellIs" dxfId="1040" priority="311" operator="greaterThan">
      <formula>0</formula>
    </cfRule>
  </conditionalFormatting>
  <conditionalFormatting sqref="G2">
    <cfRule type="cellIs" dxfId="1039" priority="308" operator="lessThan">
      <formula>0</formula>
    </cfRule>
    <cfRule type="cellIs" dxfId="1038" priority="309" operator="greaterThan">
      <formula>0</formula>
    </cfRule>
  </conditionalFormatting>
  <conditionalFormatting sqref="G2">
    <cfRule type="cellIs" dxfId="1037" priority="306" operator="lessThan">
      <formula>0</formula>
    </cfRule>
    <cfRule type="cellIs" dxfId="1036" priority="307" operator="greaterThan">
      <formula>0</formula>
    </cfRule>
  </conditionalFormatting>
  <conditionalFormatting sqref="D2">
    <cfRule type="cellIs" dxfId="1035" priority="304" operator="lessThan">
      <formula>0</formula>
    </cfRule>
  </conditionalFormatting>
  <conditionalFormatting sqref="C2">
    <cfRule type="cellIs" dxfId="1034" priority="302" operator="lessThan">
      <formula>0</formula>
    </cfRule>
    <cfRule type="cellIs" dxfId="1033" priority="303" operator="lessThan">
      <formula>0</formula>
    </cfRule>
  </conditionalFormatting>
  <conditionalFormatting sqref="H38:H45">
    <cfRule type="cellIs" dxfId="1032" priority="297" operator="lessThan">
      <formula>0</formula>
    </cfRule>
  </conditionalFormatting>
  <conditionalFormatting sqref="H38:H45">
    <cfRule type="cellIs" dxfId="1031" priority="296" operator="lessThan">
      <formula>0</formula>
    </cfRule>
  </conditionalFormatting>
  <conditionalFormatting sqref="H38:H45">
    <cfRule type="cellIs" dxfId="1030" priority="298" operator="lessThan">
      <formula>0</formula>
    </cfRule>
    <cfRule type="cellIs" dxfId="1029" priority="299" operator="lessThan">
      <formula>0</formula>
    </cfRule>
  </conditionalFormatting>
  <conditionalFormatting sqref="H13">
    <cfRule type="cellIs" dxfId="1028" priority="294" operator="lessThan">
      <formula>0</formula>
    </cfRule>
    <cfRule type="cellIs" dxfId="1027" priority="295" operator="greaterThan">
      <formula>0</formula>
    </cfRule>
  </conditionalFormatting>
  <conditionalFormatting sqref="H13">
    <cfRule type="cellIs" dxfId="1026" priority="292" operator="lessThan">
      <formula>0</formula>
    </cfRule>
    <cfRule type="cellIs" dxfId="1025" priority="293" operator="greaterThan">
      <formula>0</formula>
    </cfRule>
  </conditionalFormatting>
  <conditionalFormatting sqref="H13">
    <cfRule type="cellIs" dxfId="1024" priority="290" operator="lessThan">
      <formula>0</formula>
    </cfRule>
    <cfRule type="cellIs" dxfId="1023" priority="291" operator="greaterThan">
      <formula>0</formula>
    </cfRule>
  </conditionalFormatting>
  <conditionalFormatting sqref="H13">
    <cfRule type="cellIs" dxfId="1022" priority="288" operator="lessThan">
      <formula>0</formula>
    </cfRule>
    <cfRule type="cellIs" dxfId="1021" priority="289" operator="greaterThan">
      <formula>0</formula>
    </cfRule>
  </conditionalFormatting>
  <conditionalFormatting sqref="H13">
    <cfRule type="cellIs" dxfId="1020" priority="286" operator="lessThan">
      <formula>0</formula>
    </cfRule>
    <cfRule type="cellIs" dxfId="1019" priority="287" operator="greaterThan">
      <formula>0</formula>
    </cfRule>
  </conditionalFormatting>
  <conditionalFormatting sqref="H13">
    <cfRule type="cellIs" dxfId="1018" priority="284" operator="lessThan">
      <formula>0</formula>
    </cfRule>
    <cfRule type="cellIs" dxfId="1017" priority="285" operator="greaterThan">
      <formula>0</formula>
    </cfRule>
  </conditionalFormatting>
  <conditionalFormatting sqref="K53:K59">
    <cfRule type="cellIs" dxfId="1016" priority="283" operator="lessThan">
      <formula>0</formula>
    </cfRule>
  </conditionalFormatting>
  <conditionalFormatting sqref="G53:G59 I53:K59">
    <cfRule type="cellIs" dxfId="1015" priority="282" operator="lessThan">
      <formula>0</formula>
    </cfRule>
  </conditionalFormatting>
  <conditionalFormatting sqref="H53:H59">
    <cfRule type="cellIs" dxfId="1014" priority="278" operator="lessThan">
      <formula>0</formula>
    </cfRule>
    <cfRule type="cellIs" dxfId="1013" priority="279" operator="lessThan">
      <formula>0</formula>
    </cfRule>
  </conditionalFormatting>
  <conditionalFormatting sqref="H53:H59">
    <cfRule type="cellIs" dxfId="1012" priority="277" operator="lessThan">
      <formula>0</formula>
    </cfRule>
  </conditionalFormatting>
  <conditionalFormatting sqref="H53:H59">
    <cfRule type="cellIs" dxfId="1011" priority="276" operator="lessThan">
      <formula>0</formula>
    </cfRule>
  </conditionalFormatting>
  <conditionalFormatting sqref="K68:K69">
    <cfRule type="cellIs" dxfId="1010" priority="275" operator="lessThan">
      <formula>0</formula>
    </cfRule>
  </conditionalFormatting>
  <conditionalFormatting sqref="G68:G69 I68:K69">
    <cfRule type="cellIs" dxfId="1009" priority="274" operator="lessThan">
      <formula>0</formula>
    </cfRule>
  </conditionalFormatting>
  <conditionalFormatting sqref="H68:H69">
    <cfRule type="cellIs" dxfId="1008" priority="269" operator="lessThan">
      <formula>0</formula>
    </cfRule>
  </conditionalFormatting>
  <conditionalFormatting sqref="H68:H69">
    <cfRule type="cellIs" dxfId="1007" priority="268" operator="lessThan">
      <formula>0</formula>
    </cfRule>
  </conditionalFormatting>
  <conditionalFormatting sqref="H68:H69">
    <cfRule type="cellIs" dxfId="1006" priority="270" operator="lessThan">
      <formula>0</formula>
    </cfRule>
    <cfRule type="cellIs" dxfId="1005" priority="271" operator="lessThan">
      <formula>0</formula>
    </cfRule>
  </conditionalFormatting>
  <conditionalFormatting sqref="AA2:AA15">
    <cfRule type="cellIs" dxfId="1004" priority="267" operator="lessThan">
      <formula>0</formula>
    </cfRule>
  </conditionalFormatting>
  <conditionalFormatting sqref="W2:W15 Y2:AA15">
    <cfRule type="cellIs" dxfId="1003" priority="266" operator="lessThan">
      <formula>0</formula>
    </cfRule>
  </conditionalFormatting>
  <conditionalFormatting sqref="U2:U15">
    <cfRule type="cellIs" dxfId="1002" priority="265" operator="lessThan">
      <formula>0</formula>
    </cfRule>
  </conditionalFormatting>
  <conditionalFormatting sqref="U2:U15">
    <cfRule type="cellIs" dxfId="1001" priority="264" operator="lessThan">
      <formula>0</formula>
    </cfRule>
  </conditionalFormatting>
  <conditionalFormatting sqref="X2:X15">
    <cfRule type="cellIs" dxfId="1000" priority="262" operator="lessThan">
      <formula>0</formula>
    </cfRule>
    <cfRule type="cellIs" dxfId="999" priority="263" operator="lessThan">
      <formula>0</formula>
    </cfRule>
  </conditionalFormatting>
  <conditionalFormatting sqref="X2:X15">
    <cfRule type="cellIs" dxfId="998" priority="261" operator="lessThan">
      <formula>0</formula>
    </cfRule>
  </conditionalFormatting>
  <conditionalFormatting sqref="X2:X15">
    <cfRule type="cellIs" dxfId="997" priority="260" operator="lessThan">
      <formula>0</formula>
    </cfRule>
  </conditionalFormatting>
  <conditionalFormatting sqref="AA23:AA28">
    <cfRule type="cellIs" dxfId="996" priority="259" operator="lessThan">
      <formula>0</formula>
    </cfRule>
  </conditionalFormatting>
  <conditionalFormatting sqref="W23:W28 Y23:AA28">
    <cfRule type="cellIs" dxfId="995" priority="258" operator="lessThan">
      <formula>0</formula>
    </cfRule>
  </conditionalFormatting>
  <conditionalFormatting sqref="X23:X28">
    <cfRule type="cellIs" dxfId="994" priority="254" operator="lessThan">
      <formula>0</formula>
    </cfRule>
    <cfRule type="cellIs" dxfId="993" priority="255" operator="lessThan">
      <formula>0</formula>
    </cfRule>
  </conditionalFormatting>
  <conditionalFormatting sqref="X23:X28">
    <cfRule type="cellIs" dxfId="992" priority="253" operator="lessThan">
      <formula>0</formula>
    </cfRule>
  </conditionalFormatting>
  <conditionalFormatting sqref="X23:X28">
    <cfRule type="cellIs" dxfId="991" priority="252" operator="lessThan">
      <formula>0</formula>
    </cfRule>
  </conditionalFormatting>
  <conditionalFormatting sqref="AA35:AA43">
    <cfRule type="cellIs" dxfId="990" priority="251" operator="lessThan">
      <formula>0</formula>
    </cfRule>
  </conditionalFormatting>
  <conditionalFormatting sqref="W35:W43 Y35:AA43">
    <cfRule type="cellIs" dxfId="989" priority="250" operator="lessThan">
      <formula>0</formula>
    </cfRule>
  </conditionalFormatting>
  <conditionalFormatting sqref="X35:X43">
    <cfRule type="cellIs" dxfId="988" priority="246" operator="lessThan">
      <formula>0</formula>
    </cfRule>
    <cfRule type="cellIs" dxfId="987" priority="247" operator="lessThan">
      <formula>0</formula>
    </cfRule>
  </conditionalFormatting>
  <conditionalFormatting sqref="X35:X43">
    <cfRule type="cellIs" dxfId="986" priority="245" operator="lessThan">
      <formula>0</formula>
    </cfRule>
  </conditionalFormatting>
  <conditionalFormatting sqref="X35:X43">
    <cfRule type="cellIs" dxfId="985" priority="244" operator="lessThan">
      <formula>0</formula>
    </cfRule>
  </conditionalFormatting>
  <conditionalFormatting sqref="AA50:AA61">
    <cfRule type="cellIs" dxfId="984" priority="243" operator="lessThan">
      <formula>0</formula>
    </cfRule>
  </conditionalFormatting>
  <conditionalFormatting sqref="W50:W61 Y50:AA61">
    <cfRule type="cellIs" dxfId="983" priority="242" operator="lessThan">
      <formula>0</formula>
    </cfRule>
  </conditionalFormatting>
  <conditionalFormatting sqref="X50:X61">
    <cfRule type="cellIs" dxfId="982" priority="238" operator="lessThan">
      <formula>0</formula>
    </cfRule>
    <cfRule type="cellIs" dxfId="981" priority="239" operator="lessThan">
      <formula>0</formula>
    </cfRule>
  </conditionalFormatting>
  <conditionalFormatting sqref="X50:X61">
    <cfRule type="cellIs" dxfId="980" priority="237" operator="lessThan">
      <formula>0</formula>
    </cfRule>
  </conditionalFormatting>
  <conditionalFormatting sqref="X50:X61">
    <cfRule type="cellIs" dxfId="979" priority="236" operator="lessThan">
      <formula>0</formula>
    </cfRule>
  </conditionalFormatting>
  <conditionalFormatting sqref="AK2:AK19">
    <cfRule type="cellIs" dxfId="978" priority="228" operator="lessThan">
      <formula>0</formula>
    </cfRule>
  </conditionalFormatting>
  <conditionalFormatting sqref="U23:U28">
    <cfRule type="cellIs" dxfId="977" priority="116" operator="lessThan">
      <formula>0</formula>
    </cfRule>
  </conditionalFormatting>
  <conditionalFormatting sqref="AN2:AN19">
    <cfRule type="cellIs" dxfId="976" priority="235" operator="lessThan">
      <formula>0</formula>
    </cfRule>
  </conditionalFormatting>
  <conditionalFormatting sqref="AL2:AN19 AI2:AJ19">
    <cfRule type="cellIs" dxfId="975" priority="234" operator="lessThan">
      <formula>0</formula>
    </cfRule>
  </conditionalFormatting>
  <conditionalFormatting sqref="AG2:AG19">
    <cfRule type="cellIs" dxfId="974" priority="233" operator="lessThan">
      <formula>0</formula>
    </cfRule>
  </conditionalFormatting>
  <conditionalFormatting sqref="AG2:AG19">
    <cfRule type="cellIs" dxfId="973" priority="232" operator="lessThan">
      <formula>0</formula>
    </cfRule>
  </conditionalFormatting>
  <conditionalFormatting sqref="AK2:AK19">
    <cfRule type="cellIs" dxfId="972" priority="230" operator="lessThan">
      <formula>0</formula>
    </cfRule>
    <cfRule type="cellIs" dxfId="971" priority="231" operator="lessThan">
      <formula>0</formula>
    </cfRule>
  </conditionalFormatting>
  <conditionalFormatting sqref="AK2:AK19">
    <cfRule type="cellIs" dxfId="970" priority="229" operator="lessThan">
      <formula>0</formula>
    </cfRule>
  </conditionalFormatting>
  <conditionalFormatting sqref="AW2:AW8">
    <cfRule type="cellIs" dxfId="969" priority="196" operator="lessThan">
      <formula>0</formula>
    </cfRule>
  </conditionalFormatting>
  <conditionalFormatting sqref="AZ2:AZ8">
    <cfRule type="cellIs" dxfId="968" priority="203" operator="lessThan">
      <formula>0</formula>
    </cfRule>
  </conditionalFormatting>
  <conditionalFormatting sqref="AV2:AV8 AX2:AZ8">
    <cfRule type="cellIs" dxfId="967" priority="202" operator="lessThan">
      <formula>0</formula>
    </cfRule>
  </conditionalFormatting>
  <conditionalFormatting sqref="AT2:AT8">
    <cfRule type="cellIs" dxfId="966" priority="201" operator="lessThan">
      <formula>0</formula>
    </cfRule>
  </conditionalFormatting>
  <conditionalFormatting sqref="AT2:AT8">
    <cfRule type="cellIs" dxfId="965" priority="200" operator="lessThan">
      <formula>0</formula>
    </cfRule>
  </conditionalFormatting>
  <conditionalFormatting sqref="AW2:AW8">
    <cfRule type="cellIs" dxfId="964" priority="198" operator="lessThan">
      <formula>0</formula>
    </cfRule>
    <cfRule type="cellIs" dxfId="963" priority="199" operator="lessThan">
      <formula>0</formula>
    </cfRule>
  </conditionalFormatting>
  <conditionalFormatting sqref="AW2:AW8">
    <cfRule type="cellIs" dxfId="962" priority="197" operator="lessThan">
      <formula>0</formula>
    </cfRule>
  </conditionalFormatting>
  <conditionalFormatting sqref="AZ16:AZ24">
    <cfRule type="cellIs" dxfId="961" priority="195" operator="lessThan">
      <formula>0</formula>
    </cfRule>
  </conditionalFormatting>
  <conditionalFormatting sqref="AV16:AV24 AX16:AZ24">
    <cfRule type="cellIs" dxfId="960" priority="194" operator="lessThan">
      <formula>0</formula>
    </cfRule>
  </conditionalFormatting>
  <conditionalFormatting sqref="AZ31:AZ39">
    <cfRule type="cellIs" dxfId="959" priority="187" operator="lessThan">
      <formula>0</formula>
    </cfRule>
  </conditionalFormatting>
  <conditionalFormatting sqref="AV31:AV39 AX31:AZ39">
    <cfRule type="cellIs" dxfId="958" priority="186" operator="lessThan">
      <formula>0</formula>
    </cfRule>
  </conditionalFormatting>
  <conditionalFormatting sqref="AZ47:AZ50">
    <cfRule type="cellIs" dxfId="957" priority="179" operator="lessThan">
      <formula>0</formula>
    </cfRule>
  </conditionalFormatting>
  <conditionalFormatting sqref="AV47:AV50 AX47:AZ50">
    <cfRule type="cellIs" dxfId="956" priority="178" operator="lessThan">
      <formula>0</formula>
    </cfRule>
  </conditionalFormatting>
  <conditionalFormatting sqref="BI2:BI11 BK2:BM11">
    <cfRule type="cellIs" dxfId="955" priority="162" operator="lessThan">
      <formula>0</formula>
    </cfRule>
  </conditionalFormatting>
  <conditionalFormatting sqref="AZ57:AZ58">
    <cfRule type="cellIs" dxfId="954" priority="171" operator="lessThan">
      <formula>0</formula>
    </cfRule>
  </conditionalFormatting>
  <conditionalFormatting sqref="AV57:AV58 AX57:AZ58">
    <cfRule type="cellIs" dxfId="953" priority="170" operator="lessThan">
      <formula>0</formula>
    </cfRule>
  </conditionalFormatting>
  <conditionalFormatting sqref="BM2:BM11">
    <cfRule type="cellIs" dxfId="952" priority="163" operator="lessThan">
      <formula>0</formula>
    </cfRule>
  </conditionalFormatting>
  <conditionalFormatting sqref="BG2:BG11">
    <cfRule type="cellIs" dxfId="951" priority="160" operator="lessThan">
      <formula>0</formula>
    </cfRule>
  </conditionalFormatting>
  <conditionalFormatting sqref="BG2:BG11">
    <cfRule type="cellIs" dxfId="950" priority="161" operator="lessThan">
      <formula>0</formula>
    </cfRule>
  </conditionalFormatting>
  <conditionalFormatting sqref="BJ2:BJ11">
    <cfRule type="cellIs" dxfId="949" priority="156" operator="lessThan">
      <formula>0</formula>
    </cfRule>
  </conditionalFormatting>
  <conditionalFormatting sqref="BJ2:BJ11">
    <cfRule type="cellIs" dxfId="948" priority="158" operator="lessThan">
      <formula>0</formula>
    </cfRule>
    <cfRule type="cellIs" dxfId="947" priority="159" operator="lessThan">
      <formula>0</formula>
    </cfRule>
  </conditionalFormatting>
  <conditionalFormatting sqref="BJ2:BJ11">
    <cfRule type="cellIs" dxfId="946" priority="157" operator="lessThan">
      <formula>0</formula>
    </cfRule>
  </conditionalFormatting>
  <conditionalFormatting sqref="BI60:BI64">
    <cfRule type="cellIs" dxfId="945" priority="130" operator="lessThan">
      <formula>0</formula>
    </cfRule>
  </conditionalFormatting>
  <conditionalFormatting sqref="BN19:BN25">
    <cfRule type="cellIs" dxfId="944" priority="155" operator="lessThan">
      <formula>0</formula>
    </cfRule>
  </conditionalFormatting>
  <conditionalFormatting sqref="BN19:BN25">
    <cfRule type="cellIs" dxfId="943" priority="154" operator="lessThan">
      <formula>0</formula>
    </cfRule>
  </conditionalFormatting>
  <conditionalFormatting sqref="E38:E45">
    <cfRule type="cellIs" dxfId="942" priority="123" operator="lessThan">
      <formula>0</formula>
    </cfRule>
  </conditionalFormatting>
  <conditionalFormatting sqref="BI45:BI53">
    <cfRule type="cellIs" dxfId="941" priority="138" operator="lessThan">
      <formula>0</formula>
    </cfRule>
  </conditionalFormatting>
  <conditionalFormatting sqref="U23:U28">
    <cfRule type="cellIs" dxfId="940" priority="117" operator="lessThan">
      <formula>0</formula>
    </cfRule>
  </conditionalFormatting>
  <conditionalFormatting sqref="E68:E69">
    <cfRule type="cellIs" dxfId="939" priority="119" operator="lessThan">
      <formula>0</formula>
    </cfRule>
  </conditionalFormatting>
  <conditionalFormatting sqref="E68:E69">
    <cfRule type="cellIs" dxfId="938" priority="118" operator="lessThan">
      <formula>0</formula>
    </cfRule>
  </conditionalFormatting>
  <conditionalFormatting sqref="E38:E45">
    <cfRule type="cellIs" dxfId="937" priority="122" operator="lessThan">
      <formula>0</formula>
    </cfRule>
  </conditionalFormatting>
  <conditionalFormatting sqref="E53:E59">
    <cfRule type="cellIs" dxfId="936" priority="121" operator="lessThan">
      <formula>0</formula>
    </cfRule>
  </conditionalFormatting>
  <conditionalFormatting sqref="E53:E59">
    <cfRule type="cellIs" dxfId="935" priority="120" operator="lessThan">
      <formula>0</formula>
    </cfRule>
  </conditionalFormatting>
  <conditionalFormatting sqref="U35:U43">
    <cfRule type="cellIs" dxfId="934" priority="115" operator="lessThan">
      <formula>0</formula>
    </cfRule>
  </conditionalFormatting>
  <conditionalFormatting sqref="U35:U43">
    <cfRule type="cellIs" dxfId="933" priority="114" operator="lessThan">
      <formula>0</formula>
    </cfRule>
  </conditionalFormatting>
  <conditionalFormatting sqref="U50:U61">
    <cfRule type="cellIs" dxfId="932" priority="113" operator="lessThan">
      <formula>0</formula>
    </cfRule>
  </conditionalFormatting>
  <conditionalFormatting sqref="U50:U61">
    <cfRule type="cellIs" dxfId="931" priority="112" operator="lessThan">
      <formula>0</formula>
    </cfRule>
  </conditionalFormatting>
  <conditionalFormatting sqref="AM36:AM41">
    <cfRule type="cellIs" dxfId="930" priority="111" operator="lessThan">
      <formula>0</formula>
    </cfRule>
  </conditionalFormatting>
  <conditionalFormatting sqref="AI36:AI41 AK36:AM41">
    <cfRule type="cellIs" dxfId="929" priority="110" operator="lessThan">
      <formula>0</formula>
    </cfRule>
  </conditionalFormatting>
  <conditionalFormatting sqref="AJ36:AJ41">
    <cfRule type="cellIs" dxfId="928" priority="108" operator="lessThan">
      <formula>0</formula>
    </cfRule>
    <cfRule type="cellIs" dxfId="927" priority="109" operator="lessThan">
      <formula>0</formula>
    </cfRule>
  </conditionalFormatting>
  <conditionalFormatting sqref="AJ36:AJ41">
    <cfRule type="cellIs" dxfId="926" priority="107" operator="lessThan">
      <formula>0</formula>
    </cfRule>
  </conditionalFormatting>
  <conditionalFormatting sqref="AJ36:AJ41">
    <cfRule type="cellIs" dxfId="925" priority="106" operator="lessThan">
      <formula>0</formula>
    </cfRule>
  </conditionalFormatting>
  <conditionalFormatting sqref="AM50:AM52">
    <cfRule type="cellIs" dxfId="924" priority="103" operator="lessThan">
      <formula>0</formula>
    </cfRule>
  </conditionalFormatting>
  <conditionalFormatting sqref="AI50:AI52 AK50:AM52">
    <cfRule type="cellIs" dxfId="923" priority="102" operator="lessThan">
      <formula>0</formula>
    </cfRule>
  </conditionalFormatting>
  <conditionalFormatting sqref="AM59:AM67">
    <cfRule type="cellIs" dxfId="922" priority="95" operator="lessThan">
      <formula>0</formula>
    </cfRule>
  </conditionalFormatting>
  <conditionalFormatting sqref="AI59:AI67 AK59:AM67">
    <cfRule type="cellIs" dxfId="921" priority="94" operator="lessThan">
      <formula>0</formula>
    </cfRule>
  </conditionalFormatting>
  <conditionalFormatting sqref="AJ59:AJ67">
    <cfRule type="cellIs" dxfId="920" priority="92" operator="lessThan">
      <formula>0</formula>
    </cfRule>
    <cfRule type="cellIs" dxfId="919" priority="93" operator="lessThan">
      <formula>0</formula>
    </cfRule>
  </conditionalFormatting>
  <conditionalFormatting sqref="AJ59:AJ67">
    <cfRule type="cellIs" dxfId="918" priority="91" operator="lessThan">
      <formula>0</formula>
    </cfRule>
  </conditionalFormatting>
  <conditionalFormatting sqref="AJ59:AJ67">
    <cfRule type="cellIs" dxfId="917" priority="90" operator="lessThan">
      <formula>0</formula>
    </cfRule>
  </conditionalFormatting>
  <conditionalFormatting sqref="AG36:AG41">
    <cfRule type="cellIs" dxfId="916" priority="87" operator="lessThan">
      <formula>0</formula>
    </cfRule>
  </conditionalFormatting>
  <conditionalFormatting sqref="AG50:AG52">
    <cfRule type="cellIs" dxfId="915" priority="86" operator="lessThan">
      <formula>0</formula>
    </cfRule>
  </conditionalFormatting>
  <conditionalFormatting sqref="AJ50:AJ52">
    <cfRule type="cellIs" dxfId="914" priority="84" operator="lessThan">
      <formula>0</formula>
    </cfRule>
    <cfRule type="cellIs" dxfId="913" priority="85" operator="lessThan">
      <formula>0</formula>
    </cfRule>
  </conditionalFormatting>
  <conditionalFormatting sqref="AJ50:AJ52">
    <cfRule type="cellIs" dxfId="912" priority="83" operator="lessThan">
      <formula>0</formula>
    </cfRule>
  </conditionalFormatting>
  <conditionalFormatting sqref="AJ50:AJ52">
    <cfRule type="cellIs" dxfId="911" priority="82" operator="lessThan">
      <formula>0</formula>
    </cfRule>
  </conditionalFormatting>
  <conditionalFormatting sqref="AG59:AG67">
    <cfRule type="cellIs" dxfId="910" priority="81" operator="lessThan">
      <formula>0</formula>
    </cfRule>
  </conditionalFormatting>
  <conditionalFormatting sqref="AT16:AT24">
    <cfRule type="cellIs" dxfId="909" priority="80" operator="lessThan">
      <formula>0</formula>
    </cfRule>
  </conditionalFormatting>
  <conditionalFormatting sqref="AT16:AT24">
    <cfRule type="cellIs" dxfId="908" priority="79" operator="lessThan">
      <formula>0</formula>
    </cfRule>
  </conditionalFormatting>
  <conditionalFormatting sqref="AW16:AW24">
    <cfRule type="cellIs" dxfId="907" priority="75" operator="lessThan">
      <formula>0</formula>
    </cfRule>
  </conditionalFormatting>
  <conditionalFormatting sqref="AW16:AW24">
    <cfRule type="cellIs" dxfId="906" priority="77" operator="lessThan">
      <formula>0</formula>
    </cfRule>
    <cfRule type="cellIs" dxfId="905" priority="78" operator="lessThan">
      <formula>0</formula>
    </cfRule>
  </conditionalFormatting>
  <conditionalFormatting sqref="AW16:AW24">
    <cfRule type="cellIs" dxfId="904" priority="76" operator="lessThan">
      <formula>0</formula>
    </cfRule>
  </conditionalFormatting>
  <conditionalFormatting sqref="AT31:AT39">
    <cfRule type="cellIs" dxfId="903" priority="74" operator="lessThan">
      <formula>0</formula>
    </cfRule>
  </conditionalFormatting>
  <conditionalFormatting sqref="AT31:AT39">
    <cfRule type="cellIs" dxfId="902" priority="73" operator="lessThan">
      <formula>0</formula>
    </cfRule>
  </conditionalFormatting>
  <conditionalFormatting sqref="AW31:AW39">
    <cfRule type="cellIs" dxfId="901" priority="69" operator="lessThan">
      <formula>0</formula>
    </cfRule>
  </conditionalFormatting>
  <conditionalFormatting sqref="AW31:AW39">
    <cfRule type="cellIs" dxfId="900" priority="71" operator="lessThan">
      <formula>0</formula>
    </cfRule>
    <cfRule type="cellIs" dxfId="899" priority="72" operator="lessThan">
      <formula>0</formula>
    </cfRule>
  </conditionalFormatting>
  <conditionalFormatting sqref="AW31:AW39">
    <cfRule type="cellIs" dxfId="898" priority="70" operator="lessThan">
      <formula>0</formula>
    </cfRule>
  </conditionalFormatting>
  <conditionalFormatting sqref="AT47:AT50">
    <cfRule type="cellIs" dxfId="897" priority="68" operator="lessThan">
      <formula>0</formula>
    </cfRule>
  </conditionalFormatting>
  <conditionalFormatting sqref="AT47:AT50">
    <cfRule type="cellIs" dxfId="896" priority="67" operator="lessThan">
      <formula>0</formula>
    </cfRule>
  </conditionalFormatting>
  <conditionalFormatting sqref="AW47:AW50">
    <cfRule type="cellIs" dxfId="895" priority="63" operator="lessThan">
      <formula>0</formula>
    </cfRule>
  </conditionalFormatting>
  <conditionalFormatting sqref="AW47:AW50">
    <cfRule type="cellIs" dxfId="894" priority="65" operator="lessThan">
      <formula>0</formula>
    </cfRule>
    <cfRule type="cellIs" dxfId="893" priority="66" operator="lessThan">
      <formula>0</formula>
    </cfRule>
  </conditionalFormatting>
  <conditionalFormatting sqref="AW47:AW50">
    <cfRule type="cellIs" dxfId="892" priority="64" operator="lessThan">
      <formula>0</formula>
    </cfRule>
  </conditionalFormatting>
  <conditionalFormatting sqref="AT57:AT58">
    <cfRule type="cellIs" dxfId="891" priority="62" operator="lessThan">
      <formula>0</formula>
    </cfRule>
  </conditionalFormatting>
  <conditionalFormatting sqref="AT57:AT58">
    <cfRule type="cellIs" dxfId="890" priority="61" operator="lessThan">
      <formula>0</formula>
    </cfRule>
  </conditionalFormatting>
  <conditionalFormatting sqref="AW57:AW58">
    <cfRule type="cellIs" dxfId="889" priority="57" operator="lessThan">
      <formula>0</formula>
    </cfRule>
  </conditionalFormatting>
  <conditionalFormatting sqref="AW57:AW58">
    <cfRule type="cellIs" dxfId="888" priority="59" operator="lessThan">
      <formula>0</formula>
    </cfRule>
    <cfRule type="cellIs" dxfId="887" priority="60" operator="lessThan">
      <formula>0</formula>
    </cfRule>
  </conditionalFormatting>
  <conditionalFormatting sqref="AW57:AW58">
    <cfRule type="cellIs" dxfId="886" priority="58" operator="lessThan">
      <formula>0</formula>
    </cfRule>
  </conditionalFormatting>
  <conditionalFormatting sqref="BI19:BI25 BK19:BM25">
    <cfRule type="cellIs" dxfId="885" priority="55" operator="lessThan">
      <formula>0</formula>
    </cfRule>
  </conditionalFormatting>
  <conditionalFormatting sqref="BM19:BM25">
    <cfRule type="cellIs" dxfId="884" priority="56" operator="lessThan">
      <formula>0</formula>
    </cfRule>
  </conditionalFormatting>
  <conditionalFormatting sqref="BJ19:BJ25">
    <cfRule type="cellIs" dxfId="883" priority="49" operator="lessThan">
      <formula>0</formula>
    </cfRule>
  </conditionalFormatting>
  <conditionalFormatting sqref="BJ19:BJ25">
    <cfRule type="cellIs" dxfId="882" priority="51" operator="lessThan">
      <formula>0</formula>
    </cfRule>
    <cfRule type="cellIs" dxfId="881" priority="52" operator="lessThan">
      <formula>0</formula>
    </cfRule>
  </conditionalFormatting>
  <conditionalFormatting sqref="BJ19:BJ25">
    <cfRule type="cellIs" dxfId="880" priority="50" operator="lessThan">
      <formula>0</formula>
    </cfRule>
  </conditionalFormatting>
  <conditionalFormatting sqref="BG19:BG25">
    <cfRule type="cellIs" dxfId="879" priority="47" operator="lessThan">
      <formula>0</formula>
    </cfRule>
  </conditionalFormatting>
  <conditionalFormatting sqref="BG19:BG25">
    <cfRule type="cellIs" dxfId="878" priority="48" operator="lessThan">
      <formula>0</formula>
    </cfRule>
  </conditionalFormatting>
  <conditionalFormatting sqref="BN33:BN37">
    <cfRule type="cellIs" dxfId="877" priority="46" operator="lessThan">
      <formula>0</formula>
    </cfRule>
  </conditionalFormatting>
  <conditionalFormatting sqref="BN33:BN37">
    <cfRule type="cellIs" dxfId="876" priority="45" operator="lessThan">
      <formula>0</formula>
    </cfRule>
  </conditionalFormatting>
  <conditionalFormatting sqref="BI33:BI37 BK33:BM37">
    <cfRule type="cellIs" dxfId="875" priority="43" operator="lessThan">
      <formula>0</formula>
    </cfRule>
  </conditionalFormatting>
  <conditionalFormatting sqref="BM33:BM37">
    <cfRule type="cellIs" dxfId="874" priority="44" operator="lessThan">
      <formula>0</formula>
    </cfRule>
  </conditionalFormatting>
  <conditionalFormatting sqref="BJ33:BJ37">
    <cfRule type="cellIs" dxfId="873" priority="39" operator="lessThan">
      <formula>0</formula>
    </cfRule>
  </conditionalFormatting>
  <conditionalFormatting sqref="BJ33:BJ37">
    <cfRule type="cellIs" dxfId="872" priority="41" operator="lessThan">
      <formula>0</formula>
    </cfRule>
    <cfRule type="cellIs" dxfId="871" priority="42" operator="lessThan">
      <formula>0</formula>
    </cfRule>
  </conditionalFormatting>
  <conditionalFormatting sqref="BJ33:BJ37">
    <cfRule type="cellIs" dxfId="870" priority="40" operator="lessThan">
      <formula>0</formula>
    </cfRule>
  </conditionalFormatting>
  <conditionalFormatting sqref="BG33:BG37">
    <cfRule type="cellIs" dxfId="869" priority="35" operator="lessThan">
      <formula>0</formula>
    </cfRule>
  </conditionalFormatting>
  <conditionalFormatting sqref="BG33:BG37">
    <cfRule type="cellIs" dxfId="868" priority="36" operator="lessThan">
      <formula>0</formula>
    </cfRule>
  </conditionalFormatting>
  <conditionalFormatting sqref="BG45:BG53">
    <cfRule type="cellIs" dxfId="867" priority="33" operator="lessThan">
      <formula>0</formula>
    </cfRule>
  </conditionalFormatting>
  <conditionalFormatting sqref="BG45:BG53">
    <cfRule type="cellIs" dxfId="866" priority="34" operator="lessThan">
      <formula>0</formula>
    </cfRule>
  </conditionalFormatting>
  <conditionalFormatting sqref="BN45:BN53">
    <cfRule type="cellIs" dxfId="865" priority="32" operator="lessThan">
      <formula>0</formula>
    </cfRule>
  </conditionalFormatting>
  <conditionalFormatting sqref="BN45:BN53">
    <cfRule type="cellIs" dxfId="864" priority="31" operator="lessThan">
      <formula>0</formula>
    </cfRule>
  </conditionalFormatting>
  <conditionalFormatting sqref="BK45:BM53">
    <cfRule type="cellIs" dxfId="863" priority="29" operator="lessThan">
      <formula>0</formula>
    </cfRule>
  </conditionalFormatting>
  <conditionalFormatting sqref="BM45:BM53">
    <cfRule type="cellIs" dxfId="862" priority="30" operator="lessThan">
      <formula>0</formula>
    </cfRule>
  </conditionalFormatting>
  <conditionalFormatting sqref="BJ45:BJ53">
    <cfRule type="cellIs" dxfId="861" priority="25" operator="lessThan">
      <formula>0</formula>
    </cfRule>
  </conditionalFormatting>
  <conditionalFormatting sqref="BJ45:BJ53">
    <cfRule type="cellIs" dxfId="860" priority="27" operator="lessThan">
      <formula>0</formula>
    </cfRule>
    <cfRule type="cellIs" dxfId="859" priority="28" operator="lessThan">
      <formula>0</formula>
    </cfRule>
  </conditionalFormatting>
  <conditionalFormatting sqref="BJ45:BJ53">
    <cfRule type="cellIs" dxfId="858" priority="26" operator="lessThan">
      <formula>0</formula>
    </cfRule>
  </conditionalFormatting>
  <conditionalFormatting sqref="BG60:BG64">
    <cfRule type="cellIs" dxfId="857" priority="23" operator="lessThan">
      <formula>0</formula>
    </cfRule>
  </conditionalFormatting>
  <conditionalFormatting sqref="BG60:BG64">
    <cfRule type="cellIs" dxfId="856" priority="24" operator="lessThan">
      <formula>0</formula>
    </cfRule>
  </conditionalFormatting>
  <conditionalFormatting sqref="BN60:BN64">
    <cfRule type="cellIs" dxfId="855" priority="22" operator="lessThan">
      <formula>0</formula>
    </cfRule>
  </conditionalFormatting>
  <conditionalFormatting sqref="BN60:BN64">
    <cfRule type="cellIs" dxfId="854" priority="21" operator="lessThan">
      <formula>0</formula>
    </cfRule>
  </conditionalFormatting>
  <conditionalFormatting sqref="BK60:BM64">
    <cfRule type="cellIs" dxfId="853" priority="19" operator="lessThan">
      <formula>0</formula>
    </cfRule>
  </conditionalFormatting>
  <conditionalFormatting sqref="BM60:BM64">
    <cfRule type="cellIs" dxfId="852" priority="20" operator="lessThan">
      <formula>0</formula>
    </cfRule>
  </conditionalFormatting>
  <conditionalFormatting sqref="BJ60:BJ64">
    <cfRule type="cellIs" dxfId="851" priority="15" operator="lessThan">
      <formula>0</formula>
    </cfRule>
  </conditionalFormatting>
  <conditionalFormatting sqref="BJ60:BJ64">
    <cfRule type="cellIs" dxfId="850" priority="17" operator="lessThan">
      <formula>0</formula>
    </cfRule>
    <cfRule type="cellIs" dxfId="849" priority="18" operator="lessThan">
      <formula>0</formula>
    </cfRule>
  </conditionalFormatting>
  <conditionalFormatting sqref="BJ60:BJ64">
    <cfRule type="cellIs" dxfId="848" priority="16" operator="lessThan">
      <formula>0</formula>
    </cfRule>
  </conditionalFormatting>
  <hyperlinks>
    <hyperlink ref="AJ30" r:id="rId1" display="https://sorteesportiva.net/usuarios/administrador/prestarcontas.aspx?id=5827&amp;nome=Vagner%20T&amp;tipo=cambista"/>
  </hyperlinks>
  <pageMargins left="0.7" right="0.7" top="0.75" bottom="0.75" header="0.3" footer="0.3"/>
  <pageSetup paperSize="9" orientation="portrait" horizontalDpi="0" verticalDpi="0" r:id="rId2"/>
  <ignoredErrors>
    <ignoredError sqref="N13 N21" formula="1"/>
  </ignoredErrors>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96"/>
  <sheetViews>
    <sheetView topLeftCell="B1" workbookViewId="0">
      <selection activeCell="K18" sqref="K18"/>
    </sheetView>
  </sheetViews>
  <sheetFormatPr defaultRowHeight="15" x14ac:dyDescent="0.25"/>
  <cols>
    <col min="1" max="1" width="32.28515625" bestFit="1" customWidth="1"/>
    <col min="2" max="2" width="14.140625" bestFit="1" customWidth="1"/>
    <col min="3" max="3" width="15.28515625" bestFit="1" customWidth="1"/>
    <col min="4" max="5" width="13" bestFit="1" customWidth="1"/>
    <col min="6" max="6" width="9" bestFit="1" customWidth="1"/>
    <col min="7" max="8" width="14.140625" bestFit="1" customWidth="1"/>
    <col min="9" max="9" width="15.28515625" bestFit="1" customWidth="1"/>
    <col min="10" max="10" width="14.28515625" bestFit="1" customWidth="1"/>
    <col min="11" max="11" width="14.140625" bestFit="1" customWidth="1"/>
    <col min="12" max="12" width="15.28515625" bestFit="1" customWidth="1"/>
    <col min="13" max="13" width="33" customWidth="1"/>
    <col min="14" max="14" width="17.28515625" customWidth="1"/>
    <col min="15" max="15" width="17.7109375" bestFit="1" customWidth="1"/>
    <col min="17" max="17" width="22.28515625" customWidth="1"/>
    <col min="18" max="18" width="14.28515625" bestFit="1" customWidth="1"/>
    <col min="19" max="20" width="13" bestFit="1" customWidth="1"/>
    <col min="21" max="21" width="11.85546875" bestFit="1" customWidth="1"/>
    <col min="22" max="22" width="11.140625" bestFit="1" customWidth="1"/>
    <col min="23" max="23" width="12.28515625" customWidth="1"/>
    <col min="24" max="24" width="14.7109375" customWidth="1"/>
    <col min="25" max="26" width="9.42578125" bestFit="1" customWidth="1"/>
    <col min="27" max="27" width="11.85546875" bestFit="1" customWidth="1"/>
    <col min="29" max="29" width="25.28515625" customWidth="1"/>
    <col min="30" max="31" width="14.140625" bestFit="1" customWidth="1"/>
    <col min="32" max="34" width="12.85546875" bestFit="1" customWidth="1"/>
    <col min="35" max="35" width="12.140625" customWidth="1"/>
    <col min="36" max="36" width="14.85546875" customWidth="1"/>
    <col min="37" max="37" width="12.7109375" customWidth="1"/>
    <col min="38" max="38" width="9.42578125" bestFit="1" customWidth="1"/>
    <col min="39" max="39" width="12.7109375" bestFit="1" customWidth="1"/>
    <col min="40" max="40" width="13.140625" customWidth="1"/>
    <col min="42" max="42" width="35.42578125" customWidth="1"/>
    <col min="43" max="44" width="12.85546875" bestFit="1" customWidth="1"/>
    <col min="45" max="45" width="11.140625" bestFit="1" customWidth="1"/>
    <col min="46" max="46" width="12" bestFit="1" customWidth="1"/>
    <col min="47" max="47" width="11.28515625" bestFit="1" customWidth="1"/>
    <col min="48" max="48" width="12" customWidth="1"/>
    <col min="49" max="49" width="14.28515625" customWidth="1"/>
    <col min="50" max="51" width="9.28515625" bestFit="1" customWidth="1"/>
    <col min="52" max="52" width="11.7109375" bestFit="1" customWidth="1"/>
    <col min="54" max="54" width="21.5703125" customWidth="1"/>
    <col min="55" max="56" width="13.42578125" bestFit="1" customWidth="1"/>
    <col min="57" max="57" width="13.140625" bestFit="1" customWidth="1"/>
    <col min="58" max="58" width="12.140625" bestFit="1" customWidth="1"/>
    <col min="59" max="59" width="11.140625" bestFit="1" customWidth="1"/>
    <col min="60" max="60" width="12.28515625" customWidth="1"/>
    <col min="61" max="61" width="15.5703125" customWidth="1"/>
    <col min="62" max="63" width="9.5703125" bestFit="1" customWidth="1"/>
    <col min="64" max="64" width="12" bestFit="1" customWidth="1"/>
  </cols>
  <sheetData>
    <row r="1" spans="1:64" ht="15" customHeight="1" x14ac:dyDescent="0.25">
      <c r="A1" s="1" t="s">
        <v>0</v>
      </c>
      <c r="B1" s="2" t="s">
        <v>1</v>
      </c>
      <c r="C1" s="3" t="s">
        <v>2</v>
      </c>
      <c r="D1" s="3" t="s">
        <v>3</v>
      </c>
      <c r="E1" s="1" t="s">
        <v>4</v>
      </c>
      <c r="F1" s="1" t="s">
        <v>5</v>
      </c>
      <c r="G1" s="1" t="s">
        <v>6</v>
      </c>
      <c r="H1" s="1" t="s">
        <v>7</v>
      </c>
      <c r="I1" s="3" t="s">
        <v>8</v>
      </c>
      <c r="J1" s="1" t="s">
        <v>9</v>
      </c>
      <c r="K1" s="4" t="s">
        <v>10</v>
      </c>
      <c r="L1" s="4" t="s">
        <v>11</v>
      </c>
      <c r="M1" s="1" t="s">
        <v>0</v>
      </c>
      <c r="Q1" s="20" t="s">
        <v>17</v>
      </c>
      <c r="R1" s="20" t="s">
        <v>31</v>
      </c>
      <c r="S1" s="20" t="s">
        <v>32</v>
      </c>
      <c r="T1" s="20" t="s">
        <v>33</v>
      </c>
      <c r="U1" s="20" t="s">
        <v>34</v>
      </c>
      <c r="V1" s="20" t="s">
        <v>35</v>
      </c>
      <c r="W1" s="20" t="s">
        <v>36</v>
      </c>
      <c r="X1" s="20" t="s">
        <v>34</v>
      </c>
      <c r="Y1" s="20" t="s">
        <v>37</v>
      </c>
      <c r="Z1" s="20" t="s">
        <v>35</v>
      </c>
      <c r="AA1" s="20" t="s">
        <v>38</v>
      </c>
      <c r="AC1" s="20" t="s">
        <v>19</v>
      </c>
      <c r="AD1" s="20" t="s">
        <v>31</v>
      </c>
      <c r="AE1" s="20" t="s">
        <v>32</v>
      </c>
      <c r="AF1" s="20" t="s">
        <v>33</v>
      </c>
      <c r="AG1" s="20" t="s">
        <v>34</v>
      </c>
      <c r="AH1" s="20" t="s">
        <v>35</v>
      </c>
      <c r="AI1" s="20" t="s">
        <v>36</v>
      </c>
      <c r="AJ1" s="81" t="s">
        <v>113</v>
      </c>
      <c r="AK1" s="20" t="s">
        <v>34</v>
      </c>
      <c r="AL1" s="20" t="s">
        <v>37</v>
      </c>
      <c r="AM1" s="20" t="s">
        <v>35</v>
      </c>
      <c r="AN1" s="20" t="s">
        <v>38</v>
      </c>
      <c r="AP1" s="20" t="s">
        <v>246</v>
      </c>
      <c r="AQ1" s="20" t="s">
        <v>31</v>
      </c>
      <c r="AR1" s="20" t="s">
        <v>32</v>
      </c>
      <c r="AS1" s="20" t="s">
        <v>33</v>
      </c>
      <c r="AT1" s="20" t="s">
        <v>34</v>
      </c>
      <c r="AU1" s="20" t="s">
        <v>35</v>
      </c>
      <c r="AV1" s="20" t="s">
        <v>36</v>
      </c>
      <c r="AW1" s="20" t="s">
        <v>34</v>
      </c>
      <c r="AX1" s="20" t="s">
        <v>37</v>
      </c>
      <c r="AY1" s="20" t="s">
        <v>35</v>
      </c>
      <c r="AZ1" s="20" t="s">
        <v>38</v>
      </c>
      <c r="BB1" s="20" t="s">
        <v>58</v>
      </c>
      <c r="BC1" s="20" t="s">
        <v>31</v>
      </c>
      <c r="BD1" s="20" t="s">
        <v>32</v>
      </c>
      <c r="BE1" s="20" t="s">
        <v>33</v>
      </c>
      <c r="BF1" s="20" t="s">
        <v>34</v>
      </c>
      <c r="BG1" s="20" t="s">
        <v>35</v>
      </c>
      <c r="BH1" s="20" t="s">
        <v>36</v>
      </c>
      <c r="BI1" s="20" t="s">
        <v>34</v>
      </c>
      <c r="BJ1" s="20" t="s">
        <v>37</v>
      </c>
      <c r="BK1" s="20" t="s">
        <v>35</v>
      </c>
      <c r="BL1" s="20" t="s">
        <v>38</v>
      </c>
    </row>
    <row r="2" spans="1:64" ht="15" customHeight="1" x14ac:dyDescent="0.25">
      <c r="A2" s="42" t="s">
        <v>12</v>
      </c>
      <c r="B2" s="6">
        <v>0</v>
      </c>
      <c r="C2" s="7">
        <v>0</v>
      </c>
      <c r="D2" s="8"/>
      <c r="E2" s="7"/>
      <c r="F2" s="9">
        <v>0.15</v>
      </c>
      <c r="G2" s="7">
        <f>C2*F2</f>
        <v>0</v>
      </c>
      <c r="H2" s="7"/>
      <c r="I2" s="10">
        <f>B2+C2+D2-E2-G2-H2</f>
        <v>0</v>
      </c>
      <c r="J2" s="11"/>
      <c r="K2" s="11"/>
      <c r="L2" s="12">
        <f t="shared" ref="L2:L26" si="0">I2-J2-K2</f>
        <v>0</v>
      </c>
      <c r="M2" s="42" t="s">
        <v>12</v>
      </c>
      <c r="Q2" s="21" t="s">
        <v>71</v>
      </c>
      <c r="R2" s="21">
        <v>345</v>
      </c>
      <c r="S2" s="21">
        <v>251.45</v>
      </c>
      <c r="T2" s="21">
        <v>23.9</v>
      </c>
      <c r="U2" s="22">
        <f>R2-S2-T2</f>
        <v>69.650000000000006</v>
      </c>
      <c r="V2" s="21">
        <v>0</v>
      </c>
      <c r="W2" s="23">
        <v>15</v>
      </c>
      <c r="X2" s="23">
        <f>U2+V2-W2</f>
        <v>54.650000000000006</v>
      </c>
      <c r="Y2" s="24"/>
      <c r="Z2" s="24"/>
      <c r="AA2" s="23">
        <f>X2-Y2-Z2</f>
        <v>54.650000000000006</v>
      </c>
      <c r="AC2" s="21" t="s">
        <v>114</v>
      </c>
      <c r="AD2" s="21">
        <v>262</v>
      </c>
      <c r="AE2" s="21">
        <v>0</v>
      </c>
      <c r="AF2" s="21">
        <v>39.200000000000003</v>
      </c>
      <c r="AG2" s="22">
        <f>AD2-AE2-AF2</f>
        <v>222.8</v>
      </c>
      <c r="AH2" s="21">
        <v>0</v>
      </c>
      <c r="AI2" s="23">
        <v>15</v>
      </c>
      <c r="AJ2" s="82">
        <v>11</v>
      </c>
      <c r="AK2" s="23">
        <f>AG2+AH2-AI2-AJ2</f>
        <v>196.8</v>
      </c>
      <c r="AL2" s="24"/>
      <c r="AM2" s="24"/>
      <c r="AN2" s="23">
        <f>AK2-AL2-AM2</f>
        <v>196.8</v>
      </c>
      <c r="AP2" s="21" t="s">
        <v>151</v>
      </c>
      <c r="AQ2" s="21">
        <v>704</v>
      </c>
      <c r="AR2" s="21">
        <v>0</v>
      </c>
      <c r="AS2" s="21">
        <v>80.760000000000005</v>
      </c>
      <c r="AT2" s="23">
        <f>AQ2-AR2-AS2</f>
        <v>623.24</v>
      </c>
      <c r="AU2" s="21">
        <v>0</v>
      </c>
      <c r="AV2" s="23">
        <v>15</v>
      </c>
      <c r="AW2" s="23">
        <f>AT2+AU2-AV2</f>
        <v>608.24</v>
      </c>
      <c r="AX2" s="24"/>
      <c r="AY2" s="24"/>
      <c r="AZ2" s="23">
        <f>AW2-AX2-AY2</f>
        <v>608.24</v>
      </c>
      <c r="BB2" s="21" t="s">
        <v>250</v>
      </c>
      <c r="BC2" s="21">
        <v>275.5</v>
      </c>
      <c r="BD2" s="21">
        <v>161.16999999999999</v>
      </c>
      <c r="BE2" s="21">
        <v>22.11</v>
      </c>
      <c r="BF2" s="22">
        <f>BC2-BD2-BE2</f>
        <v>92.220000000000013</v>
      </c>
      <c r="BG2" s="21">
        <v>0</v>
      </c>
      <c r="BH2" s="23">
        <v>0</v>
      </c>
      <c r="BI2" s="23">
        <f>BF2+BG2-BH2</f>
        <v>92.220000000000013</v>
      </c>
      <c r="BJ2" s="24"/>
      <c r="BK2" s="24"/>
      <c r="BL2" s="23">
        <f>BI2-BJ2-BK2</f>
        <v>92.220000000000013</v>
      </c>
    </row>
    <row r="3" spans="1:64" ht="15" customHeight="1" x14ac:dyDescent="0.25">
      <c r="A3" s="42" t="s">
        <v>13</v>
      </c>
      <c r="B3" s="6">
        <v>35</v>
      </c>
      <c r="C3" s="7">
        <v>0</v>
      </c>
      <c r="D3" s="8"/>
      <c r="E3" s="7"/>
      <c r="F3" s="9">
        <v>0.2</v>
      </c>
      <c r="G3" s="7">
        <f>C3*F3</f>
        <v>0</v>
      </c>
      <c r="H3" s="7"/>
      <c r="I3" s="10">
        <f t="shared" ref="I3:I26" si="1">B3+C3+D3-E3-G3-H3</f>
        <v>35</v>
      </c>
      <c r="J3" s="11"/>
      <c r="K3" s="11"/>
      <c r="L3" s="12">
        <f t="shared" si="0"/>
        <v>35</v>
      </c>
      <c r="M3" s="42" t="s">
        <v>13</v>
      </c>
      <c r="Q3" s="28" t="s">
        <v>72</v>
      </c>
      <c r="R3" s="28">
        <v>213.5</v>
      </c>
      <c r="S3" s="28">
        <v>330.65</v>
      </c>
      <c r="T3" s="28">
        <v>31.85</v>
      </c>
      <c r="U3" s="29">
        <f t="shared" ref="U3:U15" si="2">R3-S3-T3</f>
        <v>-148.99999999999997</v>
      </c>
      <c r="V3" s="28">
        <v>0</v>
      </c>
      <c r="W3" s="30">
        <v>15</v>
      </c>
      <c r="X3" s="30">
        <f t="shared" ref="X3:X15" si="3">U3+V3-W3</f>
        <v>-163.99999999999997</v>
      </c>
      <c r="Y3" s="31"/>
      <c r="Z3" s="31"/>
      <c r="AA3" s="30">
        <f t="shared" ref="AA3:AA15" si="4">X3-Y3-Z3</f>
        <v>-163.99999999999997</v>
      </c>
      <c r="AC3" s="28" t="s">
        <v>115</v>
      </c>
      <c r="AD3" s="28">
        <v>296</v>
      </c>
      <c r="AE3" s="28">
        <v>127.5</v>
      </c>
      <c r="AF3" s="28">
        <v>38.4</v>
      </c>
      <c r="AG3" s="29">
        <f t="shared" ref="AG3:AG6" si="5">AD3-AE3-AF3</f>
        <v>130.1</v>
      </c>
      <c r="AH3" s="28">
        <v>0</v>
      </c>
      <c r="AI3" s="30">
        <v>0</v>
      </c>
      <c r="AJ3" s="94">
        <v>110</v>
      </c>
      <c r="AK3" s="30">
        <f t="shared" ref="AK3:AK6" si="6">AG3+AH3-AI3-AJ3</f>
        <v>20.099999999999994</v>
      </c>
      <c r="AL3" s="31"/>
      <c r="AM3" s="31"/>
      <c r="AN3" s="30">
        <f t="shared" ref="AN3:AN6" si="7">AK3-AL3-AM3</f>
        <v>20.099999999999994</v>
      </c>
      <c r="AP3" s="28" t="s">
        <v>152</v>
      </c>
      <c r="AQ3" s="28">
        <v>915.5</v>
      </c>
      <c r="AR3" s="28">
        <v>780.87</v>
      </c>
      <c r="AS3" s="28">
        <v>97.25</v>
      </c>
      <c r="AT3" s="30">
        <f t="shared" ref="AT3:AT8" si="8">AQ3-AR3-AS3</f>
        <v>37.379999999999995</v>
      </c>
      <c r="AU3" s="28">
        <v>200</v>
      </c>
      <c r="AV3" s="30">
        <v>15</v>
      </c>
      <c r="AW3" s="30">
        <f t="shared" ref="AW3:AW8" si="9">AT3+AU3-AV3</f>
        <v>222.38</v>
      </c>
      <c r="AX3" s="31"/>
      <c r="AY3" s="31"/>
      <c r="AZ3" s="30">
        <f t="shared" ref="AZ3:AZ8" si="10">AW3-AX3-AY3</f>
        <v>222.38</v>
      </c>
      <c r="BB3" s="59" t="s">
        <v>251</v>
      </c>
      <c r="BC3" s="59">
        <v>0</v>
      </c>
      <c r="BD3" s="59">
        <v>0</v>
      </c>
      <c r="BE3" s="59">
        <v>0</v>
      </c>
      <c r="BF3" s="61">
        <f t="shared" ref="BF3:BF9" si="11">BC3-BD3-BE3</f>
        <v>0</v>
      </c>
      <c r="BG3" s="59">
        <v>0</v>
      </c>
      <c r="BH3" s="60">
        <v>0</v>
      </c>
      <c r="BI3" s="60">
        <f t="shared" ref="BI3:BI9" si="12">BF3+BG3-BH3</f>
        <v>0</v>
      </c>
      <c r="BJ3" s="62"/>
      <c r="BK3" s="62"/>
      <c r="BL3" s="60">
        <f t="shared" ref="BL3:BL9" si="13">BI3-BJ3-BK3</f>
        <v>0</v>
      </c>
    </row>
    <row r="4" spans="1:64" ht="15" customHeight="1" x14ac:dyDescent="0.25">
      <c r="A4" s="63" t="s">
        <v>14</v>
      </c>
      <c r="B4" s="6">
        <f>'01 À 07'!L4</f>
        <v>365.78700000000003</v>
      </c>
      <c r="C4" s="7">
        <v>297.77</v>
      </c>
      <c r="D4" s="7"/>
      <c r="E4" s="7">
        <v>90</v>
      </c>
      <c r="F4" s="9">
        <v>0.15</v>
      </c>
      <c r="G4" s="7">
        <f t="shared" ref="G4:G26" si="14">C4*F4</f>
        <v>44.665499999999994</v>
      </c>
      <c r="H4" s="7">
        <v>70</v>
      </c>
      <c r="I4" s="10">
        <f t="shared" si="1"/>
        <v>458.89150000000006</v>
      </c>
      <c r="J4" s="11">
        <v>458</v>
      </c>
      <c r="K4" s="11"/>
      <c r="L4" s="12">
        <v>0</v>
      </c>
      <c r="M4" s="5" t="s">
        <v>14</v>
      </c>
      <c r="Q4" s="21" t="s">
        <v>73</v>
      </c>
      <c r="R4" s="21">
        <v>10295</v>
      </c>
      <c r="S4" s="21">
        <v>4237</v>
      </c>
      <c r="T4" s="21">
        <v>1363.5</v>
      </c>
      <c r="U4" s="22">
        <f t="shared" si="2"/>
        <v>4694.5</v>
      </c>
      <c r="V4" s="21">
        <v>0</v>
      </c>
      <c r="W4" s="23">
        <v>15</v>
      </c>
      <c r="X4" s="23">
        <f t="shared" si="3"/>
        <v>4679.5</v>
      </c>
      <c r="Y4" s="24"/>
      <c r="Z4" s="24"/>
      <c r="AA4" s="23">
        <f t="shared" si="4"/>
        <v>4679.5</v>
      </c>
      <c r="AC4" s="21" t="s">
        <v>116</v>
      </c>
      <c r="AD4" s="21">
        <v>473</v>
      </c>
      <c r="AE4" s="21">
        <v>538.16999999999996</v>
      </c>
      <c r="AF4" s="21">
        <v>58.55</v>
      </c>
      <c r="AG4" s="22">
        <f t="shared" si="5"/>
        <v>-123.71999999999996</v>
      </c>
      <c r="AH4" s="21">
        <v>0</v>
      </c>
      <c r="AI4" s="23">
        <v>15</v>
      </c>
      <c r="AJ4" s="82"/>
      <c r="AK4" s="23">
        <f t="shared" si="6"/>
        <v>-138.71999999999997</v>
      </c>
      <c r="AL4" s="24"/>
      <c r="AM4" s="24"/>
      <c r="AN4" s="23">
        <f t="shared" si="7"/>
        <v>-138.71999999999997</v>
      </c>
      <c r="AP4" s="21" t="s">
        <v>153</v>
      </c>
      <c r="AQ4" s="21">
        <v>709</v>
      </c>
      <c r="AR4" s="21">
        <v>448.2</v>
      </c>
      <c r="AS4" s="21">
        <v>99.83</v>
      </c>
      <c r="AT4" s="23">
        <f t="shared" si="8"/>
        <v>160.97000000000003</v>
      </c>
      <c r="AU4" s="21">
        <v>0</v>
      </c>
      <c r="AV4" s="23">
        <v>80</v>
      </c>
      <c r="AW4" s="23">
        <f t="shared" si="9"/>
        <v>80.970000000000027</v>
      </c>
      <c r="AX4" s="24"/>
      <c r="AY4" s="24"/>
      <c r="AZ4" s="23">
        <f t="shared" si="10"/>
        <v>80.970000000000027</v>
      </c>
      <c r="BB4" s="21" t="s">
        <v>252</v>
      </c>
      <c r="BC4" s="21">
        <v>150</v>
      </c>
      <c r="BD4" s="21">
        <v>185.48</v>
      </c>
      <c r="BE4" s="21">
        <v>15.5</v>
      </c>
      <c r="BF4" s="22">
        <f t="shared" si="11"/>
        <v>-50.97999999999999</v>
      </c>
      <c r="BG4" s="21">
        <v>0</v>
      </c>
      <c r="BH4" s="23">
        <v>0</v>
      </c>
      <c r="BI4" s="23">
        <f t="shared" si="12"/>
        <v>-50.97999999999999</v>
      </c>
      <c r="BJ4" s="24"/>
      <c r="BK4" s="24"/>
      <c r="BL4" s="23">
        <f t="shared" si="13"/>
        <v>-50.97999999999999</v>
      </c>
    </row>
    <row r="5" spans="1:64" ht="15" customHeight="1" x14ac:dyDescent="0.25">
      <c r="A5" s="63" t="s">
        <v>15</v>
      </c>
      <c r="B5" s="6">
        <v>0</v>
      </c>
      <c r="C5" s="7">
        <v>5182.5</v>
      </c>
      <c r="D5" s="7"/>
      <c r="E5" s="7">
        <v>90</v>
      </c>
      <c r="F5" s="9">
        <v>0.2</v>
      </c>
      <c r="G5" s="7">
        <f t="shared" si="14"/>
        <v>1036.5</v>
      </c>
      <c r="H5" s="7">
        <v>130</v>
      </c>
      <c r="I5" s="10">
        <f t="shared" si="1"/>
        <v>3926</v>
      </c>
      <c r="J5" s="11">
        <v>2790</v>
      </c>
      <c r="K5" s="11">
        <v>565</v>
      </c>
      <c r="L5" s="12">
        <f t="shared" si="0"/>
        <v>571</v>
      </c>
      <c r="M5" s="5" t="s">
        <v>15</v>
      </c>
      <c r="Q5" s="28" t="s">
        <v>74</v>
      </c>
      <c r="R5" s="28">
        <v>1000</v>
      </c>
      <c r="S5" s="28">
        <v>0</v>
      </c>
      <c r="T5" s="28">
        <v>93.3</v>
      </c>
      <c r="U5" s="29">
        <f t="shared" si="2"/>
        <v>906.7</v>
      </c>
      <c r="V5" s="28">
        <v>0</v>
      </c>
      <c r="W5" s="30">
        <v>15</v>
      </c>
      <c r="X5" s="30">
        <f t="shared" si="3"/>
        <v>891.7</v>
      </c>
      <c r="Y5" s="31"/>
      <c r="Z5" s="31"/>
      <c r="AA5" s="30">
        <f t="shared" si="4"/>
        <v>891.7</v>
      </c>
      <c r="AC5" s="28" t="s">
        <v>117</v>
      </c>
      <c r="AD5" s="28">
        <v>1041</v>
      </c>
      <c r="AE5" s="28">
        <v>0</v>
      </c>
      <c r="AF5" s="28">
        <v>153.21</v>
      </c>
      <c r="AG5" s="29">
        <f t="shared" si="5"/>
        <v>887.79</v>
      </c>
      <c r="AH5" s="28">
        <v>0</v>
      </c>
      <c r="AI5" s="30">
        <v>0</v>
      </c>
      <c r="AJ5" s="94">
        <v>88</v>
      </c>
      <c r="AK5" s="30">
        <f t="shared" si="6"/>
        <v>799.79</v>
      </c>
      <c r="AL5" s="31"/>
      <c r="AM5" s="31"/>
      <c r="AN5" s="30">
        <f t="shared" si="7"/>
        <v>799.79</v>
      </c>
      <c r="AP5" s="28" t="s">
        <v>154</v>
      </c>
      <c r="AQ5" s="28">
        <v>480</v>
      </c>
      <c r="AR5" s="28">
        <v>207</v>
      </c>
      <c r="AS5" s="28">
        <v>48.8</v>
      </c>
      <c r="AT5" s="30">
        <f t="shared" si="8"/>
        <v>224.2</v>
      </c>
      <c r="AU5" s="28">
        <v>40</v>
      </c>
      <c r="AV5" s="30">
        <v>15</v>
      </c>
      <c r="AW5" s="30">
        <f t="shared" si="9"/>
        <v>249.2</v>
      </c>
      <c r="AX5" s="31"/>
      <c r="AY5" s="31"/>
      <c r="AZ5" s="30">
        <f t="shared" si="10"/>
        <v>249.2</v>
      </c>
      <c r="BB5" s="59" t="s">
        <v>253</v>
      </c>
      <c r="BC5" s="59">
        <v>354.5</v>
      </c>
      <c r="BD5" s="59">
        <v>548.1</v>
      </c>
      <c r="BE5" s="59">
        <v>34.479999999999997</v>
      </c>
      <c r="BF5" s="61">
        <f t="shared" si="11"/>
        <v>-228.08</v>
      </c>
      <c r="BG5" s="59">
        <v>0</v>
      </c>
      <c r="BH5" s="60">
        <v>0</v>
      </c>
      <c r="BI5" s="60">
        <f t="shared" si="12"/>
        <v>-228.08</v>
      </c>
      <c r="BJ5" s="62"/>
      <c r="BK5" s="62"/>
      <c r="BL5" s="60">
        <f t="shared" si="13"/>
        <v>-228.08</v>
      </c>
    </row>
    <row r="6" spans="1:64" ht="15" customHeight="1" x14ac:dyDescent="0.25">
      <c r="A6" s="63" t="s">
        <v>232</v>
      </c>
      <c r="B6" s="6"/>
      <c r="C6" s="7">
        <v>2764.26</v>
      </c>
      <c r="D6" s="7"/>
      <c r="E6" s="7">
        <v>75</v>
      </c>
      <c r="F6" s="9">
        <v>0.2</v>
      </c>
      <c r="G6" s="7">
        <f t="shared" si="14"/>
        <v>552.85200000000009</v>
      </c>
      <c r="H6" s="7">
        <v>30</v>
      </c>
      <c r="I6" s="10">
        <f t="shared" si="1"/>
        <v>2106.4080000000004</v>
      </c>
      <c r="J6" s="11">
        <v>830</v>
      </c>
      <c r="K6" s="11">
        <v>550</v>
      </c>
      <c r="L6" s="12">
        <f t="shared" si="0"/>
        <v>726.40800000000036</v>
      </c>
      <c r="M6" s="5" t="s">
        <v>232</v>
      </c>
      <c r="Q6" s="21" t="s">
        <v>75</v>
      </c>
      <c r="R6" s="21">
        <v>500</v>
      </c>
      <c r="S6" s="21">
        <v>78.8</v>
      </c>
      <c r="T6" s="21">
        <v>31</v>
      </c>
      <c r="U6" s="22">
        <f t="shared" si="2"/>
        <v>390.2</v>
      </c>
      <c r="V6" s="21">
        <v>0</v>
      </c>
      <c r="W6" s="23">
        <v>15</v>
      </c>
      <c r="X6" s="23">
        <f t="shared" si="3"/>
        <v>375.2</v>
      </c>
      <c r="Y6" s="24"/>
      <c r="Z6" s="24"/>
      <c r="AA6" s="23">
        <f t="shared" si="4"/>
        <v>375.2</v>
      </c>
      <c r="AC6" s="21" t="s">
        <v>118</v>
      </c>
      <c r="AD6" s="21">
        <v>523</v>
      </c>
      <c r="AE6" s="21">
        <v>237</v>
      </c>
      <c r="AF6" s="21">
        <v>78.45</v>
      </c>
      <c r="AG6" s="22">
        <f t="shared" si="5"/>
        <v>207.55</v>
      </c>
      <c r="AH6" s="21">
        <v>0</v>
      </c>
      <c r="AI6" s="23">
        <v>0</v>
      </c>
      <c r="AJ6" s="82">
        <v>100</v>
      </c>
      <c r="AK6" s="23">
        <f t="shared" si="6"/>
        <v>107.55000000000001</v>
      </c>
      <c r="AL6" s="24"/>
      <c r="AM6" s="24"/>
      <c r="AN6" s="23">
        <f t="shared" si="7"/>
        <v>107.55000000000001</v>
      </c>
      <c r="AP6" s="21" t="s">
        <v>155</v>
      </c>
      <c r="AQ6" s="21">
        <v>173</v>
      </c>
      <c r="AR6" s="21">
        <v>0</v>
      </c>
      <c r="AS6" s="21">
        <v>20.67</v>
      </c>
      <c r="AT6" s="23">
        <f t="shared" si="8"/>
        <v>152.32999999999998</v>
      </c>
      <c r="AU6" s="21">
        <v>0</v>
      </c>
      <c r="AV6" s="23">
        <v>0</v>
      </c>
      <c r="AW6" s="23">
        <f t="shared" si="9"/>
        <v>152.32999999999998</v>
      </c>
      <c r="AX6" s="24"/>
      <c r="AY6" s="24"/>
      <c r="AZ6" s="23">
        <f t="shared" si="10"/>
        <v>152.32999999999998</v>
      </c>
      <c r="BB6" s="21" t="s">
        <v>254</v>
      </c>
      <c r="BC6" s="21">
        <v>5949</v>
      </c>
      <c r="BD6" s="21">
        <v>2474.5</v>
      </c>
      <c r="BE6" s="21">
        <v>371.74</v>
      </c>
      <c r="BF6" s="22">
        <f t="shared" si="11"/>
        <v>3102.76</v>
      </c>
      <c r="BG6" s="21">
        <v>0</v>
      </c>
      <c r="BH6" s="23">
        <v>0</v>
      </c>
      <c r="BI6" s="23">
        <f t="shared" si="12"/>
        <v>3102.76</v>
      </c>
      <c r="BJ6" s="24"/>
      <c r="BK6" s="24"/>
      <c r="BL6" s="23">
        <f t="shared" si="13"/>
        <v>3102.76</v>
      </c>
    </row>
    <row r="7" spans="1:64" ht="15" customHeight="1" x14ac:dyDescent="0.25">
      <c r="A7" s="63" t="s">
        <v>16</v>
      </c>
      <c r="B7" s="6">
        <f>'01 À 07'!L6</f>
        <v>364.07249999999999</v>
      </c>
      <c r="C7" s="8">
        <v>973.87</v>
      </c>
      <c r="D7" s="8"/>
      <c r="E7" s="8">
        <v>30</v>
      </c>
      <c r="F7" s="13">
        <v>0.15</v>
      </c>
      <c r="G7" s="7">
        <f t="shared" si="14"/>
        <v>146.0805</v>
      </c>
      <c r="H7" s="7">
        <v>30</v>
      </c>
      <c r="I7" s="10">
        <f t="shared" si="1"/>
        <v>1131.8620000000001</v>
      </c>
      <c r="J7" s="11">
        <v>750</v>
      </c>
      <c r="K7" s="11"/>
      <c r="L7" s="12">
        <f t="shared" si="0"/>
        <v>381.86200000000008</v>
      </c>
      <c r="M7" s="5" t="s">
        <v>16</v>
      </c>
      <c r="Q7" s="28" t="s">
        <v>76</v>
      </c>
      <c r="R7" s="28">
        <v>260</v>
      </c>
      <c r="S7" s="28">
        <v>0</v>
      </c>
      <c r="T7" s="28">
        <v>14</v>
      </c>
      <c r="U7" s="29">
        <f t="shared" si="2"/>
        <v>246</v>
      </c>
      <c r="V7" s="28">
        <v>0</v>
      </c>
      <c r="W7" s="30">
        <v>15</v>
      </c>
      <c r="X7" s="30">
        <f t="shared" si="3"/>
        <v>231</v>
      </c>
      <c r="Y7" s="31"/>
      <c r="Z7" s="31"/>
      <c r="AA7" s="30">
        <f t="shared" si="4"/>
        <v>231</v>
      </c>
      <c r="AC7" s="21" t="s">
        <v>120</v>
      </c>
      <c r="AD7" s="21">
        <v>9500</v>
      </c>
      <c r="AE7" s="21">
        <v>5664.5</v>
      </c>
      <c r="AF7" s="21">
        <v>660.5</v>
      </c>
      <c r="AG7" s="22">
        <f t="shared" ref="AG7:AG18" si="15">AD7-AE7-AF7</f>
        <v>3175</v>
      </c>
      <c r="AH7" s="21">
        <v>0</v>
      </c>
      <c r="AI7" s="23">
        <v>15</v>
      </c>
      <c r="AJ7" s="82">
        <v>317</v>
      </c>
      <c r="AK7" s="23">
        <f t="shared" ref="AK7:AK18" si="16">AG7+AH7-AI7-AJ7</f>
        <v>2843</v>
      </c>
      <c r="AL7" s="24"/>
      <c r="AM7" s="24"/>
      <c r="AN7" s="23">
        <f t="shared" ref="AN7:AN18" si="17">AK7-AL7-AM7</f>
        <v>2843</v>
      </c>
      <c r="AP7" s="28" t="s">
        <v>156</v>
      </c>
      <c r="AQ7" s="28">
        <v>523</v>
      </c>
      <c r="AR7" s="28">
        <v>309.60000000000002</v>
      </c>
      <c r="AS7" s="28">
        <v>70.42</v>
      </c>
      <c r="AT7" s="30">
        <f t="shared" si="8"/>
        <v>142.97999999999996</v>
      </c>
      <c r="AU7" s="28">
        <v>0</v>
      </c>
      <c r="AV7" s="30">
        <v>15</v>
      </c>
      <c r="AW7" s="30">
        <f t="shared" si="9"/>
        <v>127.97999999999996</v>
      </c>
      <c r="AX7" s="31"/>
      <c r="AY7" s="31"/>
      <c r="AZ7" s="30">
        <f t="shared" si="10"/>
        <v>127.97999999999996</v>
      </c>
      <c r="BB7" s="59" t="s">
        <v>255</v>
      </c>
      <c r="BC7" s="59">
        <v>0</v>
      </c>
      <c r="BD7" s="59">
        <v>0</v>
      </c>
      <c r="BE7" s="59">
        <v>0</v>
      </c>
      <c r="BF7" s="61">
        <f t="shared" si="11"/>
        <v>0</v>
      </c>
      <c r="BG7" s="59">
        <v>0</v>
      </c>
      <c r="BH7" s="60">
        <v>0</v>
      </c>
      <c r="BI7" s="60">
        <f t="shared" si="12"/>
        <v>0</v>
      </c>
      <c r="BJ7" s="62"/>
      <c r="BK7" s="62"/>
      <c r="BL7" s="60">
        <f t="shared" si="13"/>
        <v>0</v>
      </c>
    </row>
    <row r="8" spans="1:64" ht="15" customHeight="1" x14ac:dyDescent="0.25">
      <c r="A8" s="14" t="s">
        <v>17</v>
      </c>
      <c r="B8" s="6">
        <f>'01 À 07'!L7</f>
        <v>7195.7180000000008</v>
      </c>
      <c r="C8" s="7">
        <v>8996.0300000000007</v>
      </c>
      <c r="D8" s="15"/>
      <c r="E8" s="7">
        <v>135</v>
      </c>
      <c r="F8" s="9">
        <v>0.15</v>
      </c>
      <c r="G8" s="7">
        <f t="shared" si="14"/>
        <v>1349.4045000000001</v>
      </c>
      <c r="H8" s="7">
        <v>50</v>
      </c>
      <c r="I8" s="10">
        <f t="shared" si="1"/>
        <v>14657.343500000001</v>
      </c>
      <c r="J8" s="80">
        <v>0</v>
      </c>
      <c r="K8" s="11"/>
      <c r="L8" s="12">
        <f t="shared" si="0"/>
        <v>14657.343500000001</v>
      </c>
      <c r="M8" s="86" t="s">
        <v>17</v>
      </c>
      <c r="Q8" s="21" t="s">
        <v>77</v>
      </c>
      <c r="R8" s="21">
        <v>1679.5</v>
      </c>
      <c r="S8" s="21">
        <v>1366.1</v>
      </c>
      <c r="T8" s="21">
        <v>186.89</v>
      </c>
      <c r="U8" s="22">
        <f t="shared" si="2"/>
        <v>126.5100000000001</v>
      </c>
      <c r="V8" s="21">
        <v>0</v>
      </c>
      <c r="W8" s="23">
        <v>15</v>
      </c>
      <c r="X8" s="23">
        <f t="shared" si="3"/>
        <v>111.5100000000001</v>
      </c>
      <c r="Y8" s="24"/>
      <c r="Z8" s="24"/>
      <c r="AA8" s="23">
        <f t="shared" si="4"/>
        <v>111.5100000000001</v>
      </c>
      <c r="AC8" s="28" t="s">
        <v>121</v>
      </c>
      <c r="AD8" s="28">
        <v>2825</v>
      </c>
      <c r="AE8" s="28">
        <v>1177</v>
      </c>
      <c r="AF8" s="28">
        <v>261.75</v>
      </c>
      <c r="AG8" s="29">
        <f t="shared" si="15"/>
        <v>1386.25</v>
      </c>
      <c r="AH8" s="28">
        <v>0</v>
      </c>
      <c r="AI8" s="30">
        <v>15</v>
      </c>
      <c r="AJ8" s="94">
        <v>208</v>
      </c>
      <c r="AK8" s="30">
        <f t="shared" si="16"/>
        <v>1163.25</v>
      </c>
      <c r="AL8" s="31"/>
      <c r="AM8" s="31"/>
      <c r="AN8" s="30">
        <f t="shared" si="17"/>
        <v>1163.25</v>
      </c>
      <c r="AP8" s="21" t="s">
        <v>157</v>
      </c>
      <c r="AQ8" s="21">
        <v>168</v>
      </c>
      <c r="AR8" s="21">
        <v>334.8</v>
      </c>
      <c r="AS8" s="21">
        <v>25.2</v>
      </c>
      <c r="AT8" s="23">
        <f t="shared" si="8"/>
        <v>-192</v>
      </c>
      <c r="AU8" s="21">
        <v>0</v>
      </c>
      <c r="AV8" s="23">
        <v>15</v>
      </c>
      <c r="AW8" s="23">
        <f t="shared" si="9"/>
        <v>-207</v>
      </c>
      <c r="AX8" s="24"/>
      <c r="AY8" s="24"/>
      <c r="AZ8" s="23">
        <f t="shared" si="10"/>
        <v>-207</v>
      </c>
      <c r="BB8" s="21" t="s">
        <v>256</v>
      </c>
      <c r="BC8" s="21">
        <v>782.5</v>
      </c>
      <c r="BD8" s="21">
        <v>174.85</v>
      </c>
      <c r="BE8" s="21">
        <v>132.94999999999999</v>
      </c>
      <c r="BF8" s="22">
        <f t="shared" si="11"/>
        <v>474.7</v>
      </c>
      <c r="BG8" s="21">
        <v>0</v>
      </c>
      <c r="BH8" s="23">
        <v>0</v>
      </c>
      <c r="BI8" s="23">
        <f t="shared" si="12"/>
        <v>474.7</v>
      </c>
      <c r="BJ8" s="24"/>
      <c r="BK8" s="24"/>
      <c r="BL8" s="23">
        <f t="shared" si="13"/>
        <v>474.7</v>
      </c>
    </row>
    <row r="9" spans="1:64" ht="15" customHeight="1" x14ac:dyDescent="0.25">
      <c r="A9" s="64" t="s">
        <v>18</v>
      </c>
      <c r="B9" s="6">
        <f>'01 À 07'!L8</f>
        <v>52.790499999999952</v>
      </c>
      <c r="C9" s="7">
        <v>430.95</v>
      </c>
      <c r="D9" s="15">
        <v>125</v>
      </c>
      <c r="E9" s="7">
        <v>30</v>
      </c>
      <c r="F9" s="9">
        <v>0.15</v>
      </c>
      <c r="G9" s="7">
        <f t="shared" si="14"/>
        <v>64.642499999999998</v>
      </c>
      <c r="H9" s="7">
        <v>30</v>
      </c>
      <c r="I9" s="10">
        <f t="shared" si="1"/>
        <v>484.09799999999984</v>
      </c>
      <c r="J9" s="11"/>
      <c r="K9" s="11">
        <v>431</v>
      </c>
      <c r="L9" s="12">
        <f t="shared" si="0"/>
        <v>53.097999999999843</v>
      </c>
      <c r="M9" s="14" t="s">
        <v>18</v>
      </c>
      <c r="Q9" s="28" t="s">
        <v>78</v>
      </c>
      <c r="R9" s="28">
        <v>0</v>
      </c>
      <c r="S9" s="28">
        <v>0</v>
      </c>
      <c r="T9" s="28">
        <v>0</v>
      </c>
      <c r="U9" s="29">
        <f t="shared" si="2"/>
        <v>0</v>
      </c>
      <c r="V9" s="28">
        <v>0</v>
      </c>
      <c r="W9" s="30">
        <v>0</v>
      </c>
      <c r="X9" s="30">
        <f t="shared" si="3"/>
        <v>0</v>
      </c>
      <c r="Y9" s="31"/>
      <c r="Z9" s="31"/>
      <c r="AA9" s="30">
        <f t="shared" si="4"/>
        <v>0</v>
      </c>
      <c r="AC9" s="21" t="s">
        <v>122</v>
      </c>
      <c r="AD9" s="21">
        <v>573</v>
      </c>
      <c r="AE9" s="21">
        <v>0</v>
      </c>
      <c r="AF9" s="21">
        <v>66.75</v>
      </c>
      <c r="AG9" s="22">
        <f t="shared" si="15"/>
        <v>506.25</v>
      </c>
      <c r="AH9" s="21">
        <v>0</v>
      </c>
      <c r="AI9" s="23">
        <v>0</v>
      </c>
      <c r="AJ9" s="82">
        <v>80</v>
      </c>
      <c r="AK9" s="23">
        <f t="shared" si="16"/>
        <v>426.25</v>
      </c>
      <c r="AL9" s="24"/>
      <c r="AM9" s="24"/>
      <c r="AN9" s="23">
        <f t="shared" si="17"/>
        <v>426.25</v>
      </c>
      <c r="AQ9" s="34">
        <f>SUM(AQ2:AQ8)</f>
        <v>3672.5</v>
      </c>
      <c r="AR9" s="34">
        <f t="shared" ref="AR9:AZ9" si="18">SUM(AR2:AR8)</f>
        <v>2080.4700000000003</v>
      </c>
      <c r="AS9" s="34">
        <f t="shared" si="18"/>
        <v>442.93</v>
      </c>
      <c r="AT9" s="34">
        <f t="shared" si="18"/>
        <v>1149.0999999999999</v>
      </c>
      <c r="AU9" s="34">
        <f t="shared" si="18"/>
        <v>240</v>
      </c>
      <c r="AV9" s="34">
        <f t="shared" si="18"/>
        <v>155</v>
      </c>
      <c r="AW9" s="34">
        <f t="shared" si="18"/>
        <v>1234.0999999999999</v>
      </c>
      <c r="AX9" s="34">
        <f t="shared" si="18"/>
        <v>0</v>
      </c>
      <c r="AY9" s="34">
        <f t="shared" si="18"/>
        <v>0</v>
      </c>
      <c r="AZ9" s="34">
        <f t="shared" si="18"/>
        <v>1234.0999999999999</v>
      </c>
      <c r="BB9" s="59" t="s">
        <v>257</v>
      </c>
      <c r="BC9" s="59">
        <v>0</v>
      </c>
      <c r="BD9" s="59">
        <v>0</v>
      </c>
      <c r="BE9" s="59">
        <v>0</v>
      </c>
      <c r="BF9" s="61">
        <f t="shared" si="11"/>
        <v>0</v>
      </c>
      <c r="BG9" s="59">
        <v>0</v>
      </c>
      <c r="BH9" s="60">
        <v>0</v>
      </c>
      <c r="BI9" s="60">
        <f t="shared" si="12"/>
        <v>0</v>
      </c>
      <c r="BJ9" s="62"/>
      <c r="BK9" s="62"/>
      <c r="BL9" s="60">
        <f t="shared" si="13"/>
        <v>0</v>
      </c>
    </row>
    <row r="10" spans="1:64" ht="15" customHeight="1" x14ac:dyDescent="0.25">
      <c r="A10" s="64" t="s">
        <v>56</v>
      </c>
      <c r="B10" s="6">
        <v>18</v>
      </c>
      <c r="C10" s="7">
        <v>3518.69</v>
      </c>
      <c r="D10" s="15"/>
      <c r="E10" s="7">
        <v>150</v>
      </c>
      <c r="F10" s="9">
        <v>0.2</v>
      </c>
      <c r="G10" s="7">
        <f t="shared" si="14"/>
        <v>703.73800000000006</v>
      </c>
      <c r="H10" s="7">
        <v>30</v>
      </c>
      <c r="I10" s="10">
        <f t="shared" si="1"/>
        <v>2652.9520000000002</v>
      </c>
      <c r="J10" s="11">
        <v>1830</v>
      </c>
      <c r="K10" s="11"/>
      <c r="L10" s="12">
        <f t="shared" si="0"/>
        <v>822.95200000000023</v>
      </c>
      <c r="M10" s="14" t="s">
        <v>56</v>
      </c>
      <c r="Q10" s="21" t="s">
        <v>79</v>
      </c>
      <c r="R10" s="21">
        <v>65.5</v>
      </c>
      <c r="S10" s="21">
        <v>0</v>
      </c>
      <c r="T10" s="21">
        <v>9.83</v>
      </c>
      <c r="U10" s="22">
        <f t="shared" si="2"/>
        <v>55.67</v>
      </c>
      <c r="V10" s="21">
        <v>0</v>
      </c>
      <c r="W10" s="23">
        <v>0</v>
      </c>
      <c r="X10" s="23">
        <f t="shared" si="3"/>
        <v>55.67</v>
      </c>
      <c r="Y10" s="24"/>
      <c r="Z10" s="24"/>
      <c r="AA10" s="23">
        <f t="shared" si="4"/>
        <v>55.67</v>
      </c>
      <c r="AC10" s="28" t="s">
        <v>123</v>
      </c>
      <c r="AD10" s="28">
        <v>40800</v>
      </c>
      <c r="AE10" s="28">
        <v>34406</v>
      </c>
      <c r="AF10" s="28">
        <v>8085</v>
      </c>
      <c r="AG10" s="29">
        <f t="shared" si="15"/>
        <v>-1691</v>
      </c>
      <c r="AH10" s="28">
        <v>0</v>
      </c>
      <c r="AI10" s="30">
        <v>0</v>
      </c>
      <c r="AJ10" s="94"/>
      <c r="AK10" s="30">
        <f t="shared" si="16"/>
        <v>-1691</v>
      </c>
      <c r="AL10" s="31"/>
      <c r="AM10" s="31"/>
      <c r="AN10" s="30">
        <f t="shared" si="17"/>
        <v>-1691</v>
      </c>
      <c r="AV10" s="76" t="s">
        <v>45</v>
      </c>
      <c r="AW10" s="76">
        <v>30</v>
      </c>
      <c r="BC10" s="34">
        <f>SUM(BC2:BC9)</f>
        <v>7511.5</v>
      </c>
      <c r="BD10" s="34">
        <f t="shared" ref="BD10:BK10" si="19">SUM(BD2:BD9)</f>
        <v>3544.1</v>
      </c>
      <c r="BE10" s="34">
        <f t="shared" si="19"/>
        <v>576.78</v>
      </c>
      <c r="BF10" s="34">
        <f t="shared" si="19"/>
        <v>3390.62</v>
      </c>
      <c r="BG10" s="34">
        <f t="shared" si="19"/>
        <v>0</v>
      </c>
      <c r="BH10" s="34">
        <f t="shared" si="19"/>
        <v>0</v>
      </c>
      <c r="BI10" s="34">
        <f t="shared" si="19"/>
        <v>3390.62</v>
      </c>
      <c r="BJ10" s="34">
        <f t="shared" si="19"/>
        <v>0</v>
      </c>
      <c r="BK10" s="34">
        <f t="shared" si="19"/>
        <v>0</v>
      </c>
      <c r="BL10" s="34">
        <f>SUM(BL2:BL9)</f>
        <v>3390.62</v>
      </c>
    </row>
    <row r="11" spans="1:64" ht="15" customHeight="1" x14ac:dyDescent="0.25">
      <c r="A11" s="64" t="s">
        <v>57</v>
      </c>
      <c r="B11" s="6">
        <v>0</v>
      </c>
      <c r="C11" s="7">
        <v>2461.9899999999998</v>
      </c>
      <c r="D11" s="15">
        <v>545</v>
      </c>
      <c r="E11" s="7">
        <v>150</v>
      </c>
      <c r="F11" s="9">
        <v>0.2</v>
      </c>
      <c r="G11" s="7">
        <f t="shared" si="14"/>
        <v>492.39799999999997</v>
      </c>
      <c r="H11" s="7">
        <v>30</v>
      </c>
      <c r="I11" s="10">
        <f t="shared" si="1"/>
        <v>2334.5919999999996</v>
      </c>
      <c r="J11" s="11">
        <v>1000</v>
      </c>
      <c r="K11" s="11">
        <v>980</v>
      </c>
      <c r="L11" s="12">
        <f t="shared" si="0"/>
        <v>354.59199999999964</v>
      </c>
      <c r="M11" s="14" t="s">
        <v>57</v>
      </c>
      <c r="Q11" s="28" t="s">
        <v>80</v>
      </c>
      <c r="R11" s="28">
        <v>10</v>
      </c>
      <c r="S11" s="28">
        <v>0</v>
      </c>
      <c r="T11" s="28">
        <v>1</v>
      </c>
      <c r="U11" s="29">
        <f t="shared" si="2"/>
        <v>9</v>
      </c>
      <c r="V11" s="28">
        <v>0</v>
      </c>
      <c r="W11" s="30">
        <v>0</v>
      </c>
      <c r="X11" s="30">
        <f t="shared" si="3"/>
        <v>9</v>
      </c>
      <c r="Y11" s="31"/>
      <c r="Z11" s="31"/>
      <c r="AA11" s="30">
        <f t="shared" si="4"/>
        <v>9</v>
      </c>
      <c r="AC11" s="21" t="s">
        <v>124</v>
      </c>
      <c r="AD11" s="21">
        <v>200</v>
      </c>
      <c r="AE11" s="21">
        <v>0</v>
      </c>
      <c r="AF11" s="21">
        <v>30</v>
      </c>
      <c r="AG11" s="22">
        <f t="shared" si="15"/>
        <v>170</v>
      </c>
      <c r="AH11" s="21">
        <v>0</v>
      </c>
      <c r="AI11" s="23">
        <v>0</v>
      </c>
      <c r="AJ11" s="82">
        <v>80</v>
      </c>
      <c r="AK11" s="23">
        <f t="shared" si="16"/>
        <v>90</v>
      </c>
      <c r="AL11" s="24"/>
      <c r="AM11" s="24"/>
      <c r="AN11" s="23">
        <f t="shared" si="17"/>
        <v>90</v>
      </c>
      <c r="AV11" s="36" t="s">
        <v>46</v>
      </c>
      <c r="AW11" s="36">
        <f>AT9*15%</f>
        <v>172.36499999999998</v>
      </c>
      <c r="BH11" s="76" t="s">
        <v>45</v>
      </c>
      <c r="BI11" s="76">
        <v>50</v>
      </c>
    </row>
    <row r="12" spans="1:64" ht="15" customHeight="1" x14ac:dyDescent="0.3">
      <c r="A12" s="14" t="s">
        <v>19</v>
      </c>
      <c r="B12" s="6">
        <v>0</v>
      </c>
      <c r="C12" s="8">
        <v>41948.54</v>
      </c>
      <c r="D12" s="7"/>
      <c r="E12" s="8">
        <v>150</v>
      </c>
      <c r="F12" s="13"/>
      <c r="G12" s="7">
        <f t="shared" si="14"/>
        <v>0</v>
      </c>
      <c r="H12" s="7">
        <v>1204</v>
      </c>
      <c r="I12" s="10">
        <f t="shared" si="1"/>
        <v>40594.54</v>
      </c>
      <c r="J12" s="11"/>
      <c r="K12" s="11">
        <v>32405.29</v>
      </c>
      <c r="L12" s="12">
        <f t="shared" si="0"/>
        <v>8189.25</v>
      </c>
      <c r="M12" s="14" t="s">
        <v>19</v>
      </c>
      <c r="Q12" s="21" t="s">
        <v>81</v>
      </c>
      <c r="R12" s="21">
        <v>2000</v>
      </c>
      <c r="S12" s="21">
        <v>0</v>
      </c>
      <c r="T12" s="21">
        <v>219.2</v>
      </c>
      <c r="U12" s="22">
        <f t="shared" si="2"/>
        <v>1780.8</v>
      </c>
      <c r="V12" s="21">
        <v>0</v>
      </c>
      <c r="W12" s="23">
        <v>15</v>
      </c>
      <c r="X12" s="23">
        <f t="shared" si="3"/>
        <v>1765.8</v>
      </c>
      <c r="Y12" s="24"/>
      <c r="Z12" s="24"/>
      <c r="AA12" s="23">
        <f t="shared" si="4"/>
        <v>1765.8</v>
      </c>
      <c r="AC12" s="28" t="s">
        <v>160</v>
      </c>
      <c r="AD12" s="28">
        <v>9500.75</v>
      </c>
      <c r="AE12" s="28">
        <v>8424.7000000000007</v>
      </c>
      <c r="AF12" s="28">
        <v>1256.07</v>
      </c>
      <c r="AG12" s="29">
        <f t="shared" si="15"/>
        <v>-180.02000000000066</v>
      </c>
      <c r="AH12" s="28">
        <v>0</v>
      </c>
      <c r="AI12" s="30">
        <v>15</v>
      </c>
      <c r="AJ12" s="94"/>
      <c r="AK12" s="30">
        <f t="shared" si="16"/>
        <v>-195.02000000000066</v>
      </c>
      <c r="AL12" s="31"/>
      <c r="AM12" s="31"/>
      <c r="AN12" s="30">
        <f t="shared" si="17"/>
        <v>-195.02000000000066</v>
      </c>
      <c r="AV12" s="72" t="s">
        <v>265</v>
      </c>
      <c r="AW12" s="72">
        <f>AW9-AW10-AW11</f>
        <v>1031.7349999999999</v>
      </c>
      <c r="BH12" s="36" t="s">
        <v>46</v>
      </c>
      <c r="BI12" s="36">
        <f>BF10*20%</f>
        <v>678.12400000000002</v>
      </c>
    </row>
    <row r="13" spans="1:64" ht="15" customHeight="1" x14ac:dyDescent="0.3">
      <c r="A13" s="64" t="s">
        <v>20</v>
      </c>
      <c r="B13" s="6">
        <v>0</v>
      </c>
      <c r="C13" s="8">
        <v>926.5</v>
      </c>
      <c r="D13" s="7"/>
      <c r="E13" s="8">
        <v>75</v>
      </c>
      <c r="F13" s="9">
        <v>0.2</v>
      </c>
      <c r="G13" s="7">
        <f t="shared" si="14"/>
        <v>185.3</v>
      </c>
      <c r="H13" s="7">
        <v>50</v>
      </c>
      <c r="I13" s="10">
        <f t="shared" si="1"/>
        <v>616.20000000000005</v>
      </c>
      <c r="J13" s="11"/>
      <c r="K13" s="11">
        <v>616</v>
      </c>
      <c r="L13" s="12">
        <v>0</v>
      </c>
      <c r="M13" s="14" t="s">
        <v>20</v>
      </c>
      <c r="Q13" s="28" t="s">
        <v>82</v>
      </c>
      <c r="R13" s="28">
        <v>0</v>
      </c>
      <c r="S13" s="28">
        <v>0</v>
      </c>
      <c r="T13" s="28">
        <v>0</v>
      </c>
      <c r="U13" s="29">
        <f t="shared" si="2"/>
        <v>0</v>
      </c>
      <c r="V13" s="28">
        <v>0</v>
      </c>
      <c r="W13" s="30">
        <v>0</v>
      </c>
      <c r="X13" s="30">
        <f t="shared" si="3"/>
        <v>0</v>
      </c>
      <c r="Y13" s="31"/>
      <c r="Z13" s="31"/>
      <c r="AA13" s="30">
        <f t="shared" si="4"/>
        <v>0</v>
      </c>
      <c r="AC13" s="73" t="s">
        <v>125</v>
      </c>
      <c r="AD13" s="73">
        <v>45185</v>
      </c>
      <c r="AE13" s="73">
        <v>10870</v>
      </c>
      <c r="AF13" s="73">
        <v>6130.75</v>
      </c>
      <c r="AG13" s="74">
        <f t="shared" si="15"/>
        <v>28184.25</v>
      </c>
      <c r="AH13" s="73">
        <v>0</v>
      </c>
      <c r="AI13" s="75">
        <v>15</v>
      </c>
      <c r="AJ13" s="95"/>
      <c r="AK13" s="75">
        <f t="shared" si="16"/>
        <v>28169.25</v>
      </c>
      <c r="AL13" s="92"/>
      <c r="AM13" s="92"/>
      <c r="AN13" s="75">
        <f t="shared" si="17"/>
        <v>28169.25</v>
      </c>
      <c r="BH13" s="72" t="s">
        <v>265</v>
      </c>
      <c r="BI13" s="72">
        <f>BI10-BI11-BI12</f>
        <v>2662.4960000000001</v>
      </c>
    </row>
    <row r="14" spans="1:64" ht="15" customHeight="1" x14ac:dyDescent="0.25">
      <c r="A14" s="64" t="s">
        <v>21</v>
      </c>
      <c r="B14" s="6">
        <v>0</v>
      </c>
      <c r="C14" s="8">
        <v>14550.6</v>
      </c>
      <c r="D14" s="7">
        <v>4033</v>
      </c>
      <c r="E14" s="8">
        <v>60</v>
      </c>
      <c r="F14" s="9">
        <v>0.2</v>
      </c>
      <c r="G14" s="7">
        <f t="shared" si="14"/>
        <v>2910.1200000000003</v>
      </c>
      <c r="H14" s="7">
        <v>30</v>
      </c>
      <c r="I14" s="10">
        <f t="shared" si="1"/>
        <v>15583.479999999998</v>
      </c>
      <c r="J14" s="11">
        <v>13893</v>
      </c>
      <c r="K14" s="11">
        <v>1690</v>
      </c>
      <c r="L14" s="12">
        <v>0</v>
      </c>
      <c r="M14" s="14" t="s">
        <v>21</v>
      </c>
      <c r="Q14" s="21" t="s">
        <v>83</v>
      </c>
      <c r="R14" s="21">
        <v>0</v>
      </c>
      <c r="S14" s="21">
        <v>0</v>
      </c>
      <c r="T14" s="21">
        <v>0</v>
      </c>
      <c r="U14" s="22">
        <f t="shared" si="2"/>
        <v>0</v>
      </c>
      <c r="V14" s="21">
        <v>0</v>
      </c>
      <c r="W14" s="23">
        <v>0</v>
      </c>
      <c r="X14" s="23">
        <f t="shared" si="3"/>
        <v>0</v>
      </c>
      <c r="Y14" s="24"/>
      <c r="Z14" s="24"/>
      <c r="AA14" s="23">
        <f t="shared" si="4"/>
        <v>0</v>
      </c>
      <c r="AC14" s="28" t="s">
        <v>126</v>
      </c>
      <c r="AD14" s="28">
        <v>557</v>
      </c>
      <c r="AE14" s="28">
        <v>312.3</v>
      </c>
      <c r="AF14" s="28">
        <v>70.25</v>
      </c>
      <c r="AG14" s="29">
        <f t="shared" si="15"/>
        <v>174.45</v>
      </c>
      <c r="AH14" s="28">
        <v>0</v>
      </c>
      <c r="AI14" s="30">
        <v>15</v>
      </c>
      <c r="AJ14" s="94"/>
      <c r="AK14" s="30">
        <f t="shared" si="16"/>
        <v>159.44999999999999</v>
      </c>
      <c r="AL14" s="31"/>
      <c r="AM14" s="31"/>
      <c r="AN14" s="30">
        <f t="shared" si="17"/>
        <v>159.44999999999999</v>
      </c>
      <c r="AP14" s="20" t="s">
        <v>25</v>
      </c>
      <c r="AQ14" s="20" t="s">
        <v>31</v>
      </c>
      <c r="AR14" s="20" t="s">
        <v>32</v>
      </c>
      <c r="AS14" s="20" t="s">
        <v>33</v>
      </c>
      <c r="AT14" s="20" t="s">
        <v>34</v>
      </c>
      <c r="AU14" s="20" t="s">
        <v>35</v>
      </c>
      <c r="AV14" s="20" t="s">
        <v>36</v>
      </c>
      <c r="AW14" s="20" t="s">
        <v>34</v>
      </c>
      <c r="AX14" s="20" t="s">
        <v>37</v>
      </c>
      <c r="AY14" s="20" t="s">
        <v>35</v>
      </c>
      <c r="AZ14" s="20" t="s">
        <v>38</v>
      </c>
    </row>
    <row r="15" spans="1:64" ht="15" customHeight="1" x14ac:dyDescent="0.25">
      <c r="A15" s="64" t="s">
        <v>22</v>
      </c>
      <c r="B15" s="6">
        <v>0</v>
      </c>
      <c r="C15" s="7">
        <v>-799.43</v>
      </c>
      <c r="D15" s="7"/>
      <c r="E15" s="7">
        <v>75</v>
      </c>
      <c r="F15" s="9">
        <v>0.2</v>
      </c>
      <c r="G15" s="7">
        <v>0</v>
      </c>
      <c r="H15" s="7">
        <v>30</v>
      </c>
      <c r="I15" s="10">
        <f t="shared" si="1"/>
        <v>-904.43</v>
      </c>
      <c r="J15" s="11"/>
      <c r="K15" s="11"/>
      <c r="L15" s="12">
        <v>0</v>
      </c>
      <c r="M15" s="14" t="s">
        <v>22</v>
      </c>
      <c r="Q15" s="28" t="s">
        <v>84</v>
      </c>
      <c r="R15" s="28">
        <v>1000</v>
      </c>
      <c r="S15" s="28">
        <v>0</v>
      </c>
      <c r="T15" s="28">
        <v>134</v>
      </c>
      <c r="U15" s="49">
        <f t="shared" si="2"/>
        <v>866</v>
      </c>
      <c r="V15" s="50">
        <v>0</v>
      </c>
      <c r="W15" s="51">
        <v>15</v>
      </c>
      <c r="X15" s="51">
        <f t="shared" si="3"/>
        <v>851</v>
      </c>
      <c r="Y15" s="52"/>
      <c r="Z15" s="52"/>
      <c r="AA15" s="51">
        <f t="shared" si="4"/>
        <v>851</v>
      </c>
      <c r="AC15" s="73" t="s">
        <v>127</v>
      </c>
      <c r="AD15" s="73">
        <v>5930</v>
      </c>
      <c r="AE15" s="73">
        <v>3921.75</v>
      </c>
      <c r="AF15" s="73">
        <v>647.29999999999995</v>
      </c>
      <c r="AG15" s="74">
        <f t="shared" si="15"/>
        <v>1360.95</v>
      </c>
      <c r="AH15" s="73">
        <v>0</v>
      </c>
      <c r="AI15" s="75">
        <v>15</v>
      </c>
      <c r="AJ15" s="95">
        <v>136</v>
      </c>
      <c r="AK15" s="75">
        <f t="shared" si="16"/>
        <v>1209.95</v>
      </c>
      <c r="AL15" s="92"/>
      <c r="AM15" s="92"/>
      <c r="AN15" s="75">
        <f t="shared" si="17"/>
        <v>1209.95</v>
      </c>
      <c r="AP15" s="21" t="s">
        <v>247</v>
      </c>
      <c r="AQ15" s="21">
        <v>1100</v>
      </c>
      <c r="AR15" s="21">
        <v>1380</v>
      </c>
      <c r="AS15" s="21">
        <v>165</v>
      </c>
      <c r="AT15" s="23">
        <f t="shared" ref="AT15:AT24" si="20">AQ15-AR15-AS15</f>
        <v>-445</v>
      </c>
      <c r="AU15" s="21">
        <v>760</v>
      </c>
      <c r="AV15" s="22">
        <v>15</v>
      </c>
      <c r="AW15" s="23">
        <f t="shared" ref="AW15" si="21">AT15+AU15-AV15</f>
        <v>300</v>
      </c>
      <c r="AX15" s="24"/>
      <c r="AY15" s="24"/>
      <c r="AZ15" s="23">
        <f>AW15-AX15-AY15</f>
        <v>300</v>
      </c>
      <c r="BB15" s="20" t="s">
        <v>59</v>
      </c>
      <c r="BC15" s="20" t="s">
        <v>31</v>
      </c>
      <c r="BD15" s="20" t="s">
        <v>32</v>
      </c>
      <c r="BE15" s="20" t="s">
        <v>33</v>
      </c>
      <c r="BF15" s="20" t="s">
        <v>34</v>
      </c>
      <c r="BG15" s="20" t="s">
        <v>35</v>
      </c>
      <c r="BH15" s="20" t="s">
        <v>36</v>
      </c>
      <c r="BI15" s="20" t="s">
        <v>34</v>
      </c>
      <c r="BJ15" s="20" t="s">
        <v>37</v>
      </c>
      <c r="BK15" s="20" t="s">
        <v>35</v>
      </c>
      <c r="BL15" s="20" t="s">
        <v>38</v>
      </c>
    </row>
    <row r="16" spans="1:64" ht="15" customHeight="1" x14ac:dyDescent="0.25">
      <c r="A16" s="63" t="s">
        <v>23</v>
      </c>
      <c r="B16" s="6">
        <v>0</v>
      </c>
      <c r="C16" s="7">
        <v>1149.0999999999999</v>
      </c>
      <c r="D16" s="7">
        <v>240</v>
      </c>
      <c r="E16" s="7">
        <v>125</v>
      </c>
      <c r="F16" s="9">
        <v>0.2</v>
      </c>
      <c r="G16" s="7">
        <f t="shared" si="14"/>
        <v>229.82</v>
      </c>
      <c r="H16" s="7">
        <v>30</v>
      </c>
      <c r="I16" s="10">
        <f t="shared" si="1"/>
        <v>1004.28</v>
      </c>
      <c r="J16" s="11">
        <v>755</v>
      </c>
      <c r="K16" s="11">
        <v>249</v>
      </c>
      <c r="L16" s="12">
        <v>0</v>
      </c>
      <c r="M16" s="5" t="s">
        <v>23</v>
      </c>
      <c r="R16" s="34">
        <f>SUM(R2:R15)</f>
        <v>17368.5</v>
      </c>
      <c r="S16" s="34">
        <f t="shared" ref="S16" si="22">SUM(S2:S15)</f>
        <v>6264</v>
      </c>
      <c r="T16" s="34">
        <f t="shared" ref="T16" si="23">SUM(T2:T15)</f>
        <v>2108.4700000000003</v>
      </c>
      <c r="U16" s="35">
        <f t="shared" ref="U16" si="24">SUM(U2:U15)</f>
        <v>8996.0299999999988</v>
      </c>
      <c r="V16" s="35">
        <f t="shared" ref="V16" si="25">SUM(V2:V15)</f>
        <v>0</v>
      </c>
      <c r="W16" s="35">
        <f>SUM(W2:W15)</f>
        <v>135</v>
      </c>
      <c r="X16" s="35">
        <f t="shared" ref="X16:AA16" si="26">SUM(X2:X15)</f>
        <v>8861.0299999999988</v>
      </c>
      <c r="Y16" s="35">
        <f t="shared" si="26"/>
        <v>0</v>
      </c>
      <c r="Z16" s="35">
        <f t="shared" si="26"/>
        <v>0</v>
      </c>
      <c r="AA16" s="35">
        <f t="shared" si="26"/>
        <v>8861.0299999999988</v>
      </c>
      <c r="AC16" s="28" t="s">
        <v>128</v>
      </c>
      <c r="AD16" s="28">
        <v>21750</v>
      </c>
      <c r="AE16" s="28">
        <v>11800</v>
      </c>
      <c r="AF16" s="28">
        <v>3052.5</v>
      </c>
      <c r="AG16" s="29">
        <f t="shared" si="15"/>
        <v>6897.5</v>
      </c>
      <c r="AH16" s="28">
        <v>0</v>
      </c>
      <c r="AI16" s="30">
        <v>0</v>
      </c>
      <c r="AJ16" s="94"/>
      <c r="AK16" s="30">
        <f t="shared" si="16"/>
        <v>6897.5</v>
      </c>
      <c r="AL16" s="31"/>
      <c r="AM16" s="31"/>
      <c r="AN16" s="30">
        <f t="shared" si="17"/>
        <v>6897.5</v>
      </c>
      <c r="AP16" s="28" t="s">
        <v>167</v>
      </c>
      <c r="AQ16" s="28">
        <v>639</v>
      </c>
      <c r="AR16" s="28">
        <v>531</v>
      </c>
      <c r="AS16" s="28">
        <v>74.5</v>
      </c>
      <c r="AT16" s="30">
        <f t="shared" si="20"/>
        <v>33.5</v>
      </c>
      <c r="AU16" s="28">
        <v>0</v>
      </c>
      <c r="AV16" s="29">
        <v>15</v>
      </c>
      <c r="AW16" s="30">
        <f t="shared" ref="AW16:AW24" si="27">AT16+AU16-AV16</f>
        <v>18.5</v>
      </c>
      <c r="AX16" s="31"/>
      <c r="AY16" s="31"/>
      <c r="AZ16" s="30">
        <f t="shared" ref="AZ16:AZ24" si="28">AW16-AX16-AY16</f>
        <v>18.5</v>
      </c>
      <c r="BB16" s="21" t="s">
        <v>192</v>
      </c>
      <c r="BC16" s="21">
        <v>0</v>
      </c>
      <c r="BD16" s="21">
        <v>0</v>
      </c>
      <c r="BE16" s="21">
        <v>0</v>
      </c>
      <c r="BF16" s="22">
        <f t="shared" ref="BF16" si="29">BC16-BD16-BE16</f>
        <v>0</v>
      </c>
      <c r="BG16" s="21">
        <v>0</v>
      </c>
      <c r="BH16" s="23">
        <v>0</v>
      </c>
      <c r="BI16" s="23">
        <f>BF16+BG16-BH16</f>
        <v>0</v>
      </c>
      <c r="BJ16" s="24"/>
      <c r="BK16" s="24"/>
      <c r="BL16" s="23">
        <f>BI16-BJ16-BK16</f>
        <v>0</v>
      </c>
    </row>
    <row r="17" spans="1:64" ht="15" customHeight="1" x14ac:dyDescent="0.25">
      <c r="A17" s="42" t="s">
        <v>24</v>
      </c>
      <c r="B17" s="6">
        <v>0</v>
      </c>
      <c r="C17" s="8">
        <v>0</v>
      </c>
      <c r="D17" s="8"/>
      <c r="E17" s="8"/>
      <c r="F17" s="13">
        <v>0.15</v>
      </c>
      <c r="G17" s="7">
        <f t="shared" si="14"/>
        <v>0</v>
      </c>
      <c r="H17" s="7"/>
      <c r="I17" s="10">
        <f t="shared" si="1"/>
        <v>0</v>
      </c>
      <c r="J17" s="11"/>
      <c r="K17" s="11"/>
      <c r="L17" s="12">
        <f t="shared" si="0"/>
        <v>0</v>
      </c>
      <c r="M17" s="42" t="s">
        <v>24</v>
      </c>
      <c r="W17" s="76" t="s">
        <v>45</v>
      </c>
      <c r="X17" s="76">
        <v>50</v>
      </c>
      <c r="AC17" s="73" t="s">
        <v>129</v>
      </c>
      <c r="AD17" s="73">
        <v>100</v>
      </c>
      <c r="AE17" s="73">
        <v>0</v>
      </c>
      <c r="AF17" s="73">
        <v>2</v>
      </c>
      <c r="AG17" s="74">
        <f t="shared" si="15"/>
        <v>98</v>
      </c>
      <c r="AH17" s="73">
        <v>0</v>
      </c>
      <c r="AI17" s="75">
        <v>15</v>
      </c>
      <c r="AJ17" s="95"/>
      <c r="AK17" s="75">
        <f t="shared" si="16"/>
        <v>83</v>
      </c>
      <c r="AL17" s="92"/>
      <c r="AM17" s="92"/>
      <c r="AN17" s="75">
        <f t="shared" si="17"/>
        <v>83</v>
      </c>
      <c r="AP17" s="21" t="s">
        <v>168</v>
      </c>
      <c r="AQ17" s="21">
        <v>190</v>
      </c>
      <c r="AR17" s="21">
        <v>178</v>
      </c>
      <c r="AS17" s="21">
        <v>12.38</v>
      </c>
      <c r="AT17" s="23">
        <f t="shared" si="20"/>
        <v>-0.38000000000000078</v>
      </c>
      <c r="AU17" s="21">
        <v>0</v>
      </c>
      <c r="AV17" s="22">
        <v>15</v>
      </c>
      <c r="AW17" s="23">
        <f t="shared" si="27"/>
        <v>-15.38</v>
      </c>
      <c r="AX17" s="24"/>
      <c r="AY17" s="24"/>
      <c r="AZ17" s="23">
        <f t="shared" si="28"/>
        <v>-15.38</v>
      </c>
      <c r="BB17" s="59" t="s">
        <v>193</v>
      </c>
      <c r="BC17" s="59">
        <v>7545.5</v>
      </c>
      <c r="BD17" s="59">
        <v>3551.1</v>
      </c>
      <c r="BE17" s="59">
        <v>1167.74</v>
      </c>
      <c r="BF17" s="61">
        <f t="shared" ref="BF17:BF22" si="30">BC17-BD17-BE17</f>
        <v>2826.66</v>
      </c>
      <c r="BG17" s="59">
        <v>0</v>
      </c>
      <c r="BH17" s="60">
        <v>15</v>
      </c>
      <c r="BI17" s="60">
        <f t="shared" ref="BI17:BI22" si="31">BF17+BG17-BH17</f>
        <v>2811.66</v>
      </c>
      <c r="BJ17" s="62"/>
      <c r="BK17" s="62"/>
      <c r="BL17" s="60">
        <f t="shared" ref="BL17:BL22" si="32">BI17-BJ17-BK17</f>
        <v>2811.66</v>
      </c>
    </row>
    <row r="18" spans="1:64" ht="15" customHeight="1" x14ac:dyDescent="0.25">
      <c r="A18" s="63" t="s">
        <v>25</v>
      </c>
      <c r="B18" s="6">
        <v>880</v>
      </c>
      <c r="C18" s="7">
        <v>-324.2</v>
      </c>
      <c r="D18" s="7">
        <v>760</v>
      </c>
      <c r="E18" s="7">
        <v>75</v>
      </c>
      <c r="F18" s="9">
        <v>0.15</v>
      </c>
      <c r="G18" s="7">
        <v>0</v>
      </c>
      <c r="H18" s="7">
        <v>30</v>
      </c>
      <c r="I18" s="10">
        <f t="shared" si="1"/>
        <v>1210.8</v>
      </c>
      <c r="J18" s="11"/>
      <c r="K18" s="11">
        <v>365</v>
      </c>
      <c r="L18" s="12">
        <f t="shared" si="0"/>
        <v>845.8</v>
      </c>
      <c r="M18" s="5" t="s">
        <v>25</v>
      </c>
      <c r="W18" s="36" t="s">
        <v>46</v>
      </c>
      <c r="X18" s="36">
        <f>U16*15%</f>
        <v>1349.4044999999999</v>
      </c>
      <c r="AC18" s="28" t="s">
        <v>131</v>
      </c>
      <c r="AD18" s="28">
        <v>1000</v>
      </c>
      <c r="AE18" s="28">
        <v>366</v>
      </c>
      <c r="AF18" s="28">
        <v>91.61</v>
      </c>
      <c r="AG18" s="29">
        <f t="shared" si="15"/>
        <v>542.39</v>
      </c>
      <c r="AH18" s="28">
        <v>0</v>
      </c>
      <c r="AI18" s="30">
        <v>15</v>
      </c>
      <c r="AJ18" s="94">
        <v>74</v>
      </c>
      <c r="AK18" s="30">
        <f t="shared" si="16"/>
        <v>453.39</v>
      </c>
      <c r="AL18" s="31"/>
      <c r="AM18" s="31"/>
      <c r="AN18" s="30">
        <f t="shared" si="17"/>
        <v>453.39</v>
      </c>
      <c r="AP18" s="28" t="s">
        <v>169</v>
      </c>
      <c r="AQ18" s="28">
        <v>0</v>
      </c>
      <c r="AR18" s="28">
        <v>0</v>
      </c>
      <c r="AS18" s="28">
        <v>0</v>
      </c>
      <c r="AT18" s="30">
        <f t="shared" si="20"/>
        <v>0</v>
      </c>
      <c r="AU18" s="28">
        <v>0</v>
      </c>
      <c r="AV18" s="29"/>
      <c r="AW18" s="30">
        <f t="shared" si="27"/>
        <v>0</v>
      </c>
      <c r="AX18" s="31"/>
      <c r="AY18" s="31"/>
      <c r="AZ18" s="30">
        <f t="shared" si="28"/>
        <v>0</v>
      </c>
      <c r="BB18" s="21" t="s">
        <v>194</v>
      </c>
      <c r="BC18" s="21">
        <v>2601</v>
      </c>
      <c r="BD18" s="21">
        <v>0</v>
      </c>
      <c r="BE18" s="21">
        <v>378.15</v>
      </c>
      <c r="BF18" s="22">
        <f t="shared" si="30"/>
        <v>2222.85</v>
      </c>
      <c r="BG18" s="21">
        <v>0</v>
      </c>
      <c r="BH18" s="23">
        <v>15</v>
      </c>
      <c r="BI18" s="23">
        <f t="shared" si="31"/>
        <v>2207.85</v>
      </c>
      <c r="BJ18" s="24"/>
      <c r="BK18" s="24"/>
      <c r="BL18" s="23">
        <f t="shared" si="32"/>
        <v>2207.85</v>
      </c>
    </row>
    <row r="19" spans="1:64" ht="15" customHeight="1" x14ac:dyDescent="0.3">
      <c r="A19" s="63" t="s">
        <v>26</v>
      </c>
      <c r="B19" s="6">
        <v>40</v>
      </c>
      <c r="C19" s="8">
        <v>560.59</v>
      </c>
      <c r="D19" s="8"/>
      <c r="E19" s="8">
        <v>30</v>
      </c>
      <c r="F19" s="13">
        <v>0.15</v>
      </c>
      <c r="G19" s="7">
        <f t="shared" si="14"/>
        <v>84.088499999999996</v>
      </c>
      <c r="H19" s="7">
        <v>30</v>
      </c>
      <c r="I19" s="10">
        <f t="shared" si="1"/>
        <v>456.50150000000002</v>
      </c>
      <c r="J19" s="11">
        <v>456</v>
      </c>
      <c r="K19" s="11"/>
      <c r="L19" s="12">
        <v>0</v>
      </c>
      <c r="M19" s="5" t="s">
        <v>26</v>
      </c>
      <c r="W19" s="72" t="s">
        <v>265</v>
      </c>
      <c r="X19" s="72">
        <f>X16-X17-X18</f>
        <v>7461.6254999999992</v>
      </c>
      <c r="AD19" s="93">
        <f>SUM(AD2:AD18)</f>
        <v>140515.75</v>
      </c>
      <c r="AE19" s="93">
        <f t="shared" ref="AE19:AN19" si="33">SUM(AE2:AE18)</f>
        <v>77844.92</v>
      </c>
      <c r="AF19" s="93">
        <f t="shared" si="33"/>
        <v>20722.289999999997</v>
      </c>
      <c r="AG19" s="93">
        <f t="shared" si="33"/>
        <v>41948.539999999994</v>
      </c>
      <c r="AH19" s="93">
        <f t="shared" si="33"/>
        <v>0</v>
      </c>
      <c r="AI19" s="93">
        <f t="shared" si="33"/>
        <v>150</v>
      </c>
      <c r="AJ19" s="93">
        <f t="shared" si="33"/>
        <v>1204</v>
      </c>
      <c r="AK19" s="93">
        <f t="shared" si="33"/>
        <v>40594.54</v>
      </c>
      <c r="AL19" s="93">
        <f t="shared" si="33"/>
        <v>0</v>
      </c>
      <c r="AM19" s="93">
        <f t="shared" si="33"/>
        <v>0</v>
      </c>
      <c r="AN19" s="93">
        <f t="shared" si="33"/>
        <v>40594.54</v>
      </c>
      <c r="AP19" s="21" t="s">
        <v>170</v>
      </c>
      <c r="AQ19" s="21">
        <v>655</v>
      </c>
      <c r="AR19" s="21">
        <v>236.8</v>
      </c>
      <c r="AS19" s="21">
        <v>80.930000000000007</v>
      </c>
      <c r="AT19" s="23">
        <f t="shared" si="20"/>
        <v>337.27</v>
      </c>
      <c r="AU19" s="21">
        <v>0</v>
      </c>
      <c r="AV19" s="22">
        <v>15</v>
      </c>
      <c r="AW19" s="23">
        <f t="shared" si="27"/>
        <v>322.27</v>
      </c>
      <c r="AX19" s="24"/>
      <c r="AY19" s="24"/>
      <c r="AZ19" s="23">
        <f t="shared" si="28"/>
        <v>322.27</v>
      </c>
      <c r="BB19" s="59" t="s">
        <v>195</v>
      </c>
      <c r="BC19" s="59">
        <v>972</v>
      </c>
      <c r="BD19" s="59">
        <v>179.65</v>
      </c>
      <c r="BE19" s="59">
        <v>134.19999999999999</v>
      </c>
      <c r="BF19" s="61">
        <f t="shared" si="30"/>
        <v>658.15000000000009</v>
      </c>
      <c r="BG19" s="59">
        <v>0</v>
      </c>
      <c r="BH19" s="60">
        <v>15</v>
      </c>
      <c r="BI19" s="60">
        <f t="shared" si="31"/>
        <v>643.15000000000009</v>
      </c>
      <c r="BJ19" s="62"/>
      <c r="BK19" s="62"/>
      <c r="BL19" s="60">
        <f t="shared" si="32"/>
        <v>643.15000000000009</v>
      </c>
    </row>
    <row r="20" spans="1:64" ht="15" customHeight="1" x14ac:dyDescent="0.25">
      <c r="A20" s="63" t="s">
        <v>27</v>
      </c>
      <c r="B20" s="6">
        <v>0</v>
      </c>
      <c r="C20" s="8">
        <v>435</v>
      </c>
      <c r="D20" s="8"/>
      <c r="E20" s="8">
        <v>15</v>
      </c>
      <c r="F20" s="13">
        <v>0.2</v>
      </c>
      <c r="G20" s="7">
        <f t="shared" si="14"/>
        <v>87</v>
      </c>
      <c r="H20" s="7"/>
      <c r="I20" s="10">
        <f t="shared" si="1"/>
        <v>333</v>
      </c>
      <c r="J20" s="11">
        <v>333</v>
      </c>
      <c r="K20" s="11"/>
      <c r="L20" s="12">
        <f t="shared" si="0"/>
        <v>0</v>
      </c>
      <c r="M20" s="5" t="s">
        <v>27</v>
      </c>
      <c r="AP20" s="28" t="s">
        <v>171</v>
      </c>
      <c r="AQ20" s="28">
        <v>0</v>
      </c>
      <c r="AR20" s="28">
        <v>0</v>
      </c>
      <c r="AS20" s="28">
        <v>0</v>
      </c>
      <c r="AT20" s="30">
        <f t="shared" si="20"/>
        <v>0</v>
      </c>
      <c r="AU20" s="28">
        <v>0</v>
      </c>
      <c r="AV20" s="29"/>
      <c r="AW20" s="30">
        <f t="shared" si="27"/>
        <v>0</v>
      </c>
      <c r="AX20" s="31"/>
      <c r="AY20" s="31"/>
      <c r="AZ20" s="30">
        <f t="shared" si="28"/>
        <v>0</v>
      </c>
      <c r="BB20" s="21" t="s">
        <v>196</v>
      </c>
      <c r="BC20" s="21">
        <v>0</v>
      </c>
      <c r="BD20" s="21">
        <v>0</v>
      </c>
      <c r="BE20" s="21">
        <v>0</v>
      </c>
      <c r="BF20" s="22">
        <f t="shared" si="30"/>
        <v>0</v>
      </c>
      <c r="BG20" s="21">
        <v>0</v>
      </c>
      <c r="BH20" s="23">
        <v>0</v>
      </c>
      <c r="BI20" s="23">
        <f t="shared" si="31"/>
        <v>0</v>
      </c>
      <c r="BJ20" s="24"/>
      <c r="BK20" s="24"/>
      <c r="BL20" s="23">
        <f t="shared" si="32"/>
        <v>0</v>
      </c>
    </row>
    <row r="21" spans="1:64" ht="15" customHeight="1" x14ac:dyDescent="0.25">
      <c r="A21" s="63" t="s">
        <v>28</v>
      </c>
      <c r="B21" s="6">
        <v>0</v>
      </c>
      <c r="C21" s="8">
        <v>1461.63</v>
      </c>
      <c r="D21" s="8"/>
      <c r="E21" s="8">
        <v>415</v>
      </c>
      <c r="F21" s="13">
        <v>0.15</v>
      </c>
      <c r="G21" s="7">
        <f t="shared" si="14"/>
        <v>219.24450000000002</v>
      </c>
      <c r="H21" s="7">
        <v>30</v>
      </c>
      <c r="I21" s="10">
        <f t="shared" si="1"/>
        <v>797.38550000000009</v>
      </c>
      <c r="J21" s="11"/>
      <c r="K21" s="11">
        <v>800</v>
      </c>
      <c r="L21" s="12">
        <v>0</v>
      </c>
      <c r="M21" s="5" t="s">
        <v>28</v>
      </c>
      <c r="Q21" s="20" t="s">
        <v>85</v>
      </c>
      <c r="R21" s="20" t="s">
        <v>31</v>
      </c>
      <c r="S21" s="20" t="s">
        <v>32</v>
      </c>
      <c r="T21" s="20" t="s">
        <v>33</v>
      </c>
      <c r="U21" s="20" t="s">
        <v>34</v>
      </c>
      <c r="V21" s="20" t="s">
        <v>35</v>
      </c>
      <c r="W21" s="20" t="s">
        <v>36</v>
      </c>
      <c r="X21" s="20" t="s">
        <v>34</v>
      </c>
      <c r="Y21" s="20" t="s">
        <v>37</v>
      </c>
      <c r="Z21" s="20" t="s">
        <v>35</v>
      </c>
      <c r="AA21" s="20" t="s">
        <v>38</v>
      </c>
      <c r="AP21" s="21" t="s">
        <v>248</v>
      </c>
      <c r="AQ21" s="21">
        <v>30</v>
      </c>
      <c r="AR21" s="21">
        <v>0</v>
      </c>
      <c r="AS21" s="21">
        <v>4.5</v>
      </c>
      <c r="AT21" s="23">
        <f t="shared" si="20"/>
        <v>25.5</v>
      </c>
      <c r="AU21" s="21">
        <v>0</v>
      </c>
      <c r="AV21" s="22"/>
      <c r="AW21" s="23">
        <f t="shared" si="27"/>
        <v>25.5</v>
      </c>
      <c r="AX21" s="24"/>
      <c r="AY21" s="24"/>
      <c r="AZ21" s="23">
        <f t="shared" si="28"/>
        <v>25.5</v>
      </c>
      <c r="BB21" s="59" t="s">
        <v>197</v>
      </c>
      <c r="BC21" s="59">
        <v>708</v>
      </c>
      <c r="BD21" s="59">
        <v>593.07000000000005</v>
      </c>
      <c r="BE21" s="59">
        <v>106.2</v>
      </c>
      <c r="BF21" s="61">
        <f t="shared" si="30"/>
        <v>8.7299999999999471</v>
      </c>
      <c r="BG21" s="59">
        <v>0</v>
      </c>
      <c r="BH21" s="60">
        <v>15</v>
      </c>
      <c r="BI21" s="60">
        <f t="shared" si="31"/>
        <v>-6.2700000000000529</v>
      </c>
      <c r="BJ21" s="62"/>
      <c r="BK21" s="62"/>
      <c r="BL21" s="60">
        <f t="shared" si="32"/>
        <v>-6.2700000000000529</v>
      </c>
    </row>
    <row r="22" spans="1:64" ht="15" customHeight="1" x14ac:dyDescent="0.25">
      <c r="A22" s="63" t="s">
        <v>58</v>
      </c>
      <c r="B22" s="6">
        <v>0</v>
      </c>
      <c r="C22" s="8">
        <v>3390.62</v>
      </c>
      <c r="D22" s="8"/>
      <c r="E22" s="8">
        <v>0</v>
      </c>
      <c r="F22" s="13">
        <v>0.2</v>
      </c>
      <c r="G22" s="7">
        <f t="shared" si="14"/>
        <v>678.12400000000002</v>
      </c>
      <c r="H22" s="7">
        <v>50</v>
      </c>
      <c r="I22" s="10">
        <f t="shared" si="1"/>
        <v>2662.4960000000001</v>
      </c>
      <c r="J22" s="11">
        <v>1000</v>
      </c>
      <c r="K22" s="11">
        <v>1600</v>
      </c>
      <c r="L22" s="12">
        <f t="shared" si="0"/>
        <v>62.496000000000095</v>
      </c>
      <c r="M22" s="5" t="s">
        <v>58</v>
      </c>
      <c r="Q22" s="21" t="s">
        <v>86</v>
      </c>
      <c r="R22" s="21">
        <v>310</v>
      </c>
      <c r="S22" s="21">
        <v>193</v>
      </c>
      <c r="T22" s="21">
        <v>45.1</v>
      </c>
      <c r="U22" s="77">
        <f t="shared" ref="U22:U27" si="34">R22-S22-T22</f>
        <v>71.900000000000006</v>
      </c>
      <c r="V22" s="21">
        <v>125</v>
      </c>
      <c r="W22" s="22">
        <v>15</v>
      </c>
      <c r="X22" s="23">
        <f t="shared" ref="X22" si="35">U22+V22-W22</f>
        <v>181.9</v>
      </c>
      <c r="Y22" s="24"/>
      <c r="Z22" s="24"/>
      <c r="AA22" s="23">
        <f>X22-Y22-Z22</f>
        <v>181.9</v>
      </c>
      <c r="AP22" s="28" t="s">
        <v>174</v>
      </c>
      <c r="AQ22" s="28">
        <v>0</v>
      </c>
      <c r="AR22" s="28">
        <v>0</v>
      </c>
      <c r="AS22" s="28">
        <v>0</v>
      </c>
      <c r="AT22" s="30">
        <f t="shared" si="20"/>
        <v>0</v>
      </c>
      <c r="AU22" s="28">
        <v>0</v>
      </c>
      <c r="AV22" s="29"/>
      <c r="AW22" s="30">
        <f t="shared" si="27"/>
        <v>0</v>
      </c>
      <c r="AX22" s="31"/>
      <c r="AY22" s="31"/>
      <c r="AZ22" s="30">
        <f t="shared" si="28"/>
        <v>0</v>
      </c>
      <c r="BB22" s="21" t="s">
        <v>198</v>
      </c>
      <c r="BC22" s="21">
        <v>175</v>
      </c>
      <c r="BD22" s="21">
        <v>0</v>
      </c>
      <c r="BE22" s="21">
        <v>26.25</v>
      </c>
      <c r="BF22" s="23">
        <f t="shared" si="30"/>
        <v>148.75</v>
      </c>
      <c r="BG22" s="21">
        <v>0</v>
      </c>
      <c r="BH22" s="23">
        <v>15</v>
      </c>
      <c r="BI22" s="23">
        <f t="shared" si="31"/>
        <v>133.75</v>
      </c>
      <c r="BJ22" s="24"/>
      <c r="BK22" s="24"/>
      <c r="BL22" s="23">
        <f t="shared" si="32"/>
        <v>133.75</v>
      </c>
    </row>
    <row r="23" spans="1:64" ht="15" customHeight="1" x14ac:dyDescent="0.25">
      <c r="A23" s="63" t="s">
        <v>59</v>
      </c>
      <c r="B23" s="6">
        <f>'01 À 07'!L22</f>
        <v>365.51199999999972</v>
      </c>
      <c r="C23" s="8">
        <v>5865.14</v>
      </c>
      <c r="D23" s="8"/>
      <c r="E23" s="8">
        <v>75</v>
      </c>
      <c r="F23" s="9">
        <v>0.2</v>
      </c>
      <c r="G23" s="7">
        <f t="shared" si="14"/>
        <v>1173.028</v>
      </c>
      <c r="H23" s="7">
        <v>30</v>
      </c>
      <c r="I23" s="10">
        <f t="shared" si="1"/>
        <v>4952.6239999999998</v>
      </c>
      <c r="J23" s="11"/>
      <c r="K23" s="11"/>
      <c r="L23" s="12">
        <f t="shared" si="0"/>
        <v>4952.6239999999998</v>
      </c>
      <c r="M23" s="5" t="s">
        <v>59</v>
      </c>
      <c r="Q23" s="28" t="s">
        <v>87</v>
      </c>
      <c r="R23" s="28">
        <v>90</v>
      </c>
      <c r="S23" s="28">
        <v>0</v>
      </c>
      <c r="T23" s="28">
        <v>13.36</v>
      </c>
      <c r="U23" s="78">
        <f t="shared" si="34"/>
        <v>76.64</v>
      </c>
      <c r="V23" s="28">
        <v>0</v>
      </c>
      <c r="W23" s="29">
        <v>0</v>
      </c>
      <c r="X23" s="30">
        <f t="shared" ref="X23:X27" si="36">U23+V23-W23</f>
        <v>76.64</v>
      </c>
      <c r="Y23" s="31"/>
      <c r="Z23" s="31"/>
      <c r="AA23" s="30">
        <f t="shared" ref="AA23:AA27" si="37">X23-Y23-Z23</f>
        <v>76.64</v>
      </c>
      <c r="AP23" s="21" t="s">
        <v>249</v>
      </c>
      <c r="AQ23" s="21">
        <v>500</v>
      </c>
      <c r="AR23" s="21">
        <v>363.2</v>
      </c>
      <c r="AS23" s="21">
        <v>75</v>
      </c>
      <c r="AT23" s="23">
        <f t="shared" si="20"/>
        <v>61.800000000000011</v>
      </c>
      <c r="AU23" s="21">
        <v>0</v>
      </c>
      <c r="AV23" s="22">
        <v>15</v>
      </c>
      <c r="AW23" s="23">
        <f t="shared" si="27"/>
        <v>46.800000000000011</v>
      </c>
      <c r="AX23" s="24"/>
      <c r="AY23" s="24"/>
      <c r="AZ23" s="23">
        <f t="shared" si="28"/>
        <v>46.800000000000011</v>
      </c>
      <c r="BC23" s="35">
        <f>SUM(BC16:BC22)</f>
        <v>12001.5</v>
      </c>
      <c r="BD23" s="35">
        <f t="shared" ref="BD23:BL23" si="38">SUM(BD16:BD22)</f>
        <v>4323.82</v>
      </c>
      <c r="BE23" s="35">
        <f t="shared" si="38"/>
        <v>1812.54</v>
      </c>
      <c r="BF23" s="35">
        <f t="shared" si="38"/>
        <v>5865.1399999999994</v>
      </c>
      <c r="BG23" s="34">
        <f t="shared" si="38"/>
        <v>0</v>
      </c>
      <c r="BH23" s="34">
        <f t="shared" si="38"/>
        <v>75</v>
      </c>
      <c r="BI23" s="34">
        <f t="shared" si="38"/>
        <v>5790.1399999999994</v>
      </c>
      <c r="BJ23" s="34">
        <f t="shared" si="38"/>
        <v>0</v>
      </c>
      <c r="BK23" s="34">
        <f t="shared" si="38"/>
        <v>0</v>
      </c>
      <c r="BL23" s="34">
        <f t="shared" si="38"/>
        <v>5790.1399999999994</v>
      </c>
    </row>
    <row r="24" spans="1:64" ht="15" customHeight="1" x14ac:dyDescent="0.25">
      <c r="A24" s="63" t="s">
        <v>60</v>
      </c>
      <c r="B24" s="6">
        <v>0</v>
      </c>
      <c r="C24" s="8">
        <v>1496.24</v>
      </c>
      <c r="D24" s="7">
        <v>145</v>
      </c>
      <c r="E24" s="8">
        <v>75</v>
      </c>
      <c r="F24" s="9">
        <v>0.2</v>
      </c>
      <c r="G24" s="7">
        <f t="shared" si="14"/>
        <v>299.24799999999999</v>
      </c>
      <c r="H24" s="7">
        <v>80</v>
      </c>
      <c r="I24" s="10">
        <f t="shared" si="1"/>
        <v>1186.992</v>
      </c>
      <c r="J24" s="11">
        <v>1100</v>
      </c>
      <c r="K24" s="11"/>
      <c r="L24" s="12">
        <f t="shared" si="0"/>
        <v>86.991999999999962</v>
      </c>
      <c r="M24" s="5" t="s">
        <v>60</v>
      </c>
      <c r="Q24" s="21" t="s">
        <v>88</v>
      </c>
      <c r="R24" s="21">
        <v>43</v>
      </c>
      <c r="S24" s="21">
        <v>0</v>
      </c>
      <c r="T24" s="21">
        <v>6.45</v>
      </c>
      <c r="U24" s="77">
        <f t="shared" si="34"/>
        <v>36.549999999999997</v>
      </c>
      <c r="V24" s="21">
        <v>0</v>
      </c>
      <c r="W24" s="22">
        <v>0</v>
      </c>
      <c r="X24" s="23">
        <f t="shared" si="36"/>
        <v>36.549999999999997</v>
      </c>
      <c r="Y24" s="24"/>
      <c r="Z24" s="24"/>
      <c r="AA24" s="23">
        <f t="shared" si="37"/>
        <v>36.549999999999997</v>
      </c>
      <c r="AP24" s="28" t="s">
        <v>175</v>
      </c>
      <c r="AQ24" s="28">
        <v>0</v>
      </c>
      <c r="AR24" s="28">
        <v>0</v>
      </c>
      <c r="AS24" s="28">
        <v>0</v>
      </c>
      <c r="AT24" s="30">
        <f t="shared" si="20"/>
        <v>0</v>
      </c>
      <c r="AU24" s="28">
        <v>0</v>
      </c>
      <c r="AV24" s="29"/>
      <c r="AW24" s="30">
        <f t="shared" si="27"/>
        <v>0</v>
      </c>
      <c r="AX24" s="31"/>
      <c r="AY24" s="31"/>
      <c r="AZ24" s="30">
        <f t="shared" si="28"/>
        <v>0</v>
      </c>
      <c r="BH24" s="76" t="s">
        <v>45</v>
      </c>
      <c r="BI24" s="76">
        <v>30</v>
      </c>
    </row>
    <row r="25" spans="1:64" ht="15" customHeight="1" x14ac:dyDescent="0.25">
      <c r="A25" s="63" t="s">
        <v>29</v>
      </c>
      <c r="B25" s="6">
        <f>'01 À 07'!L24</f>
        <v>542.03799999999978</v>
      </c>
      <c r="C25" s="7">
        <v>1513.32</v>
      </c>
      <c r="D25" s="8"/>
      <c r="E25" s="7">
        <v>90</v>
      </c>
      <c r="F25" s="9">
        <v>0.15</v>
      </c>
      <c r="G25" s="7">
        <f t="shared" si="14"/>
        <v>226.99799999999999</v>
      </c>
      <c r="H25" s="7">
        <v>30</v>
      </c>
      <c r="I25" s="10">
        <f t="shared" si="1"/>
        <v>1708.3599999999997</v>
      </c>
      <c r="J25" s="11">
        <v>1000</v>
      </c>
      <c r="K25" s="11"/>
      <c r="L25" s="12">
        <f t="shared" si="0"/>
        <v>708.35999999999967</v>
      </c>
      <c r="M25" s="5" t="s">
        <v>29</v>
      </c>
      <c r="Q25" s="28" t="s">
        <v>89</v>
      </c>
      <c r="R25" s="28">
        <v>378</v>
      </c>
      <c r="S25" s="28">
        <v>85.1</v>
      </c>
      <c r="T25" s="28">
        <v>47.04</v>
      </c>
      <c r="U25" s="78">
        <f t="shared" si="34"/>
        <v>245.85999999999999</v>
      </c>
      <c r="V25" s="28">
        <v>0</v>
      </c>
      <c r="W25" s="29">
        <v>15</v>
      </c>
      <c r="X25" s="30">
        <f t="shared" si="36"/>
        <v>230.85999999999999</v>
      </c>
      <c r="Y25" s="31"/>
      <c r="Z25" s="31"/>
      <c r="AA25" s="30">
        <f t="shared" si="37"/>
        <v>230.85999999999999</v>
      </c>
      <c r="AQ25" s="34">
        <f>SUM(AQ15:AQ24)</f>
        <v>3114</v>
      </c>
      <c r="AR25" s="34">
        <f t="shared" ref="AR25:AZ25" si="39">SUM(AR15:AR24)</f>
        <v>2689</v>
      </c>
      <c r="AS25" s="34">
        <f t="shared" si="39"/>
        <v>412.31</v>
      </c>
      <c r="AT25" s="34">
        <f t="shared" si="39"/>
        <v>12.689999999999998</v>
      </c>
      <c r="AU25" s="34">
        <f t="shared" si="39"/>
        <v>760</v>
      </c>
      <c r="AV25" s="34">
        <f t="shared" si="39"/>
        <v>75</v>
      </c>
      <c r="AW25" s="34">
        <f t="shared" si="39"/>
        <v>697.69</v>
      </c>
      <c r="AX25" s="34">
        <f t="shared" si="39"/>
        <v>0</v>
      </c>
      <c r="AY25" s="34">
        <f t="shared" si="39"/>
        <v>0</v>
      </c>
      <c r="AZ25" s="34">
        <f t="shared" si="39"/>
        <v>697.69</v>
      </c>
      <c r="BH25" s="36" t="s">
        <v>46</v>
      </c>
      <c r="BI25" s="36">
        <f>BF23*20%</f>
        <v>1173.028</v>
      </c>
    </row>
    <row r="26" spans="1:64" ht="15" customHeight="1" x14ac:dyDescent="0.3">
      <c r="A26" s="63" t="s">
        <v>61</v>
      </c>
      <c r="B26" s="6">
        <f>'01 À 07'!L25</f>
        <v>3.3039999999999736</v>
      </c>
      <c r="C26" s="7">
        <v>3517.63</v>
      </c>
      <c r="D26" s="7">
        <v>70</v>
      </c>
      <c r="E26" s="7">
        <v>60</v>
      </c>
      <c r="F26" s="9">
        <v>0.2</v>
      </c>
      <c r="G26" s="7">
        <f t="shared" si="14"/>
        <v>703.52600000000007</v>
      </c>
      <c r="H26" s="7">
        <v>30</v>
      </c>
      <c r="I26" s="10">
        <f t="shared" si="1"/>
        <v>2797.4080000000004</v>
      </c>
      <c r="J26" s="11"/>
      <c r="K26" s="11"/>
      <c r="L26" s="12">
        <f t="shared" si="0"/>
        <v>2797.4080000000004</v>
      </c>
      <c r="M26" s="5" t="s">
        <v>61</v>
      </c>
      <c r="Q26" s="21" t="s">
        <v>90</v>
      </c>
      <c r="R26" s="21">
        <v>0</v>
      </c>
      <c r="S26" s="21">
        <v>0</v>
      </c>
      <c r="T26" s="21">
        <v>0</v>
      </c>
      <c r="U26" s="77">
        <f t="shared" si="34"/>
        <v>0</v>
      </c>
      <c r="V26" s="21">
        <v>0</v>
      </c>
      <c r="W26" s="22">
        <v>0</v>
      </c>
      <c r="X26" s="23">
        <f t="shared" si="36"/>
        <v>0</v>
      </c>
      <c r="Y26" s="24"/>
      <c r="Z26" s="24"/>
      <c r="AA26" s="23">
        <f t="shared" si="37"/>
        <v>0</v>
      </c>
      <c r="AV26" s="76" t="s">
        <v>45</v>
      </c>
      <c r="AW26" s="76">
        <v>30</v>
      </c>
      <c r="BH26" s="72" t="s">
        <v>265</v>
      </c>
      <c r="BI26" s="72">
        <f>BI23-BI24-BI25</f>
        <v>4587.1119999999992</v>
      </c>
    </row>
    <row r="27" spans="1:64" ht="15" customHeight="1" x14ac:dyDescent="0.25">
      <c r="A27" s="16" t="s">
        <v>8</v>
      </c>
      <c r="B27" s="17">
        <f>SUM(B2:B26)</f>
        <v>9862.2220000000016</v>
      </c>
      <c r="C27" s="18">
        <f>SUM(C2:C26)</f>
        <v>100317.34000000004</v>
      </c>
      <c r="D27" s="18">
        <f t="shared" ref="D27:L27" si="40">SUM(D2:D26)</f>
        <v>5918</v>
      </c>
      <c r="E27" s="18">
        <f t="shared" si="40"/>
        <v>2070</v>
      </c>
      <c r="F27" s="18">
        <f t="shared" si="40"/>
        <v>4.3000000000000007</v>
      </c>
      <c r="G27" s="18">
        <f t="shared" si="40"/>
        <v>11186.778</v>
      </c>
      <c r="H27" s="18">
        <f t="shared" si="40"/>
        <v>2054</v>
      </c>
      <c r="I27" s="18">
        <f t="shared" si="40"/>
        <v>100786.784</v>
      </c>
      <c r="J27" s="18">
        <f t="shared" si="40"/>
        <v>26195</v>
      </c>
      <c r="K27" s="18">
        <f t="shared" si="40"/>
        <v>40251.29</v>
      </c>
      <c r="L27" s="18">
        <f t="shared" si="40"/>
        <v>35245.1855</v>
      </c>
      <c r="M27" s="19"/>
      <c r="Q27" s="28" t="s">
        <v>91</v>
      </c>
      <c r="R27" s="28">
        <v>0</v>
      </c>
      <c r="S27" s="28">
        <v>0</v>
      </c>
      <c r="T27" s="28">
        <v>0</v>
      </c>
      <c r="U27" s="78">
        <f t="shared" si="34"/>
        <v>0</v>
      </c>
      <c r="V27" s="28">
        <v>0</v>
      </c>
      <c r="W27" s="29">
        <v>0</v>
      </c>
      <c r="X27" s="30">
        <f t="shared" si="36"/>
        <v>0</v>
      </c>
      <c r="Y27" s="31"/>
      <c r="Z27" s="31"/>
      <c r="AA27" s="30">
        <f t="shared" si="37"/>
        <v>0</v>
      </c>
      <c r="AV27" s="36" t="s">
        <v>46</v>
      </c>
      <c r="AW27" s="36">
        <f>AT25*15%</f>
        <v>1.9034999999999995</v>
      </c>
    </row>
    <row r="28" spans="1:64" ht="15" customHeight="1" x14ac:dyDescent="0.3">
      <c r="R28" s="34">
        <f>SUM(R22:R27)</f>
        <v>821</v>
      </c>
      <c r="S28" s="34">
        <f t="shared" ref="S28:AA28" si="41">SUM(S22:S27)</f>
        <v>278.10000000000002</v>
      </c>
      <c r="T28" s="34">
        <f t="shared" si="41"/>
        <v>111.94999999999999</v>
      </c>
      <c r="U28" s="34">
        <f t="shared" si="41"/>
        <v>430.95000000000005</v>
      </c>
      <c r="V28" s="34">
        <f t="shared" si="41"/>
        <v>125</v>
      </c>
      <c r="W28" s="34">
        <f t="shared" si="41"/>
        <v>30</v>
      </c>
      <c r="X28" s="34">
        <f t="shared" si="41"/>
        <v>525.95000000000005</v>
      </c>
      <c r="Y28" s="34">
        <f t="shared" si="41"/>
        <v>0</v>
      </c>
      <c r="Z28" s="34">
        <f t="shared" si="41"/>
        <v>0</v>
      </c>
      <c r="AA28" s="34">
        <f t="shared" si="41"/>
        <v>525.95000000000005</v>
      </c>
      <c r="AC28" s="20" t="s">
        <v>20</v>
      </c>
      <c r="AD28" s="20" t="s">
        <v>31</v>
      </c>
      <c r="AE28" s="20" t="s">
        <v>32</v>
      </c>
      <c r="AF28" s="20" t="s">
        <v>33</v>
      </c>
      <c r="AG28" s="20" t="s">
        <v>34</v>
      </c>
      <c r="AH28" s="20" t="s">
        <v>35</v>
      </c>
      <c r="AI28" s="20" t="s">
        <v>36</v>
      </c>
      <c r="AJ28" s="20" t="s">
        <v>34</v>
      </c>
      <c r="AK28" s="20" t="s">
        <v>37</v>
      </c>
      <c r="AL28" s="20" t="s">
        <v>35</v>
      </c>
      <c r="AM28" s="20" t="s">
        <v>38</v>
      </c>
      <c r="AN28" s="79"/>
      <c r="AV28" s="72" t="s">
        <v>265</v>
      </c>
      <c r="AW28" s="72">
        <f>AW25-AW26-AW27</f>
        <v>665.78650000000005</v>
      </c>
      <c r="BB28" s="20" t="s">
        <v>60</v>
      </c>
      <c r="BC28" s="20" t="s">
        <v>31</v>
      </c>
      <c r="BD28" s="20" t="s">
        <v>32</v>
      </c>
      <c r="BE28" s="20" t="s">
        <v>33</v>
      </c>
      <c r="BF28" s="20" t="s">
        <v>34</v>
      </c>
      <c r="BG28" s="20" t="s">
        <v>35</v>
      </c>
      <c r="BH28" s="20" t="s">
        <v>36</v>
      </c>
      <c r="BI28" s="20" t="s">
        <v>34</v>
      </c>
      <c r="BJ28" s="20" t="s">
        <v>37</v>
      </c>
      <c r="BK28" s="20" t="s">
        <v>35</v>
      </c>
      <c r="BL28" s="20" t="s">
        <v>38</v>
      </c>
    </row>
    <row r="29" spans="1:64" ht="15" customHeight="1" x14ac:dyDescent="0.25">
      <c r="N29" s="1" t="s">
        <v>39</v>
      </c>
      <c r="O29" s="1" t="s">
        <v>40</v>
      </c>
      <c r="W29" s="76" t="s">
        <v>45</v>
      </c>
      <c r="X29" s="76">
        <v>30</v>
      </c>
      <c r="AC29" s="21" t="s">
        <v>132</v>
      </c>
      <c r="AD29" s="21">
        <v>410</v>
      </c>
      <c r="AE29" s="21">
        <v>289.3</v>
      </c>
      <c r="AF29" s="21">
        <v>61.5</v>
      </c>
      <c r="AG29" s="23">
        <f>AD29-AE29-AF29</f>
        <v>59.199999999999989</v>
      </c>
      <c r="AH29" s="21">
        <v>0</v>
      </c>
      <c r="AI29" s="23">
        <v>15</v>
      </c>
      <c r="AJ29" s="23">
        <f>AG29+AH29-AI29</f>
        <v>44.199999999999989</v>
      </c>
      <c r="AK29" s="24"/>
      <c r="AL29" s="24"/>
      <c r="AM29" s="23">
        <f>AJ29-AK29-AL29</f>
        <v>44.199999999999989</v>
      </c>
      <c r="BB29" s="21" t="s">
        <v>199</v>
      </c>
      <c r="BC29" s="21">
        <v>262</v>
      </c>
      <c r="BD29" s="21">
        <v>0</v>
      </c>
      <c r="BE29" s="21">
        <v>33</v>
      </c>
      <c r="BF29" s="23">
        <f t="shared" ref="BF29:BF37" si="42">BC29-BD29-BE29</f>
        <v>229</v>
      </c>
      <c r="BG29" s="21">
        <v>0</v>
      </c>
      <c r="BH29" s="22">
        <v>15</v>
      </c>
      <c r="BI29" s="23">
        <f t="shared" ref="BI29" si="43">BF29+BG29-BH29</f>
        <v>214</v>
      </c>
      <c r="BJ29" s="24"/>
      <c r="BK29" s="24"/>
      <c r="BL29" s="23">
        <f>BI29-BJ29-BK29</f>
        <v>214</v>
      </c>
    </row>
    <row r="30" spans="1:64" ht="15" customHeight="1" x14ac:dyDescent="0.25">
      <c r="M30" s="25" t="s">
        <v>42</v>
      </c>
      <c r="N30" s="26" t="s">
        <v>270</v>
      </c>
      <c r="O30" s="27">
        <f>J27</f>
        <v>26195</v>
      </c>
      <c r="W30" s="36" t="s">
        <v>46</v>
      </c>
      <c r="X30" s="36">
        <f>U28*15%</f>
        <v>64.642499999999998</v>
      </c>
      <c r="AC30" s="28" t="s">
        <v>133</v>
      </c>
      <c r="AD30" s="28">
        <v>1053</v>
      </c>
      <c r="AE30" s="28">
        <v>0</v>
      </c>
      <c r="AF30" s="28">
        <v>155.94999999999999</v>
      </c>
      <c r="AG30" s="30">
        <f t="shared" ref="AG30:AG34" si="44">AD30-AE30-AF30</f>
        <v>897.05</v>
      </c>
      <c r="AH30" s="28">
        <v>0</v>
      </c>
      <c r="AI30" s="30">
        <v>15</v>
      </c>
      <c r="AJ30" s="30">
        <f t="shared" ref="AJ30:AJ34" si="45">AG30+AH30-AI30</f>
        <v>882.05</v>
      </c>
      <c r="AK30" s="31"/>
      <c r="AL30" s="31"/>
      <c r="AM30" s="30">
        <f t="shared" ref="AM30:AM34" si="46">AJ30-AK30-AL30</f>
        <v>882.05</v>
      </c>
      <c r="AP30" s="20" t="s">
        <v>26</v>
      </c>
      <c r="AQ30" s="20" t="s">
        <v>31</v>
      </c>
      <c r="AR30" s="20" t="s">
        <v>32</v>
      </c>
      <c r="AS30" s="20" t="s">
        <v>33</v>
      </c>
      <c r="AT30" s="20" t="s">
        <v>34</v>
      </c>
      <c r="AU30" s="20" t="s">
        <v>35</v>
      </c>
      <c r="AV30" s="20" t="s">
        <v>36</v>
      </c>
      <c r="AW30" s="20" t="s">
        <v>34</v>
      </c>
      <c r="AX30" s="20" t="s">
        <v>37</v>
      </c>
      <c r="AY30" s="20" t="s">
        <v>35</v>
      </c>
      <c r="AZ30" s="20" t="s">
        <v>38</v>
      </c>
      <c r="BB30" s="59" t="s">
        <v>200</v>
      </c>
      <c r="BC30" s="59">
        <v>972</v>
      </c>
      <c r="BD30" s="59">
        <v>269.39999999999998</v>
      </c>
      <c r="BE30" s="59">
        <v>123.96</v>
      </c>
      <c r="BF30" s="60">
        <f t="shared" si="42"/>
        <v>578.64</v>
      </c>
      <c r="BG30" s="59">
        <v>0</v>
      </c>
      <c r="BH30" s="61">
        <v>15</v>
      </c>
      <c r="BI30" s="60">
        <f t="shared" ref="BI30:BI37" si="47">BF30+BG30-BH30</f>
        <v>563.64</v>
      </c>
      <c r="BJ30" s="62"/>
      <c r="BK30" s="62"/>
      <c r="BL30" s="60">
        <f t="shared" ref="BL30:BL37" si="48">BI30-BJ30-BK30</f>
        <v>563.64</v>
      </c>
    </row>
    <row r="31" spans="1:64" ht="15" customHeight="1" x14ac:dyDescent="0.3">
      <c r="M31" s="32" t="s">
        <v>228</v>
      </c>
      <c r="N31" s="33">
        <v>44235</v>
      </c>
      <c r="O31" s="6">
        <v>-13125</v>
      </c>
      <c r="W31" s="72" t="s">
        <v>265</v>
      </c>
      <c r="X31" s="72">
        <f>X28-X29-X30</f>
        <v>431.30750000000006</v>
      </c>
      <c r="AC31" s="21" t="s">
        <v>134</v>
      </c>
      <c r="AD31" s="21">
        <v>1063</v>
      </c>
      <c r="AE31" s="21">
        <v>1195</v>
      </c>
      <c r="AF31" s="21">
        <v>147.44999999999999</v>
      </c>
      <c r="AG31" s="23">
        <f t="shared" si="44"/>
        <v>-279.45</v>
      </c>
      <c r="AH31" s="21">
        <v>0</v>
      </c>
      <c r="AI31" s="23">
        <v>15</v>
      </c>
      <c r="AJ31" s="23">
        <f t="shared" si="45"/>
        <v>-294.45</v>
      </c>
      <c r="AK31" s="24"/>
      <c r="AL31" s="24"/>
      <c r="AM31" s="23">
        <f t="shared" si="46"/>
        <v>-294.45</v>
      </c>
      <c r="AP31" s="21" t="s">
        <v>176</v>
      </c>
      <c r="AQ31" s="21">
        <v>0</v>
      </c>
      <c r="AR31" s="21">
        <v>0</v>
      </c>
      <c r="AS31" s="21">
        <v>0</v>
      </c>
      <c r="AT31" s="22">
        <f t="shared" ref="AT31" si="49">AQ31-AR31-AS31</f>
        <v>0</v>
      </c>
      <c r="AU31" s="21">
        <v>0</v>
      </c>
      <c r="AV31" s="23">
        <v>0</v>
      </c>
      <c r="AW31" s="23">
        <f>AT31+AU31-AV31</f>
        <v>0</v>
      </c>
      <c r="AX31" s="24"/>
      <c r="AY31" s="24"/>
      <c r="AZ31" s="23">
        <f>AW31-AX31-AY31</f>
        <v>0</v>
      </c>
      <c r="BB31" s="21" t="s">
        <v>258</v>
      </c>
      <c r="BC31" s="21">
        <v>0</v>
      </c>
      <c r="BD31" s="21">
        <v>0</v>
      </c>
      <c r="BE31" s="21">
        <v>0</v>
      </c>
      <c r="BF31" s="23">
        <f t="shared" si="42"/>
        <v>0</v>
      </c>
      <c r="BG31" s="21">
        <v>0</v>
      </c>
      <c r="BH31" s="22"/>
      <c r="BI31" s="23">
        <f t="shared" si="47"/>
        <v>0</v>
      </c>
      <c r="BJ31" s="24"/>
      <c r="BK31" s="24"/>
      <c r="BL31" s="23">
        <f t="shared" si="48"/>
        <v>0</v>
      </c>
    </row>
    <row r="32" spans="1:64" ht="15" customHeight="1" x14ac:dyDescent="0.25">
      <c r="M32" s="32" t="s">
        <v>267</v>
      </c>
      <c r="N32" s="33">
        <v>44238</v>
      </c>
      <c r="O32" s="6">
        <v>-2370</v>
      </c>
      <c r="AC32" s="28" t="s">
        <v>135</v>
      </c>
      <c r="AD32" s="28">
        <v>0</v>
      </c>
      <c r="AE32" s="28">
        <v>0</v>
      </c>
      <c r="AF32" s="28">
        <v>0</v>
      </c>
      <c r="AG32" s="30">
        <f t="shared" si="44"/>
        <v>0</v>
      </c>
      <c r="AH32" s="28">
        <v>0</v>
      </c>
      <c r="AI32" s="30">
        <v>0</v>
      </c>
      <c r="AJ32" s="30">
        <f t="shared" si="45"/>
        <v>0</v>
      </c>
      <c r="AK32" s="31"/>
      <c r="AL32" s="31"/>
      <c r="AM32" s="30">
        <f t="shared" si="46"/>
        <v>0</v>
      </c>
      <c r="AP32" s="28" t="s">
        <v>177</v>
      </c>
      <c r="AQ32" s="28">
        <v>140</v>
      </c>
      <c r="AR32" s="28">
        <v>0</v>
      </c>
      <c r="AS32" s="28">
        <v>15.75</v>
      </c>
      <c r="AT32" s="29">
        <f t="shared" ref="AT32:AT34" si="50">AQ32-AR32-AS32</f>
        <v>124.25</v>
      </c>
      <c r="AU32" s="28">
        <v>0</v>
      </c>
      <c r="AV32" s="30">
        <v>15</v>
      </c>
      <c r="AW32" s="30">
        <f t="shared" ref="AW32:AW34" si="51">AT32+AU32-AV32</f>
        <v>109.25</v>
      </c>
      <c r="AX32" s="31"/>
      <c r="AY32" s="31"/>
      <c r="AZ32" s="30">
        <f t="shared" ref="AZ32:AZ34" si="52">AW32-AX32-AY32</f>
        <v>109.25</v>
      </c>
      <c r="BB32" s="59" t="s">
        <v>201</v>
      </c>
      <c r="BC32" s="59">
        <v>1140</v>
      </c>
      <c r="BD32" s="59">
        <v>417.7</v>
      </c>
      <c r="BE32" s="59">
        <v>121.5</v>
      </c>
      <c r="BF32" s="60">
        <f t="shared" si="42"/>
        <v>600.79999999999995</v>
      </c>
      <c r="BG32" s="59">
        <v>0</v>
      </c>
      <c r="BH32" s="61">
        <v>15</v>
      </c>
      <c r="BI32" s="60">
        <f t="shared" si="47"/>
        <v>585.79999999999995</v>
      </c>
      <c r="BJ32" s="62"/>
      <c r="BK32" s="62"/>
      <c r="BL32" s="60">
        <f t="shared" si="48"/>
        <v>585.79999999999995</v>
      </c>
    </row>
    <row r="33" spans="13:64" ht="15" customHeight="1" x14ac:dyDescent="0.25">
      <c r="M33" s="32" t="s">
        <v>230</v>
      </c>
      <c r="N33" s="33">
        <v>44238</v>
      </c>
      <c r="O33" s="6">
        <v>-1663</v>
      </c>
      <c r="Q33" s="20" t="s">
        <v>56</v>
      </c>
      <c r="R33" s="20" t="s">
        <v>31</v>
      </c>
      <c r="S33" s="20" t="s">
        <v>32</v>
      </c>
      <c r="T33" s="20" t="s">
        <v>33</v>
      </c>
      <c r="U33" s="20" t="s">
        <v>34</v>
      </c>
      <c r="V33" s="20" t="s">
        <v>35</v>
      </c>
      <c r="W33" s="20" t="s">
        <v>36</v>
      </c>
      <c r="X33" s="20" t="s">
        <v>34</v>
      </c>
      <c r="Y33" s="20" t="s">
        <v>37</v>
      </c>
      <c r="Z33" s="20" t="s">
        <v>35</v>
      </c>
      <c r="AA33" s="20" t="s">
        <v>38</v>
      </c>
      <c r="AC33" s="21" t="s">
        <v>136</v>
      </c>
      <c r="AD33" s="21">
        <v>237</v>
      </c>
      <c r="AE33" s="21">
        <v>0</v>
      </c>
      <c r="AF33" s="21">
        <v>35.549999999999997</v>
      </c>
      <c r="AG33" s="23">
        <f t="shared" si="44"/>
        <v>201.45</v>
      </c>
      <c r="AH33" s="21">
        <v>0</v>
      </c>
      <c r="AI33" s="23">
        <v>15</v>
      </c>
      <c r="AJ33" s="23">
        <f t="shared" si="45"/>
        <v>186.45</v>
      </c>
      <c r="AK33" s="24"/>
      <c r="AL33" s="24"/>
      <c r="AM33" s="23">
        <f t="shared" si="46"/>
        <v>186.45</v>
      </c>
      <c r="AP33" s="21" t="s">
        <v>178</v>
      </c>
      <c r="AQ33" s="21">
        <v>1246</v>
      </c>
      <c r="AR33" s="21">
        <v>644</v>
      </c>
      <c r="AS33" s="21">
        <v>165.66</v>
      </c>
      <c r="AT33" s="22">
        <f t="shared" si="50"/>
        <v>436.34000000000003</v>
      </c>
      <c r="AU33" s="21">
        <v>0</v>
      </c>
      <c r="AV33" s="23">
        <v>15</v>
      </c>
      <c r="AW33" s="23">
        <f t="shared" si="51"/>
        <v>421.34000000000003</v>
      </c>
      <c r="AX33" s="24"/>
      <c r="AY33" s="24"/>
      <c r="AZ33" s="23">
        <f t="shared" si="52"/>
        <v>421.34000000000003</v>
      </c>
      <c r="BB33" s="21" t="s">
        <v>259</v>
      </c>
      <c r="BC33" s="21">
        <v>10</v>
      </c>
      <c r="BD33" s="21">
        <v>0</v>
      </c>
      <c r="BE33" s="21">
        <v>0.8</v>
      </c>
      <c r="BF33" s="23">
        <f t="shared" si="42"/>
        <v>9.1999999999999993</v>
      </c>
      <c r="BG33" s="21">
        <v>0</v>
      </c>
      <c r="BH33" s="22"/>
      <c r="BI33" s="23">
        <f t="shared" si="47"/>
        <v>9.1999999999999993</v>
      </c>
      <c r="BJ33" s="24"/>
      <c r="BK33" s="24"/>
      <c r="BL33" s="23">
        <f t="shared" si="48"/>
        <v>9.1999999999999993</v>
      </c>
    </row>
    <row r="34" spans="13:64" ht="15" customHeight="1" x14ac:dyDescent="0.25">
      <c r="M34" s="32" t="s">
        <v>268</v>
      </c>
      <c r="N34" s="33">
        <v>44238</v>
      </c>
      <c r="O34" s="6">
        <v>-760</v>
      </c>
      <c r="Q34" s="21" t="s">
        <v>92</v>
      </c>
      <c r="R34" s="21">
        <v>850</v>
      </c>
      <c r="S34" s="21">
        <v>0</v>
      </c>
      <c r="T34" s="21">
        <v>126.8</v>
      </c>
      <c r="U34" s="77">
        <f t="shared" ref="U34" si="53">R34-S34-T34</f>
        <v>723.2</v>
      </c>
      <c r="V34" s="21">
        <v>0</v>
      </c>
      <c r="W34" s="23">
        <v>15</v>
      </c>
      <c r="X34" s="23">
        <f>U34+V34-W34</f>
        <v>708.2</v>
      </c>
      <c r="Y34" s="24"/>
      <c r="Z34" s="24"/>
      <c r="AA34" s="23">
        <f>X34-Y34-Z34</f>
        <v>708.2</v>
      </c>
      <c r="AC34" s="28" t="s">
        <v>137</v>
      </c>
      <c r="AD34" s="28">
        <v>142</v>
      </c>
      <c r="AE34" s="28">
        <v>76.650000000000006</v>
      </c>
      <c r="AF34" s="28">
        <v>17.100000000000001</v>
      </c>
      <c r="AG34" s="30">
        <f t="shared" si="44"/>
        <v>48.249999999999993</v>
      </c>
      <c r="AH34" s="28">
        <v>0</v>
      </c>
      <c r="AI34" s="30">
        <v>15</v>
      </c>
      <c r="AJ34" s="30">
        <f t="shared" si="45"/>
        <v>33.249999999999993</v>
      </c>
      <c r="AK34" s="31"/>
      <c r="AL34" s="31"/>
      <c r="AM34" s="30">
        <f t="shared" si="46"/>
        <v>33.249999999999993</v>
      </c>
      <c r="AP34" s="28" t="s">
        <v>179</v>
      </c>
      <c r="AQ34" s="28">
        <v>0</v>
      </c>
      <c r="AR34" s="28">
        <v>0</v>
      </c>
      <c r="AS34" s="28">
        <v>0</v>
      </c>
      <c r="AT34" s="29">
        <f t="shared" si="50"/>
        <v>0</v>
      </c>
      <c r="AU34" s="28">
        <v>0</v>
      </c>
      <c r="AV34" s="30">
        <v>0</v>
      </c>
      <c r="AW34" s="30">
        <f t="shared" si="51"/>
        <v>0</v>
      </c>
      <c r="AX34" s="31"/>
      <c r="AY34" s="31"/>
      <c r="AZ34" s="30">
        <f t="shared" si="52"/>
        <v>0</v>
      </c>
      <c r="BB34" s="59" t="s">
        <v>202</v>
      </c>
      <c r="BC34" s="59">
        <v>0</v>
      </c>
      <c r="BD34" s="59">
        <v>0</v>
      </c>
      <c r="BE34" s="59">
        <v>0</v>
      </c>
      <c r="BF34" s="60">
        <f t="shared" si="42"/>
        <v>0</v>
      </c>
      <c r="BG34" s="59">
        <v>0</v>
      </c>
      <c r="BH34" s="61"/>
      <c r="BI34" s="60">
        <f t="shared" si="47"/>
        <v>0</v>
      </c>
      <c r="BJ34" s="62"/>
      <c r="BK34" s="62"/>
      <c r="BL34" s="60">
        <f t="shared" si="48"/>
        <v>0</v>
      </c>
    </row>
    <row r="35" spans="13:64" ht="15" customHeight="1" x14ac:dyDescent="0.25">
      <c r="M35" s="32" t="s">
        <v>271</v>
      </c>
      <c r="N35" s="33">
        <v>44238</v>
      </c>
      <c r="O35" s="6">
        <v>-145</v>
      </c>
      <c r="Q35" s="28" t="s">
        <v>93</v>
      </c>
      <c r="R35" s="28">
        <v>523</v>
      </c>
      <c r="S35" s="28">
        <v>381.6</v>
      </c>
      <c r="T35" s="28">
        <v>78.099999999999994</v>
      </c>
      <c r="U35" s="78">
        <f t="shared" ref="U35:U44" si="54">R35-S35-T35</f>
        <v>63.299999999999983</v>
      </c>
      <c r="V35" s="28">
        <v>0</v>
      </c>
      <c r="W35" s="30">
        <v>15</v>
      </c>
      <c r="X35" s="30">
        <f t="shared" ref="X35:X44" si="55">U35+V35-W35</f>
        <v>48.299999999999983</v>
      </c>
      <c r="Y35" s="31"/>
      <c r="Z35" s="31"/>
      <c r="AA35" s="30">
        <f t="shared" ref="AA35:AA44" si="56">X35-Y35-Z35</f>
        <v>48.299999999999983</v>
      </c>
      <c r="AD35" s="34">
        <f>SUM(AD29:AD34)</f>
        <v>2905</v>
      </c>
      <c r="AE35" s="34">
        <f t="shared" ref="AE35:AM35" si="57">SUM(AE29:AE34)</f>
        <v>1560.95</v>
      </c>
      <c r="AF35" s="34">
        <f t="shared" si="57"/>
        <v>417.55</v>
      </c>
      <c r="AG35" s="34">
        <f t="shared" si="57"/>
        <v>926.5</v>
      </c>
      <c r="AH35" s="34">
        <f t="shared" si="57"/>
        <v>0</v>
      </c>
      <c r="AI35" s="34">
        <f t="shared" si="57"/>
        <v>75</v>
      </c>
      <c r="AJ35" s="34">
        <f t="shared" si="57"/>
        <v>851.5</v>
      </c>
      <c r="AK35" s="34">
        <f t="shared" si="57"/>
        <v>0</v>
      </c>
      <c r="AL35" s="34">
        <f t="shared" si="57"/>
        <v>0</v>
      </c>
      <c r="AM35" s="34">
        <f t="shared" si="57"/>
        <v>851.5</v>
      </c>
      <c r="AQ35" s="34">
        <f>SUM(AQ31:AQ34)</f>
        <v>1386</v>
      </c>
      <c r="AR35" s="34">
        <f t="shared" ref="AR35:AZ35" si="58">SUM(AR31:AR34)</f>
        <v>644</v>
      </c>
      <c r="AS35" s="34">
        <f t="shared" si="58"/>
        <v>181.41</v>
      </c>
      <c r="AT35" s="34">
        <f t="shared" si="58"/>
        <v>560.59</v>
      </c>
      <c r="AU35" s="34">
        <f t="shared" si="58"/>
        <v>0</v>
      </c>
      <c r="AV35" s="34">
        <f t="shared" si="58"/>
        <v>30</v>
      </c>
      <c r="AW35" s="34">
        <f t="shared" si="58"/>
        <v>530.59</v>
      </c>
      <c r="AX35" s="34">
        <f t="shared" si="58"/>
        <v>0</v>
      </c>
      <c r="AY35" s="34">
        <f t="shared" si="58"/>
        <v>0</v>
      </c>
      <c r="AZ35" s="34">
        <f t="shared" si="58"/>
        <v>530.59</v>
      </c>
      <c r="BB35" s="21" t="s">
        <v>260</v>
      </c>
      <c r="BC35" s="21">
        <v>261.5</v>
      </c>
      <c r="BD35" s="21">
        <v>284.8</v>
      </c>
      <c r="BE35" s="21">
        <v>38.35</v>
      </c>
      <c r="BF35" s="23">
        <f t="shared" si="42"/>
        <v>-61.650000000000013</v>
      </c>
      <c r="BG35" s="21">
        <v>145</v>
      </c>
      <c r="BH35" s="22">
        <v>15</v>
      </c>
      <c r="BI35" s="23">
        <f t="shared" si="47"/>
        <v>68.349999999999994</v>
      </c>
      <c r="BJ35" s="24"/>
      <c r="BK35" s="24"/>
      <c r="BL35" s="23">
        <f t="shared" si="48"/>
        <v>68.349999999999994</v>
      </c>
    </row>
    <row r="36" spans="13:64" ht="15" customHeight="1" x14ac:dyDescent="0.25">
      <c r="M36" s="32" t="s">
        <v>269</v>
      </c>
      <c r="N36" s="33">
        <v>44238</v>
      </c>
      <c r="O36" s="6">
        <v>-70</v>
      </c>
      <c r="Q36" s="21" t="s">
        <v>240</v>
      </c>
      <c r="R36" s="21">
        <v>400</v>
      </c>
      <c r="S36" s="21">
        <v>0</v>
      </c>
      <c r="T36" s="21">
        <v>59.86</v>
      </c>
      <c r="U36" s="77">
        <f t="shared" si="54"/>
        <v>340.14</v>
      </c>
      <c r="V36" s="21">
        <v>0</v>
      </c>
      <c r="W36" s="23">
        <v>15</v>
      </c>
      <c r="X36" s="23">
        <f t="shared" si="55"/>
        <v>325.14</v>
      </c>
      <c r="Y36" s="24"/>
      <c r="Z36" s="24"/>
      <c r="AA36" s="23">
        <f t="shared" si="56"/>
        <v>325.14</v>
      </c>
      <c r="AI36" s="76" t="s">
        <v>45</v>
      </c>
      <c r="AJ36" s="76">
        <v>50</v>
      </c>
      <c r="AV36" s="76" t="s">
        <v>45</v>
      </c>
      <c r="AW36" s="76">
        <v>30</v>
      </c>
      <c r="BB36" s="59" t="s">
        <v>261</v>
      </c>
      <c r="BC36" s="59">
        <v>10</v>
      </c>
      <c r="BD36" s="59">
        <v>0</v>
      </c>
      <c r="BE36" s="59">
        <v>0.8</v>
      </c>
      <c r="BF36" s="60">
        <f t="shared" si="42"/>
        <v>9.1999999999999993</v>
      </c>
      <c r="BG36" s="59">
        <v>0</v>
      </c>
      <c r="BH36" s="61"/>
      <c r="BI36" s="60">
        <f t="shared" si="47"/>
        <v>9.1999999999999993</v>
      </c>
      <c r="BJ36" s="62"/>
      <c r="BK36" s="62"/>
      <c r="BL36" s="60">
        <f t="shared" si="48"/>
        <v>9.1999999999999993</v>
      </c>
    </row>
    <row r="37" spans="13:64" ht="15" customHeight="1" x14ac:dyDescent="0.25">
      <c r="M37" s="32" t="s">
        <v>266</v>
      </c>
      <c r="N37" s="33">
        <v>44244</v>
      </c>
      <c r="O37" s="6">
        <v>-905</v>
      </c>
      <c r="Q37" s="28" t="s">
        <v>94</v>
      </c>
      <c r="R37" s="28">
        <v>0</v>
      </c>
      <c r="S37" s="28">
        <v>0</v>
      </c>
      <c r="T37" s="28">
        <v>0</v>
      </c>
      <c r="U37" s="78">
        <f t="shared" si="54"/>
        <v>0</v>
      </c>
      <c r="V37" s="28">
        <v>0</v>
      </c>
      <c r="W37" s="30">
        <v>0</v>
      </c>
      <c r="X37" s="30">
        <f t="shared" si="55"/>
        <v>0</v>
      </c>
      <c r="Y37" s="31"/>
      <c r="Z37" s="31"/>
      <c r="AA37" s="30">
        <f t="shared" si="56"/>
        <v>0</v>
      </c>
      <c r="AI37" s="36" t="s">
        <v>46</v>
      </c>
      <c r="AJ37" s="36">
        <f>AG35*20%</f>
        <v>185.3</v>
      </c>
      <c r="AV37" s="36" t="s">
        <v>46</v>
      </c>
      <c r="AW37" s="36">
        <f>AT35*15%</f>
        <v>84.088499999999996</v>
      </c>
      <c r="BB37" s="21" t="s">
        <v>203</v>
      </c>
      <c r="BC37" s="21">
        <v>147</v>
      </c>
      <c r="BD37" s="21">
        <v>0</v>
      </c>
      <c r="BE37" s="21">
        <v>15.45</v>
      </c>
      <c r="BF37" s="23">
        <f t="shared" si="42"/>
        <v>131.55000000000001</v>
      </c>
      <c r="BG37" s="21">
        <v>0</v>
      </c>
      <c r="BH37" s="22">
        <v>15</v>
      </c>
      <c r="BI37" s="23">
        <f t="shared" si="47"/>
        <v>116.55000000000001</v>
      </c>
      <c r="BJ37" s="24"/>
      <c r="BK37" s="24"/>
      <c r="BL37" s="23">
        <f t="shared" si="48"/>
        <v>116.55000000000001</v>
      </c>
    </row>
    <row r="38" spans="13:64" ht="15" customHeight="1" x14ac:dyDescent="0.3">
      <c r="M38" s="32"/>
      <c r="N38" s="33"/>
      <c r="O38" s="6">
        <v>0</v>
      </c>
      <c r="Q38" s="21" t="s">
        <v>95</v>
      </c>
      <c r="R38" s="21">
        <v>450</v>
      </c>
      <c r="S38" s="21">
        <v>0</v>
      </c>
      <c r="T38" s="21">
        <v>67.5</v>
      </c>
      <c r="U38" s="77">
        <f t="shared" si="54"/>
        <v>382.5</v>
      </c>
      <c r="V38" s="21">
        <v>0</v>
      </c>
      <c r="W38" s="23">
        <v>15</v>
      </c>
      <c r="X38" s="23">
        <f t="shared" si="55"/>
        <v>367.5</v>
      </c>
      <c r="Y38" s="24"/>
      <c r="Z38" s="24"/>
      <c r="AA38" s="23">
        <f t="shared" si="56"/>
        <v>367.5</v>
      </c>
      <c r="AI38" s="72" t="s">
        <v>265</v>
      </c>
      <c r="AJ38" s="72">
        <f>AJ35-AJ36-AJ37</f>
        <v>616.20000000000005</v>
      </c>
      <c r="AV38" s="72" t="s">
        <v>265</v>
      </c>
      <c r="AW38" s="72">
        <f>AW35-AW36-AW37</f>
        <v>416.50150000000002</v>
      </c>
      <c r="BC38" s="34">
        <f>SUM(BC29:BC37)</f>
        <v>2802.5</v>
      </c>
      <c r="BD38" s="34">
        <f t="shared" ref="BD38:BL38" si="59">SUM(BD29:BD37)</f>
        <v>971.89999999999986</v>
      </c>
      <c r="BE38" s="34">
        <f t="shared" si="59"/>
        <v>333.86</v>
      </c>
      <c r="BF38" s="34">
        <f t="shared" si="59"/>
        <v>1496.74</v>
      </c>
      <c r="BG38" s="34">
        <f t="shared" si="59"/>
        <v>145</v>
      </c>
      <c r="BH38" s="35">
        <f t="shared" si="59"/>
        <v>75</v>
      </c>
      <c r="BI38" s="35">
        <f t="shared" si="59"/>
        <v>1566.74</v>
      </c>
      <c r="BJ38" s="35">
        <f t="shared" si="59"/>
        <v>0</v>
      </c>
      <c r="BK38" s="35">
        <f t="shared" si="59"/>
        <v>0</v>
      </c>
      <c r="BL38" s="35">
        <f t="shared" si="59"/>
        <v>1566.74</v>
      </c>
    </row>
    <row r="39" spans="13:64" ht="15" customHeight="1" x14ac:dyDescent="0.25">
      <c r="M39" s="32"/>
      <c r="N39" s="33"/>
      <c r="O39" s="6">
        <v>0</v>
      </c>
      <c r="Q39" s="28" t="s">
        <v>96</v>
      </c>
      <c r="R39" s="28">
        <v>700</v>
      </c>
      <c r="S39" s="28">
        <v>0</v>
      </c>
      <c r="T39" s="28">
        <v>100.9</v>
      </c>
      <c r="U39" s="78">
        <f t="shared" si="54"/>
        <v>599.1</v>
      </c>
      <c r="V39" s="28">
        <v>0</v>
      </c>
      <c r="W39" s="30">
        <v>15</v>
      </c>
      <c r="X39" s="30">
        <f t="shared" si="55"/>
        <v>584.1</v>
      </c>
      <c r="Y39" s="31"/>
      <c r="Z39" s="31"/>
      <c r="AA39" s="30">
        <f t="shared" si="56"/>
        <v>584.1</v>
      </c>
      <c r="BH39" s="76" t="s">
        <v>45</v>
      </c>
      <c r="BI39" s="76">
        <v>30</v>
      </c>
    </row>
    <row r="40" spans="13:64" ht="15" customHeight="1" x14ac:dyDescent="0.25">
      <c r="M40" s="32"/>
      <c r="N40" s="33"/>
      <c r="O40" s="6">
        <v>0</v>
      </c>
      <c r="Q40" s="21" t="s">
        <v>97</v>
      </c>
      <c r="R40" s="21">
        <v>657</v>
      </c>
      <c r="S40" s="21">
        <v>101.4</v>
      </c>
      <c r="T40" s="21">
        <v>96.9</v>
      </c>
      <c r="U40" s="77">
        <f t="shared" si="54"/>
        <v>458.70000000000005</v>
      </c>
      <c r="V40" s="21">
        <v>0</v>
      </c>
      <c r="W40" s="23">
        <v>15</v>
      </c>
      <c r="X40" s="23">
        <f t="shared" si="55"/>
        <v>443.70000000000005</v>
      </c>
      <c r="Y40" s="24"/>
      <c r="Z40" s="24"/>
      <c r="AA40" s="23">
        <f t="shared" si="56"/>
        <v>443.70000000000005</v>
      </c>
      <c r="AC40" s="20" t="s">
        <v>21</v>
      </c>
      <c r="AD40" s="20" t="s">
        <v>31</v>
      </c>
      <c r="AE40" s="20" t="s">
        <v>32</v>
      </c>
      <c r="AF40" s="20" t="s">
        <v>33</v>
      </c>
      <c r="AG40" s="20" t="s">
        <v>34</v>
      </c>
      <c r="AH40" s="20" t="s">
        <v>35</v>
      </c>
      <c r="AI40" s="20" t="s">
        <v>36</v>
      </c>
      <c r="AJ40" s="20" t="s">
        <v>34</v>
      </c>
      <c r="AK40" s="20" t="s">
        <v>37</v>
      </c>
      <c r="AL40" s="20" t="s">
        <v>35</v>
      </c>
      <c r="AM40" s="20" t="s">
        <v>38</v>
      </c>
      <c r="AP40" s="20" t="s">
        <v>27</v>
      </c>
      <c r="AQ40" s="20" t="s">
        <v>31</v>
      </c>
      <c r="AR40" s="20" t="s">
        <v>32</v>
      </c>
      <c r="AS40" s="20" t="s">
        <v>33</v>
      </c>
      <c r="AT40" s="20" t="s">
        <v>34</v>
      </c>
      <c r="AU40" s="20" t="s">
        <v>35</v>
      </c>
      <c r="AV40" s="20" t="s">
        <v>36</v>
      </c>
      <c r="AW40" s="20" t="s">
        <v>34</v>
      </c>
      <c r="AX40" s="20" t="s">
        <v>37</v>
      </c>
      <c r="AY40" s="20" t="s">
        <v>35</v>
      </c>
      <c r="AZ40" s="20" t="s">
        <v>38</v>
      </c>
      <c r="BH40" s="36" t="s">
        <v>46</v>
      </c>
      <c r="BI40" s="36">
        <f>BF38*20%</f>
        <v>299.34800000000001</v>
      </c>
    </row>
    <row r="41" spans="13:64" ht="15" customHeight="1" x14ac:dyDescent="0.3">
      <c r="M41" s="32"/>
      <c r="N41" s="33"/>
      <c r="O41" s="6">
        <v>0</v>
      </c>
      <c r="Q41" s="28" t="s">
        <v>98</v>
      </c>
      <c r="R41" s="28">
        <v>288</v>
      </c>
      <c r="S41" s="28">
        <v>0</v>
      </c>
      <c r="T41" s="28">
        <v>39.35</v>
      </c>
      <c r="U41" s="78">
        <f t="shared" si="54"/>
        <v>248.65</v>
      </c>
      <c r="V41" s="28">
        <v>0</v>
      </c>
      <c r="W41" s="30">
        <v>15</v>
      </c>
      <c r="X41" s="30">
        <f t="shared" si="55"/>
        <v>233.65</v>
      </c>
      <c r="Y41" s="31"/>
      <c r="Z41" s="31"/>
      <c r="AA41" s="30">
        <f t="shared" si="56"/>
        <v>233.65</v>
      </c>
      <c r="AC41" s="21" t="s">
        <v>243</v>
      </c>
      <c r="AD41" s="21">
        <v>315</v>
      </c>
      <c r="AE41" s="21">
        <v>0</v>
      </c>
      <c r="AF41" s="21">
        <v>47.25</v>
      </c>
      <c r="AG41" s="23">
        <f t="shared" ref="AG41:AG45" si="60">AD41-AE41-AF41</f>
        <v>267.75</v>
      </c>
      <c r="AH41" s="21">
        <v>0</v>
      </c>
      <c r="AI41" s="22">
        <v>15</v>
      </c>
      <c r="AJ41" s="23">
        <f t="shared" ref="AJ41" si="61">AG41+AH41-AI41</f>
        <v>252.75</v>
      </c>
      <c r="AK41" s="24"/>
      <c r="AL41" s="24"/>
      <c r="AM41" s="23">
        <f>AJ41-AK41-AL41</f>
        <v>252.75</v>
      </c>
      <c r="AP41" s="73" t="s">
        <v>181</v>
      </c>
      <c r="AQ41" s="73">
        <v>552</v>
      </c>
      <c r="AR41" s="73">
        <v>36.799999999999997</v>
      </c>
      <c r="AS41" s="73">
        <v>80.2</v>
      </c>
      <c r="AT41" s="75">
        <f t="shared" ref="AT41" si="62">AQ41-AR41-AS41</f>
        <v>435.00000000000006</v>
      </c>
      <c r="AU41" s="21">
        <v>0</v>
      </c>
      <c r="AV41" s="23">
        <v>15</v>
      </c>
      <c r="AW41" s="23">
        <f>AT41+AU41-AV41</f>
        <v>420.00000000000006</v>
      </c>
      <c r="AX41" s="24"/>
      <c r="AY41" s="24"/>
      <c r="AZ41" s="23">
        <f>AW41-AX41-AY41</f>
        <v>420.00000000000006</v>
      </c>
      <c r="BH41" s="72" t="s">
        <v>265</v>
      </c>
      <c r="BI41" s="72">
        <f>BI38-BI39-BI40</f>
        <v>1237.3920000000001</v>
      </c>
    </row>
    <row r="42" spans="13:64" ht="15" customHeight="1" x14ac:dyDescent="0.25">
      <c r="M42" s="32"/>
      <c r="N42" s="33"/>
      <c r="O42" s="6">
        <v>0</v>
      </c>
      <c r="Q42" s="21" t="s">
        <v>99</v>
      </c>
      <c r="R42" s="21">
        <v>417</v>
      </c>
      <c r="S42" s="21">
        <v>0</v>
      </c>
      <c r="T42" s="21">
        <v>62.55</v>
      </c>
      <c r="U42" s="77">
        <f t="shared" si="54"/>
        <v>354.45</v>
      </c>
      <c r="V42" s="21">
        <v>0</v>
      </c>
      <c r="W42" s="23">
        <v>15</v>
      </c>
      <c r="X42" s="23">
        <f t="shared" si="55"/>
        <v>339.45</v>
      </c>
      <c r="Y42" s="24"/>
      <c r="Z42" s="24"/>
      <c r="AA42" s="23">
        <f t="shared" si="56"/>
        <v>339.45</v>
      </c>
      <c r="AC42" s="28" t="s">
        <v>138</v>
      </c>
      <c r="AD42" s="28">
        <v>9716</v>
      </c>
      <c r="AE42" s="28">
        <v>0</v>
      </c>
      <c r="AF42" s="28">
        <v>1457.4</v>
      </c>
      <c r="AG42" s="30">
        <f t="shared" si="60"/>
        <v>8258.6</v>
      </c>
      <c r="AH42" s="28">
        <v>0</v>
      </c>
      <c r="AI42" s="29">
        <v>15</v>
      </c>
      <c r="AJ42" s="30">
        <f t="shared" ref="AJ42:AJ45" si="63">AG42+AH42-AI42</f>
        <v>8243.6</v>
      </c>
      <c r="AK42" s="31"/>
      <c r="AL42" s="31"/>
      <c r="AM42" s="30">
        <f t="shared" ref="AM42:AM45" si="64">AJ42-AK42-AL42</f>
        <v>8243.6</v>
      </c>
      <c r="AV42" s="7" t="s">
        <v>46</v>
      </c>
      <c r="AW42" s="7">
        <f>AT41*20%</f>
        <v>87.000000000000014</v>
      </c>
    </row>
    <row r="43" spans="13:64" ht="15" customHeight="1" x14ac:dyDescent="0.25">
      <c r="M43" s="32"/>
      <c r="N43" s="33"/>
      <c r="O43" s="6">
        <v>0</v>
      </c>
      <c r="Q43" s="28" t="s">
        <v>241</v>
      </c>
      <c r="R43" s="28">
        <v>185</v>
      </c>
      <c r="S43" s="28">
        <v>344.4</v>
      </c>
      <c r="T43" s="28">
        <v>27.75</v>
      </c>
      <c r="U43" s="78">
        <f t="shared" si="54"/>
        <v>-187.14999999999998</v>
      </c>
      <c r="V43" s="28">
        <v>0</v>
      </c>
      <c r="W43" s="30">
        <v>15</v>
      </c>
      <c r="X43" s="30">
        <f t="shared" si="55"/>
        <v>-202.14999999999998</v>
      </c>
      <c r="Y43" s="31"/>
      <c r="Z43" s="31"/>
      <c r="AA43" s="30">
        <f t="shared" si="56"/>
        <v>-202.14999999999998</v>
      </c>
      <c r="AC43" s="21" t="s">
        <v>139</v>
      </c>
      <c r="AD43" s="21">
        <v>20880</v>
      </c>
      <c r="AE43" s="21">
        <v>13210</v>
      </c>
      <c r="AF43" s="21">
        <v>3132</v>
      </c>
      <c r="AG43" s="23">
        <f t="shared" si="60"/>
        <v>4538</v>
      </c>
      <c r="AH43" s="21">
        <v>1663</v>
      </c>
      <c r="AI43" s="22">
        <v>15</v>
      </c>
      <c r="AJ43" s="23">
        <f t="shared" si="63"/>
        <v>6186</v>
      </c>
      <c r="AK43" s="24"/>
      <c r="AL43" s="24"/>
      <c r="AM43" s="23">
        <f t="shared" si="64"/>
        <v>6186</v>
      </c>
      <c r="AV43" s="80" t="s">
        <v>8</v>
      </c>
      <c r="AW43" s="80">
        <f>AW41-AW42</f>
        <v>333.00000000000006</v>
      </c>
      <c r="BB43" s="20" t="s">
        <v>29</v>
      </c>
      <c r="BC43" s="20" t="s">
        <v>31</v>
      </c>
      <c r="BD43" s="20" t="s">
        <v>32</v>
      </c>
      <c r="BE43" s="20" t="s">
        <v>33</v>
      </c>
      <c r="BF43" s="20" t="s">
        <v>34</v>
      </c>
      <c r="BG43" s="20" t="s">
        <v>35</v>
      </c>
      <c r="BH43" s="20" t="s">
        <v>36</v>
      </c>
      <c r="BI43" s="20" t="s">
        <v>34</v>
      </c>
      <c r="BJ43" s="20" t="s">
        <v>37</v>
      </c>
      <c r="BK43" s="20" t="s">
        <v>35</v>
      </c>
      <c r="BL43" s="20" t="s">
        <v>38</v>
      </c>
    </row>
    <row r="44" spans="13:64" ht="15" customHeight="1" x14ac:dyDescent="0.25">
      <c r="N44" s="65" t="s">
        <v>8</v>
      </c>
      <c r="O44" s="18">
        <f>SUM(O30:O43)</f>
        <v>7157</v>
      </c>
      <c r="Q44" s="21" t="s">
        <v>100</v>
      </c>
      <c r="R44" s="21">
        <v>628</v>
      </c>
      <c r="S44" s="21">
        <v>0</v>
      </c>
      <c r="T44" s="21">
        <v>92.2</v>
      </c>
      <c r="U44" s="77">
        <f t="shared" si="54"/>
        <v>535.79999999999995</v>
      </c>
      <c r="V44" s="21">
        <v>0</v>
      </c>
      <c r="W44" s="23">
        <v>15</v>
      </c>
      <c r="X44" s="23">
        <f t="shared" si="55"/>
        <v>520.79999999999995</v>
      </c>
      <c r="Y44" s="24"/>
      <c r="Z44" s="24"/>
      <c r="AA44" s="23">
        <f t="shared" si="56"/>
        <v>520.79999999999995</v>
      </c>
      <c r="AC44" s="28" t="s">
        <v>244</v>
      </c>
      <c r="AD44" s="28">
        <v>0</v>
      </c>
      <c r="AE44" s="28">
        <v>0</v>
      </c>
      <c r="AF44" s="28">
        <v>0</v>
      </c>
      <c r="AG44" s="30">
        <f t="shared" si="60"/>
        <v>0</v>
      </c>
      <c r="AH44" s="28">
        <v>0</v>
      </c>
      <c r="AI44" s="29">
        <v>0</v>
      </c>
      <c r="AJ44" s="30">
        <f t="shared" si="63"/>
        <v>0</v>
      </c>
      <c r="AK44" s="31"/>
      <c r="AL44" s="31"/>
      <c r="AM44" s="30">
        <f t="shared" si="64"/>
        <v>0</v>
      </c>
      <c r="BB44" s="21" t="s">
        <v>204</v>
      </c>
      <c r="BC44" s="21">
        <v>7</v>
      </c>
      <c r="BD44" s="21">
        <v>0</v>
      </c>
      <c r="BE44" s="21">
        <v>1.05</v>
      </c>
      <c r="BF44" s="22">
        <f t="shared" ref="BF44" si="65">BC44-BD44-BE44</f>
        <v>5.95</v>
      </c>
      <c r="BG44" s="21">
        <v>0</v>
      </c>
      <c r="BH44" s="23">
        <v>0</v>
      </c>
      <c r="BI44" s="23">
        <f>BF44+BG44-BH44</f>
        <v>5.95</v>
      </c>
      <c r="BJ44" s="24"/>
      <c r="BK44" s="24"/>
      <c r="BL44" s="23">
        <f>BI44-BJ44-BK44</f>
        <v>5.95</v>
      </c>
    </row>
    <row r="45" spans="13:64" ht="15" customHeight="1" x14ac:dyDescent="0.25">
      <c r="M45" s="87" t="s">
        <v>1</v>
      </c>
      <c r="N45" s="88">
        <f>-3030</f>
        <v>-3030</v>
      </c>
      <c r="R45" s="34">
        <f>SUM(R34:R44)</f>
        <v>5098</v>
      </c>
      <c r="S45" s="34">
        <f t="shared" ref="S45:AA45" si="66">SUM(S34:S44)</f>
        <v>827.4</v>
      </c>
      <c r="T45" s="34">
        <f t="shared" si="66"/>
        <v>751.91</v>
      </c>
      <c r="U45" s="34">
        <f t="shared" si="66"/>
        <v>3518.6899999999996</v>
      </c>
      <c r="V45" s="34">
        <f t="shared" si="66"/>
        <v>0</v>
      </c>
      <c r="W45" s="34">
        <f t="shared" si="66"/>
        <v>150</v>
      </c>
      <c r="X45" s="34">
        <f t="shared" si="66"/>
        <v>3368.6899999999996</v>
      </c>
      <c r="Y45" s="34">
        <f t="shared" si="66"/>
        <v>0</v>
      </c>
      <c r="Z45" s="34">
        <f t="shared" si="66"/>
        <v>0</v>
      </c>
      <c r="AA45" s="34">
        <f t="shared" si="66"/>
        <v>3368.6899999999996</v>
      </c>
      <c r="AC45" s="21" t="s">
        <v>140</v>
      </c>
      <c r="AD45" s="21">
        <v>8835</v>
      </c>
      <c r="AE45" s="21">
        <v>6105</v>
      </c>
      <c r="AF45" s="21">
        <v>1243.75</v>
      </c>
      <c r="AG45" s="23">
        <f t="shared" si="60"/>
        <v>1486.25</v>
      </c>
      <c r="AH45" s="21">
        <v>2370</v>
      </c>
      <c r="AI45" s="22">
        <v>15</v>
      </c>
      <c r="AJ45" s="23">
        <f t="shared" si="63"/>
        <v>3841.25</v>
      </c>
      <c r="AK45" s="24"/>
      <c r="AL45" s="24"/>
      <c r="AM45" s="23">
        <f t="shared" si="64"/>
        <v>3841.25</v>
      </c>
      <c r="AP45" s="20" t="s">
        <v>28</v>
      </c>
      <c r="AQ45" s="20" t="s">
        <v>31</v>
      </c>
      <c r="AR45" s="20" t="s">
        <v>32</v>
      </c>
      <c r="AS45" s="20" t="s">
        <v>33</v>
      </c>
      <c r="AT45" s="20" t="s">
        <v>34</v>
      </c>
      <c r="AU45" s="20" t="s">
        <v>35</v>
      </c>
      <c r="AV45" s="20" t="s">
        <v>36</v>
      </c>
      <c r="AW45" s="20" t="s">
        <v>34</v>
      </c>
      <c r="AX45" s="20" t="s">
        <v>37</v>
      </c>
      <c r="AY45" s="20" t="s">
        <v>35</v>
      </c>
      <c r="AZ45" s="20" t="s">
        <v>38</v>
      </c>
      <c r="BB45" s="59" t="s">
        <v>205</v>
      </c>
      <c r="BC45" s="59">
        <v>729.41</v>
      </c>
      <c r="BD45" s="59">
        <v>285.89</v>
      </c>
      <c r="BE45" s="59">
        <v>92.98</v>
      </c>
      <c r="BF45" s="61">
        <f t="shared" ref="BF45:BF52" si="67">BC45-BD45-BE45</f>
        <v>350.53999999999996</v>
      </c>
      <c r="BG45" s="59">
        <v>0</v>
      </c>
      <c r="BH45" s="60">
        <v>15</v>
      </c>
      <c r="BI45" s="60">
        <f t="shared" ref="BI45:BI52" si="68">BF45+BG45-BH45</f>
        <v>335.53999999999996</v>
      </c>
      <c r="BJ45" s="62"/>
      <c r="BK45" s="62"/>
      <c r="BL45" s="60">
        <f t="shared" ref="BL45:BL52" si="69">BI45-BJ45-BK45</f>
        <v>335.53999999999996</v>
      </c>
    </row>
    <row r="46" spans="13:64" ht="15" customHeight="1" x14ac:dyDescent="0.25">
      <c r="N46" s="96" t="s">
        <v>275</v>
      </c>
      <c r="O46" s="97">
        <v>-749</v>
      </c>
      <c r="W46" s="76" t="s">
        <v>45</v>
      </c>
      <c r="X46" s="76">
        <v>30</v>
      </c>
      <c r="AD46" s="34">
        <f>SUM(AD41:AD45)</f>
        <v>39746</v>
      </c>
      <c r="AE46" s="34">
        <f t="shared" ref="AE46:AM46" si="70">SUM(AE41:AE45)</f>
        <v>19315</v>
      </c>
      <c r="AF46" s="34">
        <f t="shared" si="70"/>
        <v>5880.4</v>
      </c>
      <c r="AG46" s="34">
        <f t="shared" si="70"/>
        <v>14550.6</v>
      </c>
      <c r="AH46" s="34">
        <f t="shared" si="70"/>
        <v>4033</v>
      </c>
      <c r="AI46" s="34">
        <f t="shared" si="70"/>
        <v>60</v>
      </c>
      <c r="AJ46" s="34">
        <f t="shared" si="70"/>
        <v>18523.599999999999</v>
      </c>
      <c r="AK46" s="34">
        <f t="shared" si="70"/>
        <v>0</v>
      </c>
      <c r="AL46" s="34">
        <f t="shared" si="70"/>
        <v>0</v>
      </c>
      <c r="AM46" s="34">
        <f t="shared" si="70"/>
        <v>18523.599999999999</v>
      </c>
      <c r="AP46" s="21" t="s">
        <v>182</v>
      </c>
      <c r="AQ46" s="21">
        <v>0</v>
      </c>
      <c r="AR46" s="21">
        <v>0</v>
      </c>
      <c r="AS46" s="21">
        <v>0</v>
      </c>
      <c r="AT46" s="74">
        <f t="shared" ref="AT46" si="71">AQ46-AR46-AS46</f>
        <v>0</v>
      </c>
      <c r="AU46" s="21">
        <v>0</v>
      </c>
      <c r="AV46" s="23">
        <v>0</v>
      </c>
      <c r="AW46" s="23">
        <f>AT46+AU46-AV46</f>
        <v>0</v>
      </c>
      <c r="AX46" s="24"/>
      <c r="AY46" s="24"/>
      <c r="AZ46" s="23">
        <f>AW46-AX46-AY46</f>
        <v>0</v>
      </c>
      <c r="BB46" s="21" t="s">
        <v>206</v>
      </c>
      <c r="BC46" s="21">
        <v>0</v>
      </c>
      <c r="BD46" s="21">
        <v>0</v>
      </c>
      <c r="BE46" s="21">
        <v>0</v>
      </c>
      <c r="BF46" s="22">
        <f t="shared" si="67"/>
        <v>0</v>
      </c>
      <c r="BG46" s="21">
        <v>0</v>
      </c>
      <c r="BH46" s="23">
        <v>0</v>
      </c>
      <c r="BI46" s="23">
        <f t="shared" si="68"/>
        <v>0</v>
      </c>
      <c r="BJ46" s="24"/>
      <c r="BK46" s="24"/>
      <c r="BL46" s="23">
        <f t="shared" si="69"/>
        <v>0</v>
      </c>
    </row>
    <row r="47" spans="13:64" ht="15" customHeight="1" x14ac:dyDescent="0.25">
      <c r="N47" s="66" t="s">
        <v>274</v>
      </c>
      <c r="O47" s="89">
        <f>O44*40%</f>
        <v>2862.8</v>
      </c>
      <c r="W47" s="36" t="s">
        <v>46</v>
      </c>
      <c r="X47" s="36">
        <f>U45*20%</f>
        <v>703.73799999999994</v>
      </c>
      <c r="AI47" s="76" t="s">
        <v>45</v>
      </c>
      <c r="AJ47" s="76">
        <v>30</v>
      </c>
      <c r="AP47" s="59" t="s">
        <v>183</v>
      </c>
      <c r="AQ47" s="59">
        <v>370</v>
      </c>
      <c r="AR47" s="59">
        <v>144</v>
      </c>
      <c r="AS47" s="59">
        <v>55.01</v>
      </c>
      <c r="AT47" s="61">
        <f t="shared" ref="AT47:AT55" si="72">AQ47-AR47-AS47</f>
        <v>170.99</v>
      </c>
      <c r="AU47" s="59">
        <v>0</v>
      </c>
      <c r="AV47" s="60">
        <v>15</v>
      </c>
      <c r="AW47" s="60">
        <f t="shared" ref="AW47:AW55" si="73">AT47+AU47-AV47</f>
        <v>155.99</v>
      </c>
      <c r="AX47" s="62"/>
      <c r="AY47" s="62"/>
      <c r="AZ47" s="60">
        <f t="shared" ref="AZ47:AZ55" si="74">AW47-AX47-AY47</f>
        <v>155.99</v>
      </c>
      <c r="BB47" s="59" t="s">
        <v>207</v>
      </c>
      <c r="BC47" s="59">
        <v>45</v>
      </c>
      <c r="BD47" s="59">
        <v>0</v>
      </c>
      <c r="BE47" s="59">
        <v>6.75</v>
      </c>
      <c r="BF47" s="61">
        <f t="shared" si="67"/>
        <v>38.25</v>
      </c>
      <c r="BG47" s="59">
        <v>0</v>
      </c>
      <c r="BH47" s="60">
        <v>0</v>
      </c>
      <c r="BI47" s="60">
        <f t="shared" si="68"/>
        <v>38.25</v>
      </c>
      <c r="BJ47" s="62"/>
      <c r="BK47" s="62"/>
      <c r="BL47" s="60">
        <f t="shared" si="69"/>
        <v>38.25</v>
      </c>
    </row>
    <row r="48" spans="13:64" ht="15" customHeight="1" x14ac:dyDescent="0.3">
      <c r="N48" s="39" t="s">
        <v>272</v>
      </c>
      <c r="O48" s="40">
        <v>-4000</v>
      </c>
      <c r="W48" s="72" t="s">
        <v>265</v>
      </c>
      <c r="X48" s="72">
        <f>X45-X46-X47</f>
        <v>2634.9519999999998</v>
      </c>
      <c r="AI48" s="36" t="s">
        <v>46</v>
      </c>
      <c r="AJ48" s="36">
        <f>AG46*20%</f>
        <v>2910.1200000000003</v>
      </c>
      <c r="AP48" s="21" t="s">
        <v>184</v>
      </c>
      <c r="AQ48" s="21">
        <v>122</v>
      </c>
      <c r="AR48" s="21">
        <v>0</v>
      </c>
      <c r="AS48" s="21">
        <v>18.3</v>
      </c>
      <c r="AT48" s="74">
        <f t="shared" si="72"/>
        <v>103.7</v>
      </c>
      <c r="AU48" s="21">
        <v>0</v>
      </c>
      <c r="AV48" s="23">
        <v>0</v>
      </c>
      <c r="AW48" s="23">
        <f t="shared" si="73"/>
        <v>103.7</v>
      </c>
      <c r="AX48" s="24"/>
      <c r="AY48" s="24"/>
      <c r="AZ48" s="23">
        <f t="shared" si="74"/>
        <v>103.7</v>
      </c>
      <c r="BB48" s="21" t="s">
        <v>208</v>
      </c>
      <c r="BC48" s="21">
        <v>100</v>
      </c>
      <c r="BD48" s="21">
        <v>113.5</v>
      </c>
      <c r="BE48" s="21">
        <v>15</v>
      </c>
      <c r="BF48" s="22">
        <f t="shared" si="67"/>
        <v>-28.5</v>
      </c>
      <c r="BG48" s="21">
        <v>0</v>
      </c>
      <c r="BH48" s="23">
        <v>15</v>
      </c>
      <c r="BI48" s="23">
        <f t="shared" si="68"/>
        <v>-43.5</v>
      </c>
      <c r="BJ48" s="24"/>
      <c r="BK48" s="24"/>
      <c r="BL48" s="23">
        <f t="shared" si="69"/>
        <v>-43.5</v>
      </c>
    </row>
    <row r="49" spans="1:64" ht="15" customHeight="1" x14ac:dyDescent="0.3">
      <c r="N49" s="90" t="s">
        <v>265</v>
      </c>
      <c r="O49" s="91">
        <f>O48+O47+N45+O46</f>
        <v>-4916.2</v>
      </c>
      <c r="AI49" s="72" t="s">
        <v>265</v>
      </c>
      <c r="AJ49" s="72">
        <f>AJ46-AJ47-AJ48</f>
        <v>15583.479999999998</v>
      </c>
      <c r="AP49" s="59" t="s">
        <v>185</v>
      </c>
      <c r="AQ49" s="59">
        <v>785</v>
      </c>
      <c r="AR49" s="59">
        <v>118.8</v>
      </c>
      <c r="AS49" s="59">
        <v>83.25</v>
      </c>
      <c r="AT49" s="61">
        <f t="shared" si="72"/>
        <v>582.95000000000005</v>
      </c>
      <c r="AU49" s="59">
        <v>0</v>
      </c>
      <c r="AV49" s="60">
        <v>200</v>
      </c>
      <c r="AW49" s="60">
        <f t="shared" si="73"/>
        <v>382.95000000000005</v>
      </c>
      <c r="AX49" s="62"/>
      <c r="AY49" s="62"/>
      <c r="AZ49" s="60">
        <f t="shared" si="74"/>
        <v>382.95000000000005</v>
      </c>
      <c r="BB49" s="59" t="s">
        <v>209</v>
      </c>
      <c r="BC49" s="59">
        <v>411</v>
      </c>
      <c r="BD49" s="59">
        <v>0</v>
      </c>
      <c r="BE49" s="59">
        <v>48.41</v>
      </c>
      <c r="BF49" s="61">
        <f t="shared" si="67"/>
        <v>362.59000000000003</v>
      </c>
      <c r="BG49" s="59">
        <v>0</v>
      </c>
      <c r="BH49" s="60">
        <v>15</v>
      </c>
      <c r="BI49" s="60">
        <f t="shared" si="68"/>
        <v>347.59000000000003</v>
      </c>
      <c r="BJ49" s="62"/>
      <c r="BK49" s="62"/>
      <c r="BL49" s="60">
        <f t="shared" si="69"/>
        <v>347.59000000000003</v>
      </c>
    </row>
    <row r="50" spans="1:64" ht="15" customHeight="1" x14ac:dyDescent="0.25">
      <c r="A50" s="20" t="s">
        <v>14</v>
      </c>
      <c r="B50" s="20" t="s">
        <v>31</v>
      </c>
      <c r="C50" s="20" t="s">
        <v>32</v>
      </c>
      <c r="D50" s="20" t="s">
        <v>33</v>
      </c>
      <c r="E50" s="20" t="s">
        <v>34</v>
      </c>
      <c r="F50" s="20" t="s">
        <v>35</v>
      </c>
      <c r="G50" s="20" t="s">
        <v>36</v>
      </c>
      <c r="H50" s="20" t="s">
        <v>34</v>
      </c>
      <c r="I50" s="20" t="s">
        <v>37</v>
      </c>
      <c r="J50" s="20" t="s">
        <v>35</v>
      </c>
      <c r="K50" s="20" t="s">
        <v>38</v>
      </c>
      <c r="Q50" s="20" t="s">
        <v>57</v>
      </c>
      <c r="R50" s="20" t="s">
        <v>31</v>
      </c>
      <c r="S50" s="20" t="s">
        <v>32</v>
      </c>
      <c r="T50" s="20" t="s">
        <v>33</v>
      </c>
      <c r="U50" s="20" t="s">
        <v>34</v>
      </c>
      <c r="V50" s="20" t="s">
        <v>35</v>
      </c>
      <c r="W50" s="20" t="s">
        <v>36</v>
      </c>
      <c r="X50" s="20" t="s">
        <v>34</v>
      </c>
      <c r="Y50" s="20" t="s">
        <v>37</v>
      </c>
      <c r="Z50" s="20" t="s">
        <v>35</v>
      </c>
      <c r="AA50" s="20" t="s">
        <v>38</v>
      </c>
      <c r="AP50" s="21" t="s">
        <v>186</v>
      </c>
      <c r="AQ50" s="21">
        <v>0</v>
      </c>
      <c r="AR50" s="21">
        <v>0</v>
      </c>
      <c r="AS50" s="21">
        <v>0</v>
      </c>
      <c r="AT50" s="74">
        <f t="shared" si="72"/>
        <v>0</v>
      </c>
      <c r="AU50" s="21">
        <v>0</v>
      </c>
      <c r="AV50" s="23">
        <v>0</v>
      </c>
      <c r="AW50" s="23">
        <f t="shared" si="73"/>
        <v>0</v>
      </c>
      <c r="AX50" s="24"/>
      <c r="AY50" s="24"/>
      <c r="AZ50" s="23">
        <f t="shared" si="74"/>
        <v>0</v>
      </c>
      <c r="BB50" s="21" t="s">
        <v>210</v>
      </c>
      <c r="BC50" s="21">
        <v>821</v>
      </c>
      <c r="BD50" s="21">
        <v>235.7</v>
      </c>
      <c r="BE50" s="21">
        <v>118.93</v>
      </c>
      <c r="BF50" s="22">
        <f t="shared" si="67"/>
        <v>466.36999999999995</v>
      </c>
      <c r="BG50" s="21">
        <v>0</v>
      </c>
      <c r="BH50" s="23">
        <v>15</v>
      </c>
      <c r="BI50" s="23">
        <f t="shared" si="68"/>
        <v>451.36999999999995</v>
      </c>
      <c r="BJ50" s="24"/>
      <c r="BK50" s="24"/>
      <c r="BL50" s="23">
        <f t="shared" si="69"/>
        <v>451.36999999999995</v>
      </c>
    </row>
    <row r="51" spans="1:64" ht="15" customHeight="1" x14ac:dyDescent="0.25">
      <c r="A51" s="21" t="s">
        <v>48</v>
      </c>
      <c r="B51" s="21">
        <v>0</v>
      </c>
      <c r="C51" s="21">
        <v>0</v>
      </c>
      <c r="D51" s="21">
        <v>0</v>
      </c>
      <c r="E51" s="23">
        <f>B51-C51-D51</f>
        <v>0</v>
      </c>
      <c r="F51" s="21">
        <v>0</v>
      </c>
      <c r="G51" s="23">
        <v>0</v>
      </c>
      <c r="H51" s="23">
        <f>E51+F51-G51</f>
        <v>0</v>
      </c>
      <c r="I51" s="24"/>
      <c r="J51" s="24"/>
      <c r="K51" s="23">
        <f>H51-I51-J51</f>
        <v>0</v>
      </c>
      <c r="Q51" s="21" t="s">
        <v>101</v>
      </c>
      <c r="R51" s="21">
        <v>177</v>
      </c>
      <c r="S51" s="21">
        <v>0</v>
      </c>
      <c r="T51" s="21">
        <v>26.55</v>
      </c>
      <c r="U51" s="77">
        <f t="shared" ref="U51" si="75">R51-S51-T51</f>
        <v>150.44999999999999</v>
      </c>
      <c r="V51" s="21">
        <v>0</v>
      </c>
      <c r="W51" s="23">
        <v>15</v>
      </c>
      <c r="X51" s="23">
        <f>U51+V51-W51</f>
        <v>135.44999999999999</v>
      </c>
      <c r="Y51" s="24"/>
      <c r="Z51" s="24"/>
      <c r="AA51" s="23">
        <f>X51-Y51-Z51</f>
        <v>135.44999999999999</v>
      </c>
      <c r="AC51" s="20" t="s">
        <v>219</v>
      </c>
      <c r="AD51" s="20" t="s">
        <v>31</v>
      </c>
      <c r="AE51" s="20" t="s">
        <v>32</v>
      </c>
      <c r="AF51" s="20" t="s">
        <v>33</v>
      </c>
      <c r="AG51" s="20" t="s">
        <v>34</v>
      </c>
      <c r="AH51" s="20" t="s">
        <v>35</v>
      </c>
      <c r="AI51" s="20" t="s">
        <v>36</v>
      </c>
      <c r="AJ51" s="20" t="s">
        <v>34</v>
      </c>
      <c r="AK51" s="20" t="s">
        <v>37</v>
      </c>
      <c r="AL51" s="20" t="s">
        <v>35</v>
      </c>
      <c r="AM51" s="20" t="s">
        <v>38</v>
      </c>
      <c r="AP51" s="59" t="s">
        <v>187</v>
      </c>
      <c r="AQ51" s="59">
        <v>252</v>
      </c>
      <c r="AR51" s="59">
        <v>46.14</v>
      </c>
      <c r="AS51" s="59">
        <v>27.5</v>
      </c>
      <c r="AT51" s="61">
        <f t="shared" si="72"/>
        <v>178.36</v>
      </c>
      <c r="AU51" s="59">
        <v>0</v>
      </c>
      <c r="AV51" s="60">
        <v>15</v>
      </c>
      <c r="AW51" s="60">
        <f t="shared" si="73"/>
        <v>163.36000000000001</v>
      </c>
      <c r="AX51" s="62"/>
      <c r="AY51" s="62"/>
      <c r="AZ51" s="60">
        <f t="shared" si="74"/>
        <v>163.36000000000001</v>
      </c>
      <c r="BB51" s="59" t="s">
        <v>211</v>
      </c>
      <c r="BC51" s="59">
        <v>800</v>
      </c>
      <c r="BD51" s="59">
        <v>628.25</v>
      </c>
      <c r="BE51" s="59">
        <v>53.6</v>
      </c>
      <c r="BF51" s="61">
        <f t="shared" si="67"/>
        <v>118.15</v>
      </c>
      <c r="BG51" s="59">
        <v>0</v>
      </c>
      <c r="BH51" s="60">
        <v>15</v>
      </c>
      <c r="BI51" s="60">
        <f t="shared" si="68"/>
        <v>103.15</v>
      </c>
      <c r="BJ51" s="62"/>
      <c r="BK51" s="62"/>
      <c r="BL51" s="60">
        <f t="shared" si="69"/>
        <v>103.15</v>
      </c>
    </row>
    <row r="52" spans="1:64" ht="15" customHeight="1" x14ac:dyDescent="0.25">
      <c r="A52" s="28" t="s">
        <v>49</v>
      </c>
      <c r="B52" s="28">
        <v>106</v>
      </c>
      <c r="C52" s="28">
        <v>237.34</v>
      </c>
      <c r="D52" s="28">
        <v>15.76</v>
      </c>
      <c r="E52" s="30">
        <f t="shared" ref="E52:E58" si="76">B52-C52-D52</f>
        <v>-147.1</v>
      </c>
      <c r="F52" s="28">
        <v>0</v>
      </c>
      <c r="G52" s="30">
        <v>15</v>
      </c>
      <c r="H52" s="30">
        <f t="shared" ref="H52:H58" si="77">E52+F52-G52</f>
        <v>-162.1</v>
      </c>
      <c r="I52" s="31"/>
      <c r="J52" s="31"/>
      <c r="K52" s="30">
        <f t="shared" ref="K52:K58" si="78">H52-I52-J52</f>
        <v>-162.1</v>
      </c>
      <c r="Q52" s="28" t="s">
        <v>242</v>
      </c>
      <c r="R52" s="28">
        <v>77</v>
      </c>
      <c r="S52" s="28">
        <v>234.38</v>
      </c>
      <c r="T52" s="28">
        <v>7.9</v>
      </c>
      <c r="U52" s="78">
        <f t="shared" ref="U52:U63" si="79">R52-S52-T52</f>
        <v>-165.28</v>
      </c>
      <c r="V52" s="28">
        <v>0</v>
      </c>
      <c r="W52" s="30">
        <v>0</v>
      </c>
      <c r="X52" s="30">
        <f t="shared" ref="X52:X63" si="80">U52+V52-W52</f>
        <v>-165.28</v>
      </c>
      <c r="Y52" s="31"/>
      <c r="Z52" s="31"/>
      <c r="AA52" s="30">
        <f t="shared" ref="AA52:AA63" si="81">X52-Y52-Z52</f>
        <v>-165.28</v>
      </c>
      <c r="AC52" s="21" t="s">
        <v>141</v>
      </c>
      <c r="AD52" s="21">
        <v>257</v>
      </c>
      <c r="AE52" s="21">
        <v>106</v>
      </c>
      <c r="AF52" s="21">
        <v>37.549999999999997</v>
      </c>
      <c r="AG52" s="22">
        <f t="shared" ref="AG52" si="82">AD52-AE52-AF52</f>
        <v>113.45</v>
      </c>
      <c r="AH52" s="21">
        <v>0</v>
      </c>
      <c r="AI52" s="23">
        <v>15</v>
      </c>
      <c r="AJ52" s="23">
        <f>AG52+AH52-AI52</f>
        <v>98.45</v>
      </c>
      <c r="AK52" s="24"/>
      <c r="AL52" s="24"/>
      <c r="AM52" s="23">
        <f>AJ52-AK52-AL52</f>
        <v>98.45</v>
      </c>
      <c r="AP52" s="21" t="s">
        <v>188</v>
      </c>
      <c r="AQ52" s="21">
        <v>272</v>
      </c>
      <c r="AR52" s="21">
        <v>0</v>
      </c>
      <c r="AS52" s="21">
        <v>39.6</v>
      </c>
      <c r="AT52" s="74">
        <f t="shared" si="72"/>
        <v>232.4</v>
      </c>
      <c r="AU52" s="21">
        <v>0</v>
      </c>
      <c r="AV52" s="23">
        <v>70</v>
      </c>
      <c r="AW52" s="23">
        <f t="shared" si="73"/>
        <v>162.4</v>
      </c>
      <c r="AX52" s="24"/>
      <c r="AY52" s="24"/>
      <c r="AZ52" s="23">
        <f t="shared" si="74"/>
        <v>162.4</v>
      </c>
      <c r="BB52" s="21" t="s">
        <v>212</v>
      </c>
      <c r="BC52" s="21">
        <v>229</v>
      </c>
      <c r="BD52" s="21">
        <v>0</v>
      </c>
      <c r="BE52" s="21">
        <v>29.03</v>
      </c>
      <c r="BF52" s="22">
        <f t="shared" si="67"/>
        <v>199.97</v>
      </c>
      <c r="BG52" s="21">
        <v>0</v>
      </c>
      <c r="BH52" s="23">
        <v>15</v>
      </c>
      <c r="BI52" s="23">
        <f t="shared" si="68"/>
        <v>184.97</v>
      </c>
      <c r="BJ52" s="24"/>
      <c r="BK52" s="24"/>
      <c r="BL52" s="23">
        <f t="shared" si="69"/>
        <v>184.97</v>
      </c>
    </row>
    <row r="53" spans="1:64" ht="15" customHeight="1" x14ac:dyDescent="0.25">
      <c r="A53" s="21" t="s">
        <v>50</v>
      </c>
      <c r="B53" s="21">
        <v>151</v>
      </c>
      <c r="C53" s="21">
        <v>0</v>
      </c>
      <c r="D53" s="21">
        <v>20.88</v>
      </c>
      <c r="E53" s="23">
        <f t="shared" si="76"/>
        <v>130.12</v>
      </c>
      <c r="F53" s="21">
        <v>0</v>
      </c>
      <c r="G53" s="23">
        <v>15</v>
      </c>
      <c r="H53" s="23">
        <f t="shared" si="77"/>
        <v>115.12</v>
      </c>
      <c r="I53" s="24"/>
      <c r="J53" s="24"/>
      <c r="K53" s="23">
        <f t="shared" si="78"/>
        <v>115.12</v>
      </c>
      <c r="Q53" s="21" t="s">
        <v>102</v>
      </c>
      <c r="R53" s="21">
        <v>110.5</v>
      </c>
      <c r="S53" s="21">
        <v>37.32</v>
      </c>
      <c r="T53" s="21">
        <v>16.48</v>
      </c>
      <c r="U53" s="77">
        <f t="shared" si="79"/>
        <v>56.7</v>
      </c>
      <c r="V53" s="21">
        <v>0</v>
      </c>
      <c r="W53" s="23">
        <v>15</v>
      </c>
      <c r="X53" s="23">
        <f t="shared" si="80"/>
        <v>41.7</v>
      </c>
      <c r="Y53" s="24"/>
      <c r="Z53" s="24"/>
      <c r="AA53" s="23">
        <f t="shared" si="81"/>
        <v>41.7</v>
      </c>
      <c r="AC53" s="28" t="s">
        <v>245</v>
      </c>
      <c r="AD53" s="28">
        <v>36</v>
      </c>
      <c r="AE53" s="28">
        <v>0</v>
      </c>
      <c r="AF53" s="28">
        <v>4.8</v>
      </c>
      <c r="AG53" s="29">
        <f t="shared" ref="AG53:AG60" si="83">AD53-AE53-AF53</f>
        <v>31.2</v>
      </c>
      <c r="AH53" s="28">
        <v>0</v>
      </c>
      <c r="AI53" s="30">
        <v>0</v>
      </c>
      <c r="AJ53" s="30">
        <f t="shared" ref="AJ53:AJ60" si="84">AG53+AH53-AI53</f>
        <v>31.2</v>
      </c>
      <c r="AK53" s="31"/>
      <c r="AL53" s="31"/>
      <c r="AM53" s="30">
        <f t="shared" ref="AM53:AM60" si="85">AJ53-AK53-AL53</f>
        <v>31.2</v>
      </c>
      <c r="AP53" s="59" t="s">
        <v>189</v>
      </c>
      <c r="AQ53" s="59">
        <v>12</v>
      </c>
      <c r="AR53" s="59">
        <v>0</v>
      </c>
      <c r="AS53" s="59">
        <v>1.8</v>
      </c>
      <c r="AT53" s="61">
        <f t="shared" si="72"/>
        <v>10.199999999999999</v>
      </c>
      <c r="AU53" s="59">
        <v>0</v>
      </c>
      <c r="AV53" s="60">
        <v>0</v>
      </c>
      <c r="AW53" s="60">
        <f t="shared" si="73"/>
        <v>10.199999999999999</v>
      </c>
      <c r="AX53" s="62"/>
      <c r="AY53" s="62"/>
      <c r="AZ53" s="60">
        <f t="shared" si="74"/>
        <v>10.199999999999999</v>
      </c>
      <c r="BC53" s="34">
        <f>SUM(BC44:BC52)</f>
        <v>3142.41</v>
      </c>
      <c r="BD53" s="34">
        <f t="shared" ref="BD53:BL53" si="86">SUM(BD44:BD52)</f>
        <v>1263.3399999999999</v>
      </c>
      <c r="BE53" s="34">
        <f t="shared" si="86"/>
        <v>365.75</v>
      </c>
      <c r="BF53" s="34">
        <f t="shared" si="86"/>
        <v>1513.32</v>
      </c>
      <c r="BG53" s="34">
        <f t="shared" si="86"/>
        <v>0</v>
      </c>
      <c r="BH53" s="34">
        <f t="shared" si="86"/>
        <v>90</v>
      </c>
      <c r="BI53" s="34">
        <f t="shared" si="86"/>
        <v>1423.32</v>
      </c>
      <c r="BJ53" s="34">
        <f t="shared" si="86"/>
        <v>0</v>
      </c>
      <c r="BK53" s="34">
        <f t="shared" si="86"/>
        <v>0</v>
      </c>
      <c r="BL53" s="34">
        <f t="shared" si="86"/>
        <v>1423.32</v>
      </c>
    </row>
    <row r="54" spans="1:64" ht="15" customHeight="1" x14ac:dyDescent="0.25">
      <c r="A54" s="28" t="s">
        <v>51</v>
      </c>
      <c r="B54" s="28">
        <v>139</v>
      </c>
      <c r="C54" s="28">
        <v>22</v>
      </c>
      <c r="D54" s="28">
        <v>16.61</v>
      </c>
      <c r="E54" s="30">
        <f t="shared" si="76"/>
        <v>100.39</v>
      </c>
      <c r="F54" s="28">
        <v>0</v>
      </c>
      <c r="G54" s="30">
        <v>15</v>
      </c>
      <c r="H54" s="30">
        <f t="shared" si="77"/>
        <v>85.39</v>
      </c>
      <c r="I54" s="31"/>
      <c r="J54" s="31"/>
      <c r="K54" s="30">
        <f t="shared" si="78"/>
        <v>85.39</v>
      </c>
      <c r="Q54" s="28" t="s">
        <v>103</v>
      </c>
      <c r="R54" s="28">
        <v>100</v>
      </c>
      <c r="S54" s="28">
        <v>0</v>
      </c>
      <c r="T54" s="28">
        <v>15</v>
      </c>
      <c r="U54" s="78">
        <f t="shared" si="79"/>
        <v>85</v>
      </c>
      <c r="V54" s="28">
        <v>0</v>
      </c>
      <c r="W54" s="30">
        <v>15</v>
      </c>
      <c r="X54" s="30">
        <f t="shared" si="80"/>
        <v>70</v>
      </c>
      <c r="Y54" s="31"/>
      <c r="Z54" s="31"/>
      <c r="AA54" s="30">
        <f t="shared" si="81"/>
        <v>70</v>
      </c>
      <c r="AC54" s="21" t="s">
        <v>142</v>
      </c>
      <c r="AD54" s="21">
        <v>150</v>
      </c>
      <c r="AE54" s="21">
        <v>0</v>
      </c>
      <c r="AF54" s="21">
        <v>22.5</v>
      </c>
      <c r="AG54" s="22">
        <f t="shared" si="83"/>
        <v>127.5</v>
      </c>
      <c r="AH54" s="21">
        <v>0</v>
      </c>
      <c r="AI54" s="23">
        <v>15</v>
      </c>
      <c r="AJ54" s="23">
        <f t="shared" si="84"/>
        <v>112.5</v>
      </c>
      <c r="AK54" s="24"/>
      <c r="AL54" s="24"/>
      <c r="AM54" s="23">
        <f t="shared" si="85"/>
        <v>112.5</v>
      </c>
      <c r="AN54" s="79"/>
      <c r="AP54" s="21" t="s">
        <v>190</v>
      </c>
      <c r="AQ54" s="21">
        <v>120.15</v>
      </c>
      <c r="AR54" s="21">
        <v>92.34</v>
      </c>
      <c r="AS54" s="21">
        <v>17.88</v>
      </c>
      <c r="AT54" s="74">
        <f t="shared" si="72"/>
        <v>9.9300000000000033</v>
      </c>
      <c r="AU54" s="21">
        <v>0</v>
      </c>
      <c r="AV54" s="23">
        <v>0</v>
      </c>
      <c r="AW54" s="23">
        <f t="shared" si="73"/>
        <v>9.9300000000000033</v>
      </c>
      <c r="AX54" s="24"/>
      <c r="AY54" s="24"/>
      <c r="AZ54" s="23">
        <f t="shared" si="74"/>
        <v>9.9300000000000033</v>
      </c>
      <c r="BH54" s="76" t="s">
        <v>45</v>
      </c>
      <c r="BI54" s="76">
        <v>30</v>
      </c>
    </row>
    <row r="55" spans="1:64" ht="15" customHeight="1" x14ac:dyDescent="0.25">
      <c r="A55" s="21" t="s">
        <v>52</v>
      </c>
      <c r="B55" s="21">
        <v>243</v>
      </c>
      <c r="C55" s="21">
        <v>162.33000000000001</v>
      </c>
      <c r="D55" s="21">
        <v>21.4</v>
      </c>
      <c r="E55" s="23">
        <f t="shared" si="76"/>
        <v>59.269999999999989</v>
      </c>
      <c r="F55" s="21">
        <v>0</v>
      </c>
      <c r="G55" s="23">
        <v>15</v>
      </c>
      <c r="H55" s="23">
        <f t="shared" si="77"/>
        <v>44.269999999999989</v>
      </c>
      <c r="I55" s="24"/>
      <c r="J55" s="24"/>
      <c r="K55" s="23">
        <f t="shared" si="78"/>
        <v>44.269999999999989</v>
      </c>
      <c r="Q55" s="21" t="s">
        <v>104</v>
      </c>
      <c r="R55" s="21">
        <v>162.5</v>
      </c>
      <c r="S55" s="21">
        <v>0</v>
      </c>
      <c r="T55" s="21">
        <v>24.08</v>
      </c>
      <c r="U55" s="77">
        <f t="shared" si="79"/>
        <v>138.42000000000002</v>
      </c>
      <c r="V55" s="21">
        <v>0</v>
      </c>
      <c r="W55" s="23">
        <v>15</v>
      </c>
      <c r="X55" s="23">
        <f t="shared" si="80"/>
        <v>123.42000000000002</v>
      </c>
      <c r="Y55" s="24"/>
      <c r="Z55" s="24"/>
      <c r="AA55" s="23">
        <f t="shared" si="81"/>
        <v>123.42000000000002</v>
      </c>
      <c r="AC55" s="28" t="s">
        <v>143</v>
      </c>
      <c r="AD55" s="28">
        <v>83</v>
      </c>
      <c r="AE55" s="28">
        <v>22.36</v>
      </c>
      <c r="AF55" s="28">
        <v>12.45</v>
      </c>
      <c r="AG55" s="29">
        <f t="shared" si="83"/>
        <v>48.19</v>
      </c>
      <c r="AH55" s="28">
        <v>0</v>
      </c>
      <c r="AI55" s="30">
        <v>0</v>
      </c>
      <c r="AJ55" s="30">
        <f t="shared" si="84"/>
        <v>48.19</v>
      </c>
      <c r="AK55" s="31"/>
      <c r="AL55" s="31"/>
      <c r="AM55" s="30">
        <f t="shared" si="85"/>
        <v>48.19</v>
      </c>
      <c r="AP55" s="59" t="s">
        <v>191</v>
      </c>
      <c r="AQ55" s="59">
        <v>1395</v>
      </c>
      <c r="AR55" s="59">
        <v>1097.95</v>
      </c>
      <c r="AS55" s="59">
        <v>123.95</v>
      </c>
      <c r="AT55" s="61">
        <f t="shared" si="72"/>
        <v>173.09999999999997</v>
      </c>
      <c r="AU55" s="59">
        <v>0</v>
      </c>
      <c r="AV55" s="60">
        <v>115</v>
      </c>
      <c r="AW55" s="60">
        <f t="shared" si="73"/>
        <v>58.099999999999966</v>
      </c>
      <c r="AX55" s="62"/>
      <c r="AY55" s="62"/>
      <c r="AZ55" s="60">
        <f t="shared" si="74"/>
        <v>58.099999999999966</v>
      </c>
      <c r="BH55" s="36" t="s">
        <v>46</v>
      </c>
      <c r="BI55" s="36">
        <f>BF53*15%</f>
        <v>226.99799999999999</v>
      </c>
    </row>
    <row r="56" spans="1:64" ht="15" customHeight="1" x14ac:dyDescent="0.3">
      <c r="A56" s="28" t="s">
        <v>53</v>
      </c>
      <c r="B56" s="28">
        <v>0</v>
      </c>
      <c r="C56" s="28">
        <v>0</v>
      </c>
      <c r="D56" s="28">
        <v>0</v>
      </c>
      <c r="E56" s="30">
        <f t="shared" si="76"/>
        <v>0</v>
      </c>
      <c r="F56" s="28">
        <v>0</v>
      </c>
      <c r="G56" s="30">
        <v>0</v>
      </c>
      <c r="H56" s="30">
        <f t="shared" si="77"/>
        <v>0</v>
      </c>
      <c r="I56" s="31"/>
      <c r="J56" s="31"/>
      <c r="K56" s="30">
        <f t="shared" si="78"/>
        <v>0</v>
      </c>
      <c r="Q56" s="28" t="s">
        <v>105</v>
      </c>
      <c r="R56" s="28">
        <v>229</v>
      </c>
      <c r="S56" s="28">
        <v>0</v>
      </c>
      <c r="T56" s="28">
        <v>19.350000000000001</v>
      </c>
      <c r="U56" s="78">
        <f t="shared" si="79"/>
        <v>209.65</v>
      </c>
      <c r="V56" s="28">
        <v>0</v>
      </c>
      <c r="W56" s="30">
        <v>15</v>
      </c>
      <c r="X56" s="30">
        <f t="shared" si="80"/>
        <v>194.65</v>
      </c>
      <c r="Y56" s="31"/>
      <c r="Z56" s="31"/>
      <c r="AA56" s="30">
        <f t="shared" si="81"/>
        <v>194.65</v>
      </c>
      <c r="AC56" s="21" t="s">
        <v>144</v>
      </c>
      <c r="AD56" s="21">
        <v>96</v>
      </c>
      <c r="AE56" s="21">
        <v>2028.75</v>
      </c>
      <c r="AF56" s="21">
        <v>14.4</v>
      </c>
      <c r="AG56" s="22">
        <f t="shared" si="83"/>
        <v>-1947.15</v>
      </c>
      <c r="AH56" s="21">
        <v>0</v>
      </c>
      <c r="AI56" s="23">
        <v>15</v>
      </c>
      <c r="AJ56" s="23">
        <f t="shared" si="84"/>
        <v>-1962.15</v>
      </c>
      <c r="AK56" s="24"/>
      <c r="AL56" s="24"/>
      <c r="AM56" s="23">
        <f t="shared" si="85"/>
        <v>-1962.15</v>
      </c>
      <c r="AQ56" s="34">
        <f>SUM(AQ46:AQ55)</f>
        <v>3328.15</v>
      </c>
      <c r="AR56" s="34">
        <f t="shared" ref="AR56:AZ56" si="87">SUM(AR46:AR55)</f>
        <v>1499.23</v>
      </c>
      <c r="AS56" s="34">
        <f t="shared" si="87"/>
        <v>367.29</v>
      </c>
      <c r="AT56" s="34">
        <f t="shared" si="87"/>
        <v>1461.63</v>
      </c>
      <c r="AU56" s="34">
        <f t="shared" si="87"/>
        <v>0</v>
      </c>
      <c r="AV56" s="34">
        <f t="shared" si="87"/>
        <v>415</v>
      </c>
      <c r="AW56" s="34">
        <f t="shared" si="87"/>
        <v>1046.6300000000001</v>
      </c>
      <c r="AX56" s="34">
        <f t="shared" si="87"/>
        <v>0</v>
      </c>
      <c r="AY56" s="34">
        <f t="shared" si="87"/>
        <v>0</v>
      </c>
      <c r="AZ56" s="34">
        <f t="shared" si="87"/>
        <v>1046.6300000000001</v>
      </c>
      <c r="BH56" s="72" t="s">
        <v>265</v>
      </c>
      <c r="BI56" s="72">
        <f>BI53-BI54-BI55</f>
        <v>1166.3219999999999</v>
      </c>
    </row>
    <row r="57" spans="1:64" ht="15" customHeight="1" x14ac:dyDescent="0.25">
      <c r="A57" s="21" t="s">
        <v>54</v>
      </c>
      <c r="B57" s="21">
        <v>181</v>
      </c>
      <c r="C57" s="21">
        <v>152.4</v>
      </c>
      <c r="D57" s="21">
        <v>26.31</v>
      </c>
      <c r="E57" s="23">
        <f t="shared" si="76"/>
        <v>2.2899999999999956</v>
      </c>
      <c r="F57" s="21">
        <v>0</v>
      </c>
      <c r="G57" s="23">
        <v>15</v>
      </c>
      <c r="H57" s="23">
        <f t="shared" si="77"/>
        <v>-12.710000000000004</v>
      </c>
      <c r="I57" s="24"/>
      <c r="J57" s="24"/>
      <c r="K57" s="23">
        <f t="shared" si="78"/>
        <v>-12.710000000000004</v>
      </c>
      <c r="Q57" s="21" t="s">
        <v>106</v>
      </c>
      <c r="R57" s="21">
        <v>93</v>
      </c>
      <c r="S57" s="21">
        <v>0</v>
      </c>
      <c r="T57" s="21">
        <v>13.85</v>
      </c>
      <c r="U57" s="77">
        <f t="shared" si="79"/>
        <v>79.150000000000006</v>
      </c>
      <c r="V57" s="21">
        <v>0</v>
      </c>
      <c r="W57" s="23">
        <v>15</v>
      </c>
      <c r="X57" s="23">
        <f t="shared" si="80"/>
        <v>64.150000000000006</v>
      </c>
      <c r="Y57" s="24"/>
      <c r="Z57" s="24"/>
      <c r="AA57" s="23">
        <f t="shared" si="81"/>
        <v>64.150000000000006</v>
      </c>
      <c r="AC57" s="28" t="s">
        <v>145</v>
      </c>
      <c r="AD57" s="28">
        <v>608</v>
      </c>
      <c r="AE57" s="28">
        <v>542.29999999999995</v>
      </c>
      <c r="AF57" s="28">
        <v>88.8</v>
      </c>
      <c r="AG57" s="29">
        <f t="shared" si="83"/>
        <v>-23.099999999999952</v>
      </c>
      <c r="AH57" s="28">
        <v>0</v>
      </c>
      <c r="AI57" s="30">
        <v>15</v>
      </c>
      <c r="AJ57" s="30">
        <f t="shared" si="84"/>
        <v>-38.099999999999952</v>
      </c>
      <c r="AK57" s="31"/>
      <c r="AL57" s="31"/>
      <c r="AM57" s="30">
        <f t="shared" si="85"/>
        <v>-38.099999999999952</v>
      </c>
      <c r="AV57" s="76" t="s">
        <v>45</v>
      </c>
      <c r="AW57" s="76">
        <v>30</v>
      </c>
    </row>
    <row r="58" spans="1:64" ht="15" customHeight="1" x14ac:dyDescent="0.25">
      <c r="A58" s="28" t="s">
        <v>55</v>
      </c>
      <c r="B58" s="28">
        <v>178</v>
      </c>
      <c r="C58" s="28">
        <v>0</v>
      </c>
      <c r="D58" s="28">
        <v>25.2</v>
      </c>
      <c r="E58" s="30">
        <f t="shared" si="76"/>
        <v>152.80000000000001</v>
      </c>
      <c r="F58" s="50">
        <v>0</v>
      </c>
      <c r="G58" s="51">
        <v>15</v>
      </c>
      <c r="H58" s="51">
        <f t="shared" si="77"/>
        <v>137.80000000000001</v>
      </c>
      <c r="I58" s="52"/>
      <c r="J58" s="52"/>
      <c r="K58" s="51">
        <f t="shared" si="78"/>
        <v>137.80000000000001</v>
      </c>
      <c r="Q58" s="28" t="s">
        <v>107</v>
      </c>
      <c r="R58" s="28">
        <v>1290</v>
      </c>
      <c r="S58" s="28">
        <v>207</v>
      </c>
      <c r="T58" s="28">
        <v>154.5</v>
      </c>
      <c r="U58" s="78">
        <f t="shared" si="79"/>
        <v>928.5</v>
      </c>
      <c r="V58" s="28">
        <v>0</v>
      </c>
      <c r="W58" s="30">
        <v>15</v>
      </c>
      <c r="X58" s="30">
        <f t="shared" si="80"/>
        <v>913.5</v>
      </c>
      <c r="Y58" s="31"/>
      <c r="Z58" s="31"/>
      <c r="AA58" s="30">
        <f t="shared" si="81"/>
        <v>913.5</v>
      </c>
      <c r="AC58" s="21" t="s">
        <v>147</v>
      </c>
      <c r="AD58" s="21">
        <v>979</v>
      </c>
      <c r="AE58" s="21">
        <v>0</v>
      </c>
      <c r="AF58" s="21">
        <v>146.85</v>
      </c>
      <c r="AG58" s="22">
        <f t="shared" si="83"/>
        <v>832.15</v>
      </c>
      <c r="AH58" s="21">
        <v>0</v>
      </c>
      <c r="AI58" s="23">
        <v>15</v>
      </c>
      <c r="AJ58" s="23">
        <f t="shared" si="84"/>
        <v>817.15</v>
      </c>
      <c r="AK58" s="24"/>
      <c r="AL58" s="24"/>
      <c r="AM58" s="23">
        <f t="shared" si="85"/>
        <v>817.15</v>
      </c>
      <c r="AV58" s="36" t="s">
        <v>46</v>
      </c>
      <c r="AW58" s="36">
        <f>AT56*15%</f>
        <v>219.24450000000002</v>
      </c>
      <c r="BB58" s="20" t="s">
        <v>61</v>
      </c>
      <c r="BC58" s="20" t="s">
        <v>31</v>
      </c>
      <c r="BD58" s="20" t="s">
        <v>32</v>
      </c>
      <c r="BE58" s="20" t="s">
        <v>33</v>
      </c>
      <c r="BF58" s="20" t="s">
        <v>34</v>
      </c>
      <c r="BG58" s="20" t="s">
        <v>35</v>
      </c>
      <c r="BH58" s="20" t="s">
        <v>36</v>
      </c>
      <c r="BI58" s="20" t="s">
        <v>34</v>
      </c>
      <c r="BJ58" s="20" t="s">
        <v>37</v>
      </c>
      <c r="BK58" s="20" t="s">
        <v>35</v>
      </c>
      <c r="BL58" s="20" t="s">
        <v>38</v>
      </c>
    </row>
    <row r="59" spans="1:64" ht="15" customHeight="1" x14ac:dyDescent="0.3">
      <c r="B59" s="34">
        <f>SUM(B51:B58)</f>
        <v>998</v>
      </c>
      <c r="C59" s="34">
        <f t="shared" ref="C59:K59" si="88">SUM(C51:C58)</f>
        <v>574.07000000000005</v>
      </c>
      <c r="D59" s="34">
        <f t="shared" si="88"/>
        <v>126.16000000000001</v>
      </c>
      <c r="E59" s="34">
        <f t="shared" si="88"/>
        <v>297.77</v>
      </c>
      <c r="F59" s="35">
        <f t="shared" si="88"/>
        <v>0</v>
      </c>
      <c r="G59" s="35">
        <f t="shared" si="88"/>
        <v>90</v>
      </c>
      <c r="H59" s="35">
        <f t="shared" si="88"/>
        <v>207.77</v>
      </c>
      <c r="I59" s="35">
        <f t="shared" si="88"/>
        <v>0</v>
      </c>
      <c r="J59" s="35">
        <f t="shared" si="88"/>
        <v>0</v>
      </c>
      <c r="K59" s="35">
        <f t="shared" si="88"/>
        <v>207.77</v>
      </c>
      <c r="Q59" s="21" t="s">
        <v>108</v>
      </c>
      <c r="R59" s="21">
        <v>257</v>
      </c>
      <c r="S59" s="21">
        <v>0</v>
      </c>
      <c r="T59" s="21">
        <v>33.549999999999997</v>
      </c>
      <c r="U59" s="77">
        <f t="shared" si="79"/>
        <v>223.45</v>
      </c>
      <c r="V59" s="21">
        <v>0</v>
      </c>
      <c r="W59" s="23">
        <v>15</v>
      </c>
      <c r="X59" s="23">
        <f t="shared" si="80"/>
        <v>208.45</v>
      </c>
      <c r="Y59" s="24"/>
      <c r="Z59" s="24"/>
      <c r="AA59" s="23">
        <f t="shared" si="81"/>
        <v>208.45</v>
      </c>
      <c r="AC59" s="28" t="s">
        <v>148</v>
      </c>
      <c r="AD59" s="28">
        <v>0</v>
      </c>
      <c r="AE59" s="28">
        <v>0</v>
      </c>
      <c r="AF59" s="28">
        <v>0</v>
      </c>
      <c r="AG59" s="29">
        <f t="shared" si="83"/>
        <v>0</v>
      </c>
      <c r="AH59" s="28">
        <v>0</v>
      </c>
      <c r="AI59" s="30">
        <v>0</v>
      </c>
      <c r="AJ59" s="30">
        <f t="shared" si="84"/>
        <v>0</v>
      </c>
      <c r="AK59" s="31"/>
      <c r="AL59" s="31"/>
      <c r="AM59" s="30">
        <f t="shared" si="85"/>
        <v>0</v>
      </c>
      <c r="AV59" s="72" t="s">
        <v>265</v>
      </c>
      <c r="AW59" s="72">
        <f>AW56-AW57-AW58</f>
        <v>797.38550000000009</v>
      </c>
      <c r="BB59" s="21" t="s">
        <v>213</v>
      </c>
      <c r="BC59" s="21">
        <v>74</v>
      </c>
      <c r="BD59" s="21">
        <v>0</v>
      </c>
      <c r="BE59" s="21">
        <v>9</v>
      </c>
      <c r="BF59" s="23">
        <f t="shared" ref="BF59:BF66" si="89">BC59-BD59-BE59</f>
        <v>65</v>
      </c>
      <c r="BG59" s="21">
        <v>0</v>
      </c>
      <c r="BH59" s="22">
        <v>0</v>
      </c>
      <c r="BI59" s="23">
        <f t="shared" ref="BI59" si="90">BF59+BG59-BH59</f>
        <v>65</v>
      </c>
      <c r="BJ59" s="24"/>
      <c r="BK59" s="24"/>
      <c r="BL59" s="23">
        <f>BI59-BJ59-BK59</f>
        <v>65</v>
      </c>
    </row>
    <row r="60" spans="1:64" ht="15" customHeight="1" x14ac:dyDescent="0.25">
      <c r="G60" s="36" t="s">
        <v>45</v>
      </c>
      <c r="H60" s="36">
        <v>50</v>
      </c>
      <c r="Q60" s="28" t="s">
        <v>109</v>
      </c>
      <c r="R60" s="28">
        <v>0</v>
      </c>
      <c r="S60" s="28">
        <v>0</v>
      </c>
      <c r="T60" s="28">
        <v>0</v>
      </c>
      <c r="U60" s="78">
        <f t="shared" si="79"/>
        <v>0</v>
      </c>
      <c r="V60" s="28">
        <v>0</v>
      </c>
      <c r="W60" s="30">
        <v>0</v>
      </c>
      <c r="X60" s="30">
        <f t="shared" si="80"/>
        <v>0</v>
      </c>
      <c r="Y60" s="31"/>
      <c r="Z60" s="31"/>
      <c r="AA60" s="30">
        <f t="shared" si="81"/>
        <v>0</v>
      </c>
      <c r="AC60" s="21" t="s">
        <v>149</v>
      </c>
      <c r="AD60" s="21">
        <v>21</v>
      </c>
      <c r="AE60" s="21">
        <v>0</v>
      </c>
      <c r="AF60" s="21">
        <v>2.67</v>
      </c>
      <c r="AG60" s="22">
        <f t="shared" si="83"/>
        <v>18.329999999999998</v>
      </c>
      <c r="AH60" s="21">
        <v>0</v>
      </c>
      <c r="AI60" s="23">
        <v>0</v>
      </c>
      <c r="AJ60" s="23">
        <f t="shared" si="84"/>
        <v>18.329999999999998</v>
      </c>
      <c r="AK60" s="24"/>
      <c r="AL60" s="24"/>
      <c r="AM60" s="23">
        <f t="shared" si="85"/>
        <v>18.329999999999998</v>
      </c>
      <c r="BB60" s="59" t="s">
        <v>214</v>
      </c>
      <c r="BC60" s="59">
        <v>25</v>
      </c>
      <c r="BD60" s="59">
        <v>0</v>
      </c>
      <c r="BE60" s="59">
        <v>3.55</v>
      </c>
      <c r="BF60" s="60">
        <f t="shared" si="89"/>
        <v>21.45</v>
      </c>
      <c r="BG60" s="59">
        <v>0</v>
      </c>
      <c r="BH60" s="61">
        <v>0</v>
      </c>
      <c r="BI60" s="60">
        <f t="shared" ref="BI60:BI66" si="91">BF60+BG60-BH60</f>
        <v>21.45</v>
      </c>
      <c r="BJ60" s="62"/>
      <c r="BK60" s="62"/>
      <c r="BL60" s="60">
        <f t="shared" ref="BL60:BL66" si="92">BI60-BJ60-BK60</f>
        <v>21.45</v>
      </c>
    </row>
    <row r="61" spans="1:64" ht="15" customHeight="1" x14ac:dyDescent="0.25">
      <c r="G61" s="36" t="s">
        <v>46</v>
      </c>
      <c r="H61" s="36">
        <f>E59*15%</f>
        <v>44.665499999999994</v>
      </c>
      <c r="Q61" s="21" t="s">
        <v>110</v>
      </c>
      <c r="R61" s="21">
        <v>577</v>
      </c>
      <c r="S61" s="21">
        <v>92.05</v>
      </c>
      <c r="T61" s="21">
        <v>81.900000000000006</v>
      </c>
      <c r="U61" s="77">
        <f t="shared" si="79"/>
        <v>403.04999999999995</v>
      </c>
      <c r="V61" s="21">
        <v>0</v>
      </c>
      <c r="W61" s="23">
        <v>15</v>
      </c>
      <c r="X61" s="23">
        <f t="shared" si="80"/>
        <v>388.04999999999995</v>
      </c>
      <c r="Y61" s="24"/>
      <c r="Z61" s="24"/>
      <c r="AA61" s="23">
        <f t="shared" si="81"/>
        <v>388.04999999999995</v>
      </c>
      <c r="AD61" s="34">
        <f>SUM(AD52:AD60)</f>
        <v>2230</v>
      </c>
      <c r="AE61" s="34">
        <f t="shared" ref="AE61:AM61" si="93">SUM(AE52:AE60)</f>
        <v>2699.41</v>
      </c>
      <c r="AF61" s="34">
        <f t="shared" si="93"/>
        <v>330.02000000000004</v>
      </c>
      <c r="AG61" s="34">
        <f t="shared" si="93"/>
        <v>-799.43000000000006</v>
      </c>
      <c r="AH61" s="34">
        <f t="shared" si="93"/>
        <v>0</v>
      </c>
      <c r="AI61" s="34">
        <f t="shared" si="93"/>
        <v>75</v>
      </c>
      <c r="AJ61" s="34">
        <f t="shared" si="93"/>
        <v>-874.42999999999984</v>
      </c>
      <c r="AK61" s="34">
        <f t="shared" si="93"/>
        <v>0</v>
      </c>
      <c r="AL61" s="34">
        <f t="shared" si="93"/>
        <v>0</v>
      </c>
      <c r="AM61" s="34">
        <f t="shared" si="93"/>
        <v>-874.42999999999984</v>
      </c>
      <c r="BB61" s="21" t="s">
        <v>262</v>
      </c>
      <c r="BC61" s="21">
        <v>4695</v>
      </c>
      <c r="BD61" s="21">
        <v>1456.5</v>
      </c>
      <c r="BE61" s="21">
        <v>435.25</v>
      </c>
      <c r="BF61" s="23">
        <f t="shared" si="89"/>
        <v>2803.25</v>
      </c>
      <c r="BG61" s="21">
        <v>0</v>
      </c>
      <c r="BH61" s="22">
        <v>15</v>
      </c>
      <c r="BI61" s="23">
        <f t="shared" si="91"/>
        <v>2788.25</v>
      </c>
      <c r="BJ61" s="24"/>
      <c r="BK61" s="24"/>
      <c r="BL61" s="23">
        <f t="shared" si="92"/>
        <v>2788.25</v>
      </c>
    </row>
    <row r="62" spans="1:64" ht="15" customHeight="1" x14ac:dyDescent="0.3">
      <c r="G62" s="72" t="s">
        <v>265</v>
      </c>
      <c r="H62" s="72">
        <f>H59-H60-H61</f>
        <v>113.10450000000002</v>
      </c>
      <c r="Q62" s="28" t="s">
        <v>111</v>
      </c>
      <c r="R62" s="28">
        <v>3929</v>
      </c>
      <c r="S62" s="28">
        <v>3087.25</v>
      </c>
      <c r="T62" s="28">
        <v>488.85</v>
      </c>
      <c r="U62" s="78">
        <f t="shared" si="79"/>
        <v>352.9</v>
      </c>
      <c r="V62" s="28">
        <v>0</v>
      </c>
      <c r="W62" s="30">
        <v>15</v>
      </c>
      <c r="X62" s="30">
        <f t="shared" si="80"/>
        <v>337.9</v>
      </c>
      <c r="Y62" s="31"/>
      <c r="Z62" s="31"/>
      <c r="AA62" s="30">
        <f t="shared" si="81"/>
        <v>337.9</v>
      </c>
      <c r="AI62" s="76" t="s">
        <v>45</v>
      </c>
      <c r="AJ62" s="76">
        <v>30</v>
      </c>
      <c r="BB62" s="59" t="s">
        <v>263</v>
      </c>
      <c r="BC62" s="59">
        <v>999.55</v>
      </c>
      <c r="BD62" s="59">
        <v>530.67999999999995</v>
      </c>
      <c r="BE62" s="59">
        <v>108.34</v>
      </c>
      <c r="BF62" s="60">
        <f t="shared" si="89"/>
        <v>360.53</v>
      </c>
      <c r="BG62" s="59">
        <v>0</v>
      </c>
      <c r="BH62" s="61">
        <v>15</v>
      </c>
      <c r="BI62" s="60">
        <f t="shared" si="91"/>
        <v>345.53</v>
      </c>
      <c r="BJ62" s="62"/>
      <c r="BK62" s="62"/>
      <c r="BL62" s="60">
        <f t="shared" si="92"/>
        <v>345.53</v>
      </c>
    </row>
    <row r="63" spans="1:64" ht="15" customHeight="1" x14ac:dyDescent="0.25">
      <c r="Q63" s="21" t="s">
        <v>112</v>
      </c>
      <c r="R63" s="21">
        <v>0</v>
      </c>
      <c r="S63" s="21">
        <v>0</v>
      </c>
      <c r="T63" s="21">
        <v>0</v>
      </c>
      <c r="U63" s="77">
        <f t="shared" si="79"/>
        <v>0</v>
      </c>
      <c r="V63" s="21">
        <v>0</v>
      </c>
      <c r="W63" s="23">
        <v>0</v>
      </c>
      <c r="X63" s="23">
        <f t="shared" si="80"/>
        <v>0</v>
      </c>
      <c r="Y63" s="24"/>
      <c r="Z63" s="24"/>
      <c r="AA63" s="23">
        <f t="shared" si="81"/>
        <v>0</v>
      </c>
      <c r="AI63" s="36" t="s">
        <v>46</v>
      </c>
      <c r="AJ63" s="36">
        <v>0</v>
      </c>
      <c r="BB63" s="21" t="s">
        <v>215</v>
      </c>
      <c r="BC63" s="21">
        <v>514</v>
      </c>
      <c r="BD63" s="21">
        <v>278.3</v>
      </c>
      <c r="BE63" s="21">
        <v>72.95</v>
      </c>
      <c r="BF63" s="23">
        <f t="shared" si="89"/>
        <v>162.75</v>
      </c>
      <c r="BG63" s="21">
        <v>70</v>
      </c>
      <c r="BH63" s="22">
        <v>15</v>
      </c>
      <c r="BI63" s="23">
        <f t="shared" si="91"/>
        <v>217.75</v>
      </c>
      <c r="BJ63" s="24"/>
      <c r="BK63" s="24"/>
      <c r="BL63" s="23">
        <f t="shared" si="92"/>
        <v>217.75</v>
      </c>
    </row>
    <row r="64" spans="1:64" ht="15" customHeight="1" x14ac:dyDescent="0.3">
      <c r="A64" s="20" t="s">
        <v>15</v>
      </c>
      <c r="B64" s="20" t="s">
        <v>31</v>
      </c>
      <c r="C64" s="20" t="s">
        <v>32</v>
      </c>
      <c r="D64" s="20" t="s">
        <v>33</v>
      </c>
      <c r="E64" s="20" t="s">
        <v>34</v>
      </c>
      <c r="F64" s="20" t="s">
        <v>35</v>
      </c>
      <c r="G64" s="20" t="s">
        <v>36</v>
      </c>
      <c r="H64" s="20" t="s">
        <v>34</v>
      </c>
      <c r="I64" s="20" t="s">
        <v>37</v>
      </c>
      <c r="J64" s="20" t="s">
        <v>35</v>
      </c>
      <c r="K64" s="20" t="s">
        <v>38</v>
      </c>
      <c r="R64" s="34">
        <f>SUM(R51:R63)</f>
        <v>7002</v>
      </c>
      <c r="S64" s="34">
        <f t="shared" ref="S64:AA64" si="94">SUM(S51:S63)</f>
        <v>3658</v>
      </c>
      <c r="T64" s="34">
        <f t="shared" si="94"/>
        <v>882.0100000000001</v>
      </c>
      <c r="U64" s="34">
        <f t="shared" si="94"/>
        <v>2461.9900000000002</v>
      </c>
      <c r="V64" s="34">
        <f t="shared" si="94"/>
        <v>0</v>
      </c>
      <c r="W64" s="34">
        <f t="shared" si="94"/>
        <v>150</v>
      </c>
      <c r="X64" s="34">
        <f t="shared" si="94"/>
        <v>2311.9900000000002</v>
      </c>
      <c r="Y64" s="34">
        <f t="shared" si="94"/>
        <v>0</v>
      </c>
      <c r="Z64" s="34">
        <f t="shared" si="94"/>
        <v>0</v>
      </c>
      <c r="AA64" s="34">
        <f t="shared" si="94"/>
        <v>2311.9900000000002</v>
      </c>
      <c r="AI64" s="72" t="s">
        <v>265</v>
      </c>
      <c r="AJ64" s="72">
        <f>AJ61-AJ62-AJ63</f>
        <v>-904.42999999999984</v>
      </c>
      <c r="BB64" s="59" t="s">
        <v>264</v>
      </c>
      <c r="BC64" s="59">
        <v>155</v>
      </c>
      <c r="BD64" s="59">
        <v>135.4</v>
      </c>
      <c r="BE64" s="59">
        <v>21.7</v>
      </c>
      <c r="BF64" s="60">
        <f t="shared" si="89"/>
        <v>-2.100000000000005</v>
      </c>
      <c r="BG64" s="59">
        <v>0</v>
      </c>
      <c r="BH64" s="61">
        <v>15</v>
      </c>
      <c r="BI64" s="60">
        <f t="shared" si="91"/>
        <v>-17.100000000000005</v>
      </c>
      <c r="BJ64" s="62"/>
      <c r="BK64" s="62"/>
      <c r="BL64" s="60">
        <f t="shared" si="92"/>
        <v>-17.100000000000005</v>
      </c>
    </row>
    <row r="65" spans="1:64" ht="15" customHeight="1" x14ac:dyDescent="0.25">
      <c r="A65" s="21" t="s">
        <v>62</v>
      </c>
      <c r="B65" s="21">
        <v>3993</v>
      </c>
      <c r="C65" s="21">
        <v>3033.57</v>
      </c>
      <c r="D65" s="21">
        <v>481.23</v>
      </c>
      <c r="E65" s="22">
        <f t="shared" ref="E65" si="95">B65-C65-D65</f>
        <v>478.19999999999982</v>
      </c>
      <c r="F65" s="21">
        <v>0</v>
      </c>
      <c r="G65" s="23">
        <v>15</v>
      </c>
      <c r="H65" s="23">
        <f>E65+F65-G65</f>
        <v>463.19999999999982</v>
      </c>
      <c r="I65" s="24"/>
      <c r="J65" s="24"/>
      <c r="K65" s="23">
        <f>H65-I65-J65</f>
        <v>463.19999999999982</v>
      </c>
      <c r="W65" s="76" t="s">
        <v>45</v>
      </c>
      <c r="X65" s="76">
        <v>30</v>
      </c>
      <c r="BB65" s="21" t="s">
        <v>216</v>
      </c>
      <c r="BC65" s="21">
        <v>70</v>
      </c>
      <c r="BD65" s="21">
        <v>0</v>
      </c>
      <c r="BE65" s="21">
        <v>10.5</v>
      </c>
      <c r="BF65" s="23">
        <f t="shared" si="89"/>
        <v>59.5</v>
      </c>
      <c r="BG65" s="21">
        <v>0</v>
      </c>
      <c r="BH65" s="22">
        <v>0</v>
      </c>
      <c r="BI65" s="23">
        <f t="shared" si="91"/>
        <v>59.5</v>
      </c>
      <c r="BJ65" s="24"/>
      <c r="BK65" s="24"/>
      <c r="BL65" s="23">
        <f t="shared" si="92"/>
        <v>59.5</v>
      </c>
    </row>
    <row r="66" spans="1:64" ht="15" customHeight="1" x14ac:dyDescent="0.25">
      <c r="A66" s="28" t="s">
        <v>63</v>
      </c>
      <c r="B66" s="28">
        <v>2895</v>
      </c>
      <c r="C66" s="28">
        <v>528.25</v>
      </c>
      <c r="D66" s="28">
        <v>367.35</v>
      </c>
      <c r="E66" s="29">
        <f t="shared" ref="E66:E71" si="96">B66-C66-D66</f>
        <v>1999.4</v>
      </c>
      <c r="F66" s="28">
        <v>0</v>
      </c>
      <c r="G66" s="30">
        <v>15</v>
      </c>
      <c r="H66" s="30">
        <f t="shared" ref="H66:H71" si="97">E66+F66-G66</f>
        <v>1984.4</v>
      </c>
      <c r="I66" s="31"/>
      <c r="J66" s="31"/>
      <c r="K66" s="30">
        <f t="shared" ref="K66:K71" si="98">H66-I66-J66</f>
        <v>1984.4</v>
      </c>
      <c r="W66" s="36" t="s">
        <v>46</v>
      </c>
      <c r="X66" s="36">
        <f>U64*20%</f>
        <v>492.39800000000008</v>
      </c>
      <c r="BB66" s="59" t="s">
        <v>217</v>
      </c>
      <c r="BC66" s="59">
        <v>55</v>
      </c>
      <c r="BD66" s="59">
        <v>0</v>
      </c>
      <c r="BE66" s="59">
        <v>7.75</v>
      </c>
      <c r="BF66" s="60">
        <f t="shared" si="89"/>
        <v>47.25</v>
      </c>
      <c r="BG66" s="59">
        <v>0</v>
      </c>
      <c r="BH66" s="61">
        <v>0</v>
      </c>
      <c r="BI66" s="60">
        <f t="shared" si="91"/>
        <v>47.25</v>
      </c>
      <c r="BJ66" s="62"/>
      <c r="BK66" s="62"/>
      <c r="BL66" s="60">
        <f t="shared" si="92"/>
        <v>47.25</v>
      </c>
    </row>
    <row r="67" spans="1:64" ht="15" customHeight="1" x14ac:dyDescent="0.3">
      <c r="A67" s="21" t="s">
        <v>64</v>
      </c>
      <c r="B67" s="21">
        <v>776</v>
      </c>
      <c r="C67" s="21">
        <v>0</v>
      </c>
      <c r="D67" s="21">
        <v>108.6</v>
      </c>
      <c r="E67" s="22">
        <f t="shared" si="96"/>
        <v>667.4</v>
      </c>
      <c r="F67" s="21">
        <v>0</v>
      </c>
      <c r="G67" s="23">
        <v>15</v>
      </c>
      <c r="H67" s="23">
        <f t="shared" si="97"/>
        <v>652.4</v>
      </c>
      <c r="I67" s="24"/>
      <c r="J67" s="24"/>
      <c r="K67" s="23">
        <f t="shared" si="98"/>
        <v>652.4</v>
      </c>
      <c r="W67" s="72" t="s">
        <v>265</v>
      </c>
      <c r="X67" s="72">
        <f>X64-X65-X66</f>
        <v>1789.5920000000001</v>
      </c>
      <c r="BC67" s="34">
        <f>SUM(BC59:BC66)</f>
        <v>6587.55</v>
      </c>
      <c r="BD67" s="34">
        <f t="shared" ref="BD67:BL67" si="99">SUM(BD59:BD66)</f>
        <v>2400.88</v>
      </c>
      <c r="BE67" s="34">
        <f t="shared" si="99"/>
        <v>669.04000000000008</v>
      </c>
      <c r="BF67" s="34">
        <f t="shared" si="99"/>
        <v>3517.6299999999997</v>
      </c>
      <c r="BG67" s="34">
        <f t="shared" si="99"/>
        <v>70</v>
      </c>
      <c r="BH67" s="34">
        <f t="shared" si="99"/>
        <v>60</v>
      </c>
      <c r="BI67" s="34">
        <f t="shared" si="99"/>
        <v>3527.6299999999997</v>
      </c>
      <c r="BJ67" s="34">
        <f t="shared" si="99"/>
        <v>0</v>
      </c>
      <c r="BK67" s="34">
        <f t="shared" si="99"/>
        <v>0</v>
      </c>
      <c r="BL67" s="34">
        <f t="shared" si="99"/>
        <v>3527.6299999999997</v>
      </c>
    </row>
    <row r="68" spans="1:64" ht="15" customHeight="1" x14ac:dyDescent="0.25">
      <c r="A68" s="28" t="s">
        <v>65</v>
      </c>
      <c r="B68" s="28">
        <v>1934</v>
      </c>
      <c r="C68" s="28">
        <v>1364.42</v>
      </c>
      <c r="D68" s="28">
        <v>242.22</v>
      </c>
      <c r="E68" s="29">
        <f t="shared" si="96"/>
        <v>327.3599999999999</v>
      </c>
      <c r="F68" s="28">
        <v>0</v>
      </c>
      <c r="G68" s="30">
        <v>15</v>
      </c>
      <c r="H68" s="30">
        <f t="shared" si="97"/>
        <v>312.3599999999999</v>
      </c>
      <c r="I68" s="31"/>
      <c r="J68" s="31"/>
      <c r="K68" s="30">
        <f t="shared" si="98"/>
        <v>312.3599999999999</v>
      </c>
      <c r="BH68" s="76" t="s">
        <v>45</v>
      </c>
      <c r="BI68" s="76">
        <v>30</v>
      </c>
    </row>
    <row r="69" spans="1:64" ht="15" customHeight="1" x14ac:dyDescent="0.25">
      <c r="A69" s="21" t="s">
        <v>66</v>
      </c>
      <c r="B69" s="21">
        <v>1663</v>
      </c>
      <c r="C69" s="21">
        <v>379.87</v>
      </c>
      <c r="D69" s="21">
        <v>225.49</v>
      </c>
      <c r="E69" s="22">
        <f t="shared" si="96"/>
        <v>1057.6400000000001</v>
      </c>
      <c r="F69" s="21">
        <v>0</v>
      </c>
      <c r="G69" s="23">
        <v>15</v>
      </c>
      <c r="H69" s="23">
        <f t="shared" si="97"/>
        <v>1042.6400000000001</v>
      </c>
      <c r="I69" s="24"/>
      <c r="J69" s="24"/>
      <c r="K69" s="23">
        <f t="shared" si="98"/>
        <v>1042.6400000000001</v>
      </c>
      <c r="BH69" s="36" t="s">
        <v>46</v>
      </c>
      <c r="BI69" s="36">
        <f>BF67*20%</f>
        <v>703.52599999999995</v>
      </c>
    </row>
    <row r="70" spans="1:64" ht="15" customHeight="1" x14ac:dyDescent="0.3">
      <c r="A70" s="28" t="s">
        <v>67</v>
      </c>
      <c r="B70" s="28">
        <v>1085</v>
      </c>
      <c r="C70" s="28">
        <v>272.64999999999998</v>
      </c>
      <c r="D70" s="28">
        <v>159.85</v>
      </c>
      <c r="E70" s="29">
        <f t="shared" si="96"/>
        <v>652.5</v>
      </c>
      <c r="F70" s="28">
        <v>0</v>
      </c>
      <c r="G70" s="30">
        <v>15</v>
      </c>
      <c r="H70" s="30">
        <f t="shared" si="97"/>
        <v>637.5</v>
      </c>
      <c r="I70" s="31"/>
      <c r="J70" s="31"/>
      <c r="K70" s="30">
        <f t="shared" si="98"/>
        <v>637.5</v>
      </c>
      <c r="AN70" s="79"/>
      <c r="BH70" s="72" t="s">
        <v>265</v>
      </c>
      <c r="BI70" s="72">
        <f>BI67-BI68-BI69</f>
        <v>2794.1039999999998</v>
      </c>
    </row>
    <row r="71" spans="1:64" ht="15" customHeight="1" x14ac:dyDescent="0.25">
      <c r="A71" s="21" t="s">
        <v>68</v>
      </c>
      <c r="B71" s="21">
        <v>0</v>
      </c>
      <c r="C71" s="21">
        <v>0</v>
      </c>
      <c r="D71" s="21">
        <v>0</v>
      </c>
      <c r="E71" s="22">
        <f t="shared" si="96"/>
        <v>0</v>
      </c>
      <c r="F71" s="21">
        <v>0</v>
      </c>
      <c r="G71" s="23">
        <v>0</v>
      </c>
      <c r="H71" s="23">
        <f t="shared" si="97"/>
        <v>0</v>
      </c>
      <c r="I71" s="24"/>
      <c r="J71" s="24"/>
      <c r="K71" s="23">
        <f t="shared" si="98"/>
        <v>0</v>
      </c>
    </row>
    <row r="72" spans="1:64" ht="15" customHeight="1" x14ac:dyDescent="0.25">
      <c r="B72" s="34">
        <f>SUM(B65:B71)</f>
        <v>12346</v>
      </c>
      <c r="C72" s="34">
        <f t="shared" ref="C72:K72" si="100">SUM(C65:C71)</f>
        <v>5578.7599999999993</v>
      </c>
      <c r="D72" s="34">
        <f t="shared" si="100"/>
        <v>1584.74</v>
      </c>
      <c r="E72" s="34">
        <f t="shared" si="100"/>
        <v>5182.5</v>
      </c>
      <c r="F72" s="34">
        <f t="shared" si="100"/>
        <v>0</v>
      </c>
      <c r="G72" s="34">
        <f t="shared" si="100"/>
        <v>90</v>
      </c>
      <c r="H72" s="34">
        <f t="shared" si="100"/>
        <v>5092.5</v>
      </c>
      <c r="I72" s="34">
        <f t="shared" si="100"/>
        <v>0</v>
      </c>
      <c r="J72" s="34">
        <f t="shared" si="100"/>
        <v>0</v>
      </c>
      <c r="K72" s="34">
        <f t="shared" si="100"/>
        <v>5092.5</v>
      </c>
    </row>
    <row r="73" spans="1:64" ht="15" customHeight="1" x14ac:dyDescent="0.25">
      <c r="G73" s="36" t="s">
        <v>45</v>
      </c>
      <c r="H73" s="36">
        <v>130</v>
      </c>
    </row>
    <row r="74" spans="1:64" ht="15" customHeight="1" x14ac:dyDescent="0.25">
      <c r="G74" s="36" t="s">
        <v>46</v>
      </c>
      <c r="H74" s="36">
        <f>E72*20%</f>
        <v>1036.5</v>
      </c>
    </row>
    <row r="75" spans="1:64" ht="15" customHeight="1" x14ac:dyDescent="0.3">
      <c r="G75" s="72" t="s">
        <v>265</v>
      </c>
      <c r="H75" s="72">
        <f>H72-H73-H74</f>
        <v>3926</v>
      </c>
    </row>
    <row r="76" spans="1:64" ht="15" customHeight="1" x14ac:dyDescent="0.25"/>
    <row r="77" spans="1:64" ht="15" customHeight="1" x14ac:dyDescent="0.25">
      <c r="A77" s="20" t="s">
        <v>232</v>
      </c>
      <c r="B77" s="20" t="s">
        <v>31</v>
      </c>
      <c r="C77" s="20" t="s">
        <v>32</v>
      </c>
      <c r="D77" s="20" t="s">
        <v>33</v>
      </c>
      <c r="E77" s="20" t="s">
        <v>34</v>
      </c>
      <c r="F77" s="20" t="s">
        <v>35</v>
      </c>
      <c r="G77" s="20" t="s">
        <v>36</v>
      </c>
      <c r="H77" s="20" t="s">
        <v>34</v>
      </c>
      <c r="I77" s="20" t="s">
        <v>37</v>
      </c>
      <c r="J77" s="20" t="s">
        <v>35</v>
      </c>
      <c r="K77" s="20" t="s">
        <v>38</v>
      </c>
    </row>
    <row r="78" spans="1:64" ht="15" customHeight="1" x14ac:dyDescent="0.25">
      <c r="A78" s="21" t="s">
        <v>233</v>
      </c>
      <c r="B78" s="21">
        <v>491</v>
      </c>
      <c r="C78" s="21">
        <v>160.25</v>
      </c>
      <c r="D78" s="21">
        <v>65.150000000000006</v>
      </c>
      <c r="E78" s="22">
        <f t="shared" ref="E78" si="101">B78-C78-D78</f>
        <v>265.60000000000002</v>
      </c>
      <c r="F78" s="21">
        <v>0</v>
      </c>
      <c r="G78" s="23">
        <v>15</v>
      </c>
      <c r="H78" s="23">
        <f>E78+F78-G78</f>
        <v>250.60000000000002</v>
      </c>
      <c r="I78" s="24"/>
      <c r="J78" s="24"/>
      <c r="K78" s="23">
        <f>H78-I78-J78</f>
        <v>250.60000000000002</v>
      </c>
    </row>
    <row r="79" spans="1:64" ht="15" customHeight="1" x14ac:dyDescent="0.25">
      <c r="A79" s="28" t="s">
        <v>234</v>
      </c>
      <c r="B79" s="28">
        <v>170</v>
      </c>
      <c r="C79" s="28">
        <v>0</v>
      </c>
      <c r="D79" s="28">
        <v>25.5</v>
      </c>
      <c r="E79" s="29">
        <f t="shared" ref="E79:E84" si="102">B79-C79-D79</f>
        <v>144.5</v>
      </c>
      <c r="F79" s="28">
        <v>0</v>
      </c>
      <c r="G79" s="30">
        <v>15</v>
      </c>
      <c r="H79" s="30">
        <f t="shared" ref="H79:H84" si="103">E79+F79-G79</f>
        <v>129.5</v>
      </c>
      <c r="I79" s="31"/>
      <c r="J79" s="31"/>
      <c r="K79" s="30">
        <f t="shared" ref="K79:K84" si="104">H79-I79-J79</f>
        <v>129.5</v>
      </c>
    </row>
    <row r="80" spans="1:64" ht="15" customHeight="1" x14ac:dyDescent="0.25">
      <c r="A80" s="21" t="s">
        <v>235</v>
      </c>
      <c r="B80" s="21">
        <v>114</v>
      </c>
      <c r="C80" s="21">
        <v>0</v>
      </c>
      <c r="D80" s="21">
        <v>16.899999999999999</v>
      </c>
      <c r="E80" s="22">
        <f t="shared" si="102"/>
        <v>97.1</v>
      </c>
      <c r="F80" s="21">
        <v>0</v>
      </c>
      <c r="G80" s="23">
        <v>15</v>
      </c>
      <c r="H80" s="23">
        <f t="shared" si="103"/>
        <v>82.1</v>
      </c>
      <c r="I80" s="24"/>
      <c r="J80" s="24"/>
      <c r="K80" s="23">
        <f t="shared" si="104"/>
        <v>82.1</v>
      </c>
    </row>
    <row r="81" spans="1:11" x14ac:dyDescent="0.25">
      <c r="A81" s="28" t="s">
        <v>236</v>
      </c>
      <c r="B81" s="28">
        <v>36</v>
      </c>
      <c r="C81" s="28">
        <v>4.5</v>
      </c>
      <c r="D81" s="28">
        <v>4.29</v>
      </c>
      <c r="E81" s="29">
        <f t="shared" si="102"/>
        <v>27.21</v>
      </c>
      <c r="F81" s="28">
        <v>0</v>
      </c>
      <c r="G81" s="30">
        <v>0</v>
      </c>
      <c r="H81" s="30">
        <f t="shared" si="103"/>
        <v>27.21</v>
      </c>
      <c r="I81" s="31"/>
      <c r="J81" s="31"/>
      <c r="K81" s="30">
        <f t="shared" si="104"/>
        <v>27.21</v>
      </c>
    </row>
    <row r="82" spans="1:11" x14ac:dyDescent="0.25">
      <c r="A82" s="21" t="s">
        <v>237</v>
      </c>
      <c r="B82" s="21">
        <v>595</v>
      </c>
      <c r="C82" s="21">
        <v>274</v>
      </c>
      <c r="D82" s="21">
        <v>80.25</v>
      </c>
      <c r="E82" s="22">
        <f t="shared" si="102"/>
        <v>240.75</v>
      </c>
      <c r="F82" s="21">
        <v>0</v>
      </c>
      <c r="G82" s="23">
        <v>15</v>
      </c>
      <c r="H82" s="23">
        <f t="shared" si="103"/>
        <v>225.75</v>
      </c>
      <c r="I82" s="24"/>
      <c r="J82" s="24"/>
      <c r="K82" s="23">
        <f t="shared" si="104"/>
        <v>225.75</v>
      </c>
    </row>
    <row r="83" spans="1:11" x14ac:dyDescent="0.25">
      <c r="A83" s="28" t="s">
        <v>238</v>
      </c>
      <c r="B83" s="28">
        <v>2085</v>
      </c>
      <c r="C83" s="28">
        <v>0</v>
      </c>
      <c r="D83" s="28">
        <v>125.65</v>
      </c>
      <c r="E83" s="29">
        <f t="shared" si="102"/>
        <v>1959.35</v>
      </c>
      <c r="F83" s="28">
        <v>0</v>
      </c>
      <c r="G83" s="30">
        <v>15</v>
      </c>
      <c r="H83" s="30">
        <f t="shared" si="103"/>
        <v>1944.35</v>
      </c>
      <c r="I83" s="31"/>
      <c r="J83" s="31"/>
      <c r="K83" s="30">
        <f t="shared" si="104"/>
        <v>1944.35</v>
      </c>
    </row>
    <row r="84" spans="1:11" x14ac:dyDescent="0.25">
      <c r="A84" s="21" t="s">
        <v>239</v>
      </c>
      <c r="B84" s="21">
        <v>35</v>
      </c>
      <c r="C84" s="21">
        <v>0</v>
      </c>
      <c r="D84" s="21">
        <v>5.25</v>
      </c>
      <c r="E84" s="22">
        <f t="shared" si="102"/>
        <v>29.75</v>
      </c>
      <c r="F84" s="21">
        <v>0</v>
      </c>
      <c r="G84" s="23">
        <v>0</v>
      </c>
      <c r="H84" s="23">
        <f t="shared" si="103"/>
        <v>29.75</v>
      </c>
      <c r="I84" s="24"/>
      <c r="J84" s="24"/>
      <c r="K84" s="23">
        <f t="shared" si="104"/>
        <v>29.75</v>
      </c>
    </row>
    <row r="85" spans="1:11" x14ac:dyDescent="0.25">
      <c r="B85" s="34">
        <f>SUM(B78:B84)</f>
        <v>3526</v>
      </c>
      <c r="C85" s="34">
        <f t="shared" ref="C85:K85" si="105">SUM(C78:C84)</f>
        <v>438.75</v>
      </c>
      <c r="D85" s="34">
        <f t="shared" si="105"/>
        <v>322.99</v>
      </c>
      <c r="E85" s="34">
        <f t="shared" si="105"/>
        <v>2764.26</v>
      </c>
      <c r="F85" s="34">
        <f t="shared" si="105"/>
        <v>0</v>
      </c>
      <c r="G85" s="34">
        <f t="shared" si="105"/>
        <v>75</v>
      </c>
      <c r="H85" s="34">
        <f t="shared" si="105"/>
        <v>2689.26</v>
      </c>
      <c r="I85" s="34">
        <f t="shared" si="105"/>
        <v>0</v>
      </c>
      <c r="J85" s="34">
        <f t="shared" si="105"/>
        <v>0</v>
      </c>
      <c r="K85" s="34">
        <f t="shared" si="105"/>
        <v>2689.26</v>
      </c>
    </row>
    <row r="86" spans="1:11" ht="15.75" x14ac:dyDescent="0.25">
      <c r="G86" s="36" t="s">
        <v>45</v>
      </c>
      <c r="H86" s="36">
        <v>30</v>
      </c>
    </row>
    <row r="87" spans="1:11" ht="15.75" x14ac:dyDescent="0.25">
      <c r="G87" s="36" t="s">
        <v>46</v>
      </c>
      <c r="H87" s="36">
        <f>E85*20%</f>
        <v>552.85200000000009</v>
      </c>
    </row>
    <row r="88" spans="1:11" ht="17.25" x14ac:dyDescent="0.3">
      <c r="G88" s="72" t="s">
        <v>265</v>
      </c>
      <c r="H88" s="72">
        <f>H85-H86-H87</f>
        <v>2106.4080000000004</v>
      </c>
    </row>
    <row r="90" spans="1:11" x14ac:dyDescent="0.25">
      <c r="A90" s="20" t="s">
        <v>16</v>
      </c>
      <c r="B90" s="20" t="s">
        <v>31</v>
      </c>
      <c r="C90" s="20" t="s">
        <v>32</v>
      </c>
      <c r="D90" s="20" t="s">
        <v>33</v>
      </c>
      <c r="E90" s="20" t="s">
        <v>34</v>
      </c>
      <c r="F90" s="20" t="s">
        <v>35</v>
      </c>
      <c r="G90" s="20" t="s">
        <v>36</v>
      </c>
      <c r="H90" s="20" t="s">
        <v>34</v>
      </c>
      <c r="I90" s="20" t="s">
        <v>37</v>
      </c>
      <c r="J90" s="20" t="s">
        <v>35</v>
      </c>
      <c r="K90" s="20" t="s">
        <v>38</v>
      </c>
    </row>
    <row r="91" spans="1:11" x14ac:dyDescent="0.25">
      <c r="A91" s="21" t="s">
        <v>69</v>
      </c>
      <c r="B91" s="21">
        <v>614</v>
      </c>
      <c r="C91" s="21">
        <v>34.5</v>
      </c>
      <c r="D91" s="21">
        <v>89.28</v>
      </c>
      <c r="E91" s="22">
        <f t="shared" ref="E91" si="106">B91-C91-D91</f>
        <v>490.22</v>
      </c>
      <c r="F91" s="21">
        <v>0</v>
      </c>
      <c r="G91" s="23">
        <v>15</v>
      </c>
      <c r="H91" s="23">
        <f>E91+F91-G91</f>
        <v>475.22</v>
      </c>
      <c r="I91" s="24"/>
      <c r="J91" s="24"/>
      <c r="K91" s="23">
        <f>H91-I91-J91</f>
        <v>475.22</v>
      </c>
    </row>
    <row r="92" spans="1:11" x14ac:dyDescent="0.25">
      <c r="A92" s="28" t="s">
        <v>70</v>
      </c>
      <c r="B92" s="28">
        <v>569</v>
      </c>
      <c r="C92" s="28">
        <v>0</v>
      </c>
      <c r="D92" s="28">
        <v>85.35</v>
      </c>
      <c r="E92" s="29">
        <f t="shared" ref="E92" si="107">B92-C92-D92</f>
        <v>483.65</v>
      </c>
      <c r="F92" s="28">
        <v>0</v>
      </c>
      <c r="G92" s="30">
        <v>15</v>
      </c>
      <c r="H92" s="30">
        <f>E92+F92-G92</f>
        <v>468.65</v>
      </c>
      <c r="I92" s="31"/>
      <c r="J92" s="31"/>
      <c r="K92" s="30">
        <f>H92-I92-J92</f>
        <v>468.65</v>
      </c>
    </row>
    <row r="93" spans="1:11" x14ac:dyDescent="0.25">
      <c r="B93" s="34">
        <f>SUM(B91:B92)</f>
        <v>1183</v>
      </c>
      <c r="C93" s="34">
        <f t="shared" ref="C93:K93" si="108">SUM(C91:C92)</f>
        <v>34.5</v>
      </c>
      <c r="D93" s="34">
        <f t="shared" si="108"/>
        <v>174.63</v>
      </c>
      <c r="E93" s="34">
        <f t="shared" si="108"/>
        <v>973.87</v>
      </c>
      <c r="F93" s="34">
        <f t="shared" si="108"/>
        <v>0</v>
      </c>
      <c r="G93" s="34">
        <f t="shared" si="108"/>
        <v>30</v>
      </c>
      <c r="H93" s="34">
        <f t="shared" si="108"/>
        <v>943.87</v>
      </c>
      <c r="I93" s="34">
        <f t="shared" si="108"/>
        <v>0</v>
      </c>
      <c r="J93" s="34">
        <f t="shared" si="108"/>
        <v>0</v>
      </c>
      <c r="K93" s="34">
        <f t="shared" si="108"/>
        <v>943.87</v>
      </c>
    </row>
    <row r="94" spans="1:11" ht="15.75" x14ac:dyDescent="0.25">
      <c r="G94" s="36" t="s">
        <v>45</v>
      </c>
      <c r="H94" s="36">
        <v>30</v>
      </c>
    </row>
    <row r="95" spans="1:11" ht="15.75" x14ac:dyDescent="0.25">
      <c r="G95" s="36" t="s">
        <v>46</v>
      </c>
      <c r="H95" s="36">
        <f>E93*15%</f>
        <v>146.0805</v>
      </c>
    </row>
    <row r="96" spans="1:11" ht="17.25" x14ac:dyDescent="0.3">
      <c r="G96" s="72" t="s">
        <v>265</v>
      </c>
      <c r="H96" s="72">
        <f>H93-H94-H95</f>
        <v>767.78949999999998</v>
      </c>
    </row>
  </sheetData>
  <conditionalFormatting sqref="D26">
    <cfRule type="cellIs" dxfId="847" priority="503" operator="lessThan">
      <formula>0</formula>
    </cfRule>
    <cfRule type="cellIs" dxfId="846" priority="504" operator="greaterThan">
      <formula>0</formula>
    </cfRule>
  </conditionalFormatting>
  <conditionalFormatting sqref="D26">
    <cfRule type="cellIs" dxfId="845" priority="501" operator="lessThan">
      <formula>0</formula>
    </cfRule>
    <cfRule type="cellIs" dxfId="844" priority="502" operator="greaterThan">
      <formula>0</formula>
    </cfRule>
  </conditionalFormatting>
  <conditionalFormatting sqref="D26">
    <cfRule type="cellIs" dxfId="843" priority="499" operator="lessThan">
      <formula>0</formula>
    </cfRule>
    <cfRule type="cellIs" dxfId="842" priority="500" operator="greaterThan">
      <formula>0</formula>
    </cfRule>
  </conditionalFormatting>
  <conditionalFormatting sqref="D26">
    <cfRule type="cellIs" dxfId="841" priority="497" operator="lessThan">
      <formula>0</formula>
    </cfRule>
    <cfRule type="cellIs" dxfId="840" priority="498" operator="greaterThan">
      <formula>0</formula>
    </cfRule>
  </conditionalFormatting>
  <conditionalFormatting sqref="D26">
    <cfRule type="cellIs" dxfId="839" priority="495" operator="lessThan">
      <formula>0</formula>
    </cfRule>
    <cfRule type="cellIs" dxfId="838" priority="496" operator="greaterThan">
      <formula>0</formula>
    </cfRule>
  </conditionalFormatting>
  <conditionalFormatting sqref="D26">
    <cfRule type="cellIs" dxfId="837" priority="493" operator="lessThan">
      <formula>0</formula>
    </cfRule>
    <cfRule type="cellIs" dxfId="836" priority="494" operator="greaterThan">
      <formula>0</formula>
    </cfRule>
  </conditionalFormatting>
  <conditionalFormatting sqref="H9:H11">
    <cfRule type="cellIs" dxfId="835" priority="491" operator="lessThan">
      <formula>0</formula>
    </cfRule>
    <cfRule type="cellIs" dxfId="834" priority="492" operator="greaterThan">
      <formula>0</formula>
    </cfRule>
  </conditionalFormatting>
  <conditionalFormatting sqref="H9:H11">
    <cfRule type="cellIs" dxfId="833" priority="489" operator="lessThan">
      <formula>0</formula>
    </cfRule>
    <cfRule type="cellIs" dxfId="832" priority="490" operator="greaterThan">
      <formula>0</formula>
    </cfRule>
  </conditionalFormatting>
  <conditionalFormatting sqref="H9:H11">
    <cfRule type="cellIs" dxfId="831" priority="487" operator="lessThan">
      <formula>0</formula>
    </cfRule>
    <cfRule type="cellIs" dxfId="830" priority="488" operator="greaterThan">
      <formula>0</formula>
    </cfRule>
  </conditionalFormatting>
  <conditionalFormatting sqref="H9:H11">
    <cfRule type="cellIs" dxfId="829" priority="485" operator="lessThan">
      <formula>0</formula>
    </cfRule>
    <cfRule type="cellIs" dxfId="828" priority="486" operator="greaterThan">
      <formula>0</formula>
    </cfRule>
  </conditionalFormatting>
  <conditionalFormatting sqref="H19">
    <cfRule type="cellIs" dxfId="827" priority="455" operator="lessThan">
      <formula>0</formula>
    </cfRule>
    <cfRule type="cellIs" dxfId="826" priority="456" operator="greaterThan">
      <formula>0</formula>
    </cfRule>
  </conditionalFormatting>
  <conditionalFormatting sqref="H19">
    <cfRule type="cellIs" dxfId="825" priority="453" operator="lessThan">
      <formula>0</formula>
    </cfRule>
    <cfRule type="cellIs" dxfId="824" priority="454" operator="greaterThan">
      <formula>0</formula>
    </cfRule>
  </conditionalFormatting>
  <conditionalFormatting sqref="H9:H11">
    <cfRule type="cellIs" dxfId="823" priority="483" operator="lessThan">
      <formula>0</formula>
    </cfRule>
    <cfRule type="cellIs" dxfId="822" priority="484" operator="greaterThan">
      <formula>0</formula>
    </cfRule>
  </conditionalFormatting>
  <conditionalFormatting sqref="H9:H11">
    <cfRule type="cellIs" dxfId="821" priority="481" operator="lessThan">
      <formula>0</formula>
    </cfRule>
    <cfRule type="cellIs" dxfId="820" priority="482" operator="greaterThan">
      <formula>0</formula>
    </cfRule>
  </conditionalFormatting>
  <conditionalFormatting sqref="H15">
    <cfRule type="cellIs" dxfId="819" priority="467" operator="lessThan">
      <formula>0</formula>
    </cfRule>
    <cfRule type="cellIs" dxfId="818" priority="468" operator="greaterThan">
      <formula>0</formula>
    </cfRule>
  </conditionalFormatting>
  <conditionalFormatting sqref="H15">
    <cfRule type="cellIs" dxfId="817" priority="465" operator="lessThan">
      <formula>0</formula>
    </cfRule>
    <cfRule type="cellIs" dxfId="816" priority="466" operator="greaterThan">
      <formula>0</formula>
    </cfRule>
  </conditionalFormatting>
  <conditionalFormatting sqref="H15">
    <cfRule type="cellIs" dxfId="815" priority="463" operator="lessThan">
      <formula>0</formula>
    </cfRule>
    <cfRule type="cellIs" dxfId="814" priority="464" operator="greaterThan">
      <formula>0</formula>
    </cfRule>
  </conditionalFormatting>
  <conditionalFormatting sqref="H15">
    <cfRule type="cellIs" dxfId="813" priority="461" operator="lessThan">
      <formula>0</formula>
    </cfRule>
    <cfRule type="cellIs" dxfId="812" priority="462" operator="greaterThan">
      <formula>0</formula>
    </cfRule>
  </conditionalFormatting>
  <conditionalFormatting sqref="H15">
    <cfRule type="cellIs" dxfId="811" priority="459" operator="lessThan">
      <formula>0</formula>
    </cfRule>
    <cfRule type="cellIs" dxfId="810" priority="460" operator="greaterThan">
      <formula>0</formula>
    </cfRule>
  </conditionalFormatting>
  <conditionalFormatting sqref="H7">
    <cfRule type="cellIs" dxfId="809" priority="479" operator="lessThan">
      <formula>0</formula>
    </cfRule>
    <cfRule type="cellIs" dxfId="808" priority="480" operator="greaterThan">
      <formula>0</formula>
    </cfRule>
  </conditionalFormatting>
  <conditionalFormatting sqref="H7">
    <cfRule type="cellIs" dxfId="807" priority="477" operator="lessThan">
      <formula>0</formula>
    </cfRule>
    <cfRule type="cellIs" dxfId="806" priority="478" operator="greaterThan">
      <formula>0</formula>
    </cfRule>
  </conditionalFormatting>
  <conditionalFormatting sqref="H7">
    <cfRule type="cellIs" dxfId="805" priority="475" operator="lessThan">
      <formula>0</formula>
    </cfRule>
    <cfRule type="cellIs" dxfId="804" priority="476" operator="greaterThan">
      <formula>0</formula>
    </cfRule>
  </conditionalFormatting>
  <conditionalFormatting sqref="H7">
    <cfRule type="cellIs" dxfId="803" priority="473" operator="lessThan">
      <formula>0</formula>
    </cfRule>
    <cfRule type="cellIs" dxfId="802" priority="474" operator="greaterThan">
      <formula>0</formula>
    </cfRule>
  </conditionalFormatting>
  <conditionalFormatting sqref="H7">
    <cfRule type="cellIs" dxfId="801" priority="471" operator="lessThan">
      <formula>0</formula>
    </cfRule>
    <cfRule type="cellIs" dxfId="800" priority="472" operator="greaterThan">
      <formula>0</formula>
    </cfRule>
  </conditionalFormatting>
  <conditionalFormatting sqref="H7">
    <cfRule type="cellIs" dxfId="799" priority="469" operator="lessThan">
      <formula>0</formula>
    </cfRule>
    <cfRule type="cellIs" dxfId="798" priority="470" operator="greaterThan">
      <formula>0</formula>
    </cfRule>
  </conditionalFormatting>
  <conditionalFormatting sqref="H15">
    <cfRule type="cellIs" dxfId="797" priority="457" operator="lessThan">
      <formula>0</formula>
    </cfRule>
    <cfRule type="cellIs" dxfId="796" priority="458" operator="greaterThan">
      <formula>0</formula>
    </cfRule>
  </conditionalFormatting>
  <conditionalFormatting sqref="H19">
    <cfRule type="cellIs" dxfId="795" priority="451" operator="lessThan">
      <formula>0</formula>
    </cfRule>
    <cfRule type="cellIs" dxfId="794" priority="452" operator="greaterThan">
      <formula>0</formula>
    </cfRule>
  </conditionalFormatting>
  <conditionalFormatting sqref="H19">
    <cfRule type="cellIs" dxfId="793" priority="449" operator="lessThan">
      <formula>0</formula>
    </cfRule>
    <cfRule type="cellIs" dxfId="792" priority="450" operator="greaterThan">
      <formula>0</formula>
    </cfRule>
  </conditionalFormatting>
  <conditionalFormatting sqref="H19">
    <cfRule type="cellIs" dxfId="791" priority="447" operator="lessThan">
      <formula>0</formula>
    </cfRule>
    <cfRule type="cellIs" dxfId="790" priority="448" operator="greaterThan">
      <formula>0</formula>
    </cfRule>
  </conditionalFormatting>
  <conditionalFormatting sqref="H19">
    <cfRule type="cellIs" dxfId="789" priority="445" operator="lessThan">
      <formula>0</formula>
    </cfRule>
    <cfRule type="cellIs" dxfId="788" priority="446" operator="greaterThan">
      <formula>0</formula>
    </cfRule>
  </conditionalFormatting>
  <conditionalFormatting sqref="H4:H6">
    <cfRule type="cellIs" dxfId="787" priority="443" operator="lessThan">
      <formula>0</formula>
    </cfRule>
    <cfRule type="cellIs" dxfId="786" priority="444" operator="greaterThan">
      <formula>0</formula>
    </cfRule>
  </conditionalFormatting>
  <conditionalFormatting sqref="H4:H6">
    <cfRule type="cellIs" dxfId="785" priority="441" operator="lessThan">
      <formula>0</formula>
    </cfRule>
    <cfRule type="cellIs" dxfId="784" priority="442" operator="greaterThan">
      <formula>0</formula>
    </cfRule>
  </conditionalFormatting>
  <conditionalFormatting sqref="H4:H6">
    <cfRule type="cellIs" dxfId="783" priority="439" operator="lessThan">
      <formula>0</formula>
    </cfRule>
    <cfRule type="cellIs" dxfId="782" priority="440" operator="greaterThan">
      <formula>0</formula>
    </cfRule>
  </conditionalFormatting>
  <conditionalFormatting sqref="H4:H6">
    <cfRule type="cellIs" dxfId="781" priority="437" operator="lessThan">
      <formula>0</formula>
    </cfRule>
    <cfRule type="cellIs" dxfId="780" priority="438" operator="greaterThan">
      <formula>0</formula>
    </cfRule>
  </conditionalFormatting>
  <conditionalFormatting sqref="H4:H6">
    <cfRule type="cellIs" dxfId="779" priority="435" operator="lessThan">
      <formula>0</formula>
    </cfRule>
    <cfRule type="cellIs" dxfId="778" priority="436" operator="greaterThan">
      <formula>0</formula>
    </cfRule>
  </conditionalFormatting>
  <conditionalFormatting sqref="H4:H6">
    <cfRule type="cellIs" dxfId="777" priority="433" operator="lessThan">
      <formula>0</formula>
    </cfRule>
    <cfRule type="cellIs" dxfId="776" priority="434" operator="greaterThan">
      <formula>0</formula>
    </cfRule>
  </conditionalFormatting>
  <conditionalFormatting sqref="H20">
    <cfRule type="cellIs" dxfId="775" priority="431" operator="lessThan">
      <formula>0</formula>
    </cfRule>
    <cfRule type="cellIs" dxfId="774" priority="432" operator="greaterThan">
      <formula>0</formula>
    </cfRule>
  </conditionalFormatting>
  <conditionalFormatting sqref="H20">
    <cfRule type="cellIs" dxfId="773" priority="429" operator="lessThan">
      <formula>0</formula>
    </cfRule>
    <cfRule type="cellIs" dxfId="772" priority="430" operator="greaterThan">
      <formula>0</formula>
    </cfRule>
  </conditionalFormatting>
  <conditionalFormatting sqref="H20">
    <cfRule type="cellIs" dxfId="771" priority="427" operator="lessThan">
      <formula>0</formula>
    </cfRule>
    <cfRule type="cellIs" dxfId="770" priority="428" operator="greaterThan">
      <formula>0</formula>
    </cfRule>
  </conditionalFormatting>
  <conditionalFormatting sqref="H20">
    <cfRule type="cellIs" dxfId="769" priority="425" operator="lessThan">
      <formula>0</formula>
    </cfRule>
    <cfRule type="cellIs" dxfId="768" priority="426" operator="greaterThan">
      <formula>0</formula>
    </cfRule>
  </conditionalFormatting>
  <conditionalFormatting sqref="H20">
    <cfRule type="cellIs" dxfId="767" priority="423" operator="lessThan">
      <formula>0</formula>
    </cfRule>
    <cfRule type="cellIs" dxfId="766" priority="424" operator="greaterThan">
      <formula>0</formula>
    </cfRule>
  </conditionalFormatting>
  <conditionalFormatting sqref="H20">
    <cfRule type="cellIs" dxfId="765" priority="421" operator="lessThan">
      <formula>0</formula>
    </cfRule>
    <cfRule type="cellIs" dxfId="764" priority="422" operator="greaterThan">
      <formula>0</formula>
    </cfRule>
  </conditionalFormatting>
  <conditionalFormatting sqref="H8">
    <cfRule type="cellIs" dxfId="763" priority="409" operator="lessThan">
      <formula>0</formula>
    </cfRule>
    <cfRule type="cellIs" dxfId="762" priority="410" operator="greaterThan">
      <formula>0</formula>
    </cfRule>
  </conditionalFormatting>
  <conditionalFormatting sqref="H8">
    <cfRule type="cellIs" dxfId="761" priority="419" operator="lessThan">
      <formula>0</formula>
    </cfRule>
    <cfRule type="cellIs" dxfId="760" priority="420" operator="greaterThan">
      <formula>0</formula>
    </cfRule>
  </conditionalFormatting>
  <conditionalFormatting sqref="H8">
    <cfRule type="cellIs" dxfId="759" priority="417" operator="lessThan">
      <formula>0</formula>
    </cfRule>
    <cfRule type="cellIs" dxfId="758" priority="418" operator="greaterThan">
      <formula>0</formula>
    </cfRule>
  </conditionalFormatting>
  <conditionalFormatting sqref="H8">
    <cfRule type="cellIs" dxfId="757" priority="415" operator="lessThan">
      <formula>0</formula>
    </cfRule>
    <cfRule type="cellIs" dxfId="756" priority="416" operator="greaterThan">
      <formula>0</formula>
    </cfRule>
  </conditionalFormatting>
  <conditionalFormatting sqref="H8">
    <cfRule type="cellIs" dxfId="755" priority="413" operator="lessThan">
      <formula>0</formula>
    </cfRule>
    <cfRule type="cellIs" dxfId="754" priority="414" operator="greaterThan">
      <formula>0</formula>
    </cfRule>
  </conditionalFormatting>
  <conditionalFormatting sqref="H8">
    <cfRule type="cellIs" dxfId="753" priority="411" operator="lessThan">
      <formula>0</formula>
    </cfRule>
    <cfRule type="cellIs" dxfId="752" priority="412" operator="greaterThan">
      <formula>0</formula>
    </cfRule>
  </conditionalFormatting>
  <conditionalFormatting sqref="H17">
    <cfRule type="cellIs" dxfId="751" priority="385" operator="lessThan">
      <formula>0</formula>
    </cfRule>
    <cfRule type="cellIs" dxfId="750" priority="386" operator="greaterThan">
      <formula>0</formula>
    </cfRule>
  </conditionalFormatting>
  <conditionalFormatting sqref="H18">
    <cfRule type="cellIs" dxfId="749" priority="407" operator="lessThan">
      <formula>0</formula>
    </cfRule>
    <cfRule type="cellIs" dxfId="748" priority="408" operator="greaterThan">
      <formula>0</formula>
    </cfRule>
  </conditionalFormatting>
  <conditionalFormatting sqref="H18">
    <cfRule type="cellIs" dxfId="747" priority="405" operator="lessThan">
      <formula>0</formula>
    </cfRule>
    <cfRule type="cellIs" dxfId="746" priority="406" operator="greaterThan">
      <formula>0</formula>
    </cfRule>
  </conditionalFormatting>
  <conditionalFormatting sqref="H18">
    <cfRule type="cellIs" dxfId="745" priority="403" operator="lessThan">
      <formula>0</formula>
    </cfRule>
    <cfRule type="cellIs" dxfId="744" priority="404" operator="greaterThan">
      <formula>0</formula>
    </cfRule>
  </conditionalFormatting>
  <conditionalFormatting sqref="H18">
    <cfRule type="cellIs" dxfId="743" priority="401" operator="lessThan">
      <formula>0</formula>
    </cfRule>
    <cfRule type="cellIs" dxfId="742" priority="402" operator="greaterThan">
      <formula>0</formula>
    </cfRule>
  </conditionalFormatting>
  <conditionalFormatting sqref="H18">
    <cfRule type="cellIs" dxfId="741" priority="399" operator="lessThan">
      <formula>0</formula>
    </cfRule>
    <cfRule type="cellIs" dxfId="740" priority="400" operator="greaterThan">
      <formula>0</formula>
    </cfRule>
  </conditionalFormatting>
  <conditionalFormatting sqref="H18">
    <cfRule type="cellIs" dxfId="739" priority="397" operator="lessThan">
      <formula>0</formula>
    </cfRule>
    <cfRule type="cellIs" dxfId="738" priority="398" operator="greaterThan">
      <formula>0</formula>
    </cfRule>
  </conditionalFormatting>
  <conditionalFormatting sqref="H17">
    <cfRule type="cellIs" dxfId="737" priority="395" operator="lessThan">
      <formula>0</formula>
    </cfRule>
    <cfRule type="cellIs" dxfId="736" priority="396" operator="greaterThan">
      <formula>0</formula>
    </cfRule>
  </conditionalFormatting>
  <conditionalFormatting sqref="H17">
    <cfRule type="cellIs" dxfId="735" priority="393" operator="lessThan">
      <formula>0</formula>
    </cfRule>
    <cfRule type="cellIs" dxfId="734" priority="394" operator="greaterThan">
      <formula>0</formula>
    </cfRule>
  </conditionalFormatting>
  <conditionalFormatting sqref="H17">
    <cfRule type="cellIs" dxfId="733" priority="391" operator="lessThan">
      <formula>0</formula>
    </cfRule>
    <cfRule type="cellIs" dxfId="732" priority="392" operator="greaterThan">
      <formula>0</formula>
    </cfRule>
  </conditionalFormatting>
  <conditionalFormatting sqref="H17">
    <cfRule type="cellIs" dxfId="731" priority="389" operator="lessThan">
      <formula>0</formula>
    </cfRule>
    <cfRule type="cellIs" dxfId="730" priority="390" operator="greaterThan">
      <formula>0</formula>
    </cfRule>
  </conditionalFormatting>
  <conditionalFormatting sqref="H17">
    <cfRule type="cellIs" dxfId="729" priority="387" operator="lessThan">
      <formula>0</formula>
    </cfRule>
    <cfRule type="cellIs" dxfId="728" priority="388" operator="greaterThan">
      <formula>0</formula>
    </cfRule>
  </conditionalFormatting>
  <conditionalFormatting sqref="H18">
    <cfRule type="cellIs" dxfId="727" priority="383" operator="lessThan">
      <formula>0</formula>
    </cfRule>
    <cfRule type="cellIs" dxfId="726" priority="384" operator="greaterThan">
      <formula>0</formula>
    </cfRule>
  </conditionalFormatting>
  <conditionalFormatting sqref="H18">
    <cfRule type="cellIs" dxfId="725" priority="381" operator="lessThan">
      <formula>0</formula>
    </cfRule>
    <cfRule type="cellIs" dxfId="724" priority="382" operator="greaterThan">
      <formula>0</formula>
    </cfRule>
  </conditionalFormatting>
  <conditionalFormatting sqref="H18">
    <cfRule type="cellIs" dxfId="723" priority="379" operator="lessThan">
      <formula>0</formula>
    </cfRule>
    <cfRule type="cellIs" dxfId="722" priority="380" operator="greaterThan">
      <formula>0</formula>
    </cfRule>
  </conditionalFormatting>
  <conditionalFormatting sqref="H18">
    <cfRule type="cellIs" dxfId="721" priority="377" operator="lessThan">
      <formula>0</formula>
    </cfRule>
    <cfRule type="cellIs" dxfId="720" priority="378" operator="greaterThan">
      <formula>0</formula>
    </cfRule>
  </conditionalFormatting>
  <conditionalFormatting sqref="H18">
    <cfRule type="cellIs" dxfId="719" priority="375" operator="lessThan">
      <formula>0</formula>
    </cfRule>
    <cfRule type="cellIs" dxfId="718" priority="376" operator="greaterThan">
      <formula>0</formula>
    </cfRule>
  </conditionalFormatting>
  <conditionalFormatting sqref="H18">
    <cfRule type="cellIs" dxfId="717" priority="373" operator="lessThan">
      <formula>0</formula>
    </cfRule>
    <cfRule type="cellIs" dxfId="716" priority="374" operator="greaterThan">
      <formula>0</formula>
    </cfRule>
  </conditionalFormatting>
  <conditionalFormatting sqref="H12">
    <cfRule type="cellIs" dxfId="715" priority="345" operator="lessThan">
      <formula>0</formula>
    </cfRule>
    <cfRule type="cellIs" dxfId="714" priority="346" operator="greaterThan">
      <formula>0</formula>
    </cfRule>
  </conditionalFormatting>
  <conditionalFormatting sqref="H12">
    <cfRule type="cellIs" dxfId="713" priority="343" operator="lessThan">
      <formula>0</formula>
    </cfRule>
    <cfRule type="cellIs" dxfId="712" priority="344" operator="greaterThan">
      <formula>0</formula>
    </cfRule>
  </conditionalFormatting>
  <conditionalFormatting sqref="H12">
    <cfRule type="cellIs" dxfId="711" priority="341" operator="lessThan">
      <formula>0</formula>
    </cfRule>
    <cfRule type="cellIs" dxfId="710" priority="342" operator="greaterThan">
      <formula>0</formula>
    </cfRule>
  </conditionalFormatting>
  <conditionalFormatting sqref="H12">
    <cfRule type="cellIs" dxfId="709" priority="339" operator="lessThan">
      <formula>0</formula>
    </cfRule>
    <cfRule type="cellIs" dxfId="708" priority="340" operator="greaterThan">
      <formula>0</formula>
    </cfRule>
  </conditionalFormatting>
  <conditionalFormatting sqref="H12">
    <cfRule type="cellIs" dxfId="707" priority="337" operator="lessThan">
      <formula>0</formula>
    </cfRule>
    <cfRule type="cellIs" dxfId="706" priority="338" operator="greaterThan">
      <formula>0</formula>
    </cfRule>
  </conditionalFormatting>
  <conditionalFormatting sqref="H19">
    <cfRule type="cellIs" dxfId="705" priority="371" operator="lessThan">
      <formula>0</formula>
    </cfRule>
    <cfRule type="cellIs" dxfId="704" priority="372" operator="greaterThan">
      <formula>0</formula>
    </cfRule>
  </conditionalFormatting>
  <conditionalFormatting sqref="H19">
    <cfRule type="cellIs" dxfId="703" priority="369" operator="lessThan">
      <formula>0</formula>
    </cfRule>
    <cfRule type="cellIs" dxfId="702" priority="370" operator="greaterThan">
      <formula>0</formula>
    </cfRule>
  </conditionalFormatting>
  <conditionalFormatting sqref="H19">
    <cfRule type="cellIs" dxfId="701" priority="367" operator="lessThan">
      <formula>0</formula>
    </cfRule>
    <cfRule type="cellIs" dxfId="700" priority="368" operator="greaterThan">
      <formula>0</formula>
    </cfRule>
  </conditionalFormatting>
  <conditionalFormatting sqref="H19">
    <cfRule type="cellIs" dxfId="699" priority="365" operator="lessThan">
      <formula>0</formula>
    </cfRule>
    <cfRule type="cellIs" dxfId="698" priority="366" operator="greaterThan">
      <formula>0</formula>
    </cfRule>
  </conditionalFormatting>
  <conditionalFormatting sqref="H19">
    <cfRule type="cellIs" dxfId="697" priority="363" operator="lessThan">
      <formula>0</formula>
    </cfRule>
    <cfRule type="cellIs" dxfId="696" priority="364" operator="greaterThan">
      <formula>0</formula>
    </cfRule>
  </conditionalFormatting>
  <conditionalFormatting sqref="H19">
    <cfRule type="cellIs" dxfId="695" priority="361" operator="lessThan">
      <formula>0</formula>
    </cfRule>
    <cfRule type="cellIs" dxfId="694" priority="362" operator="greaterThan">
      <formula>0</formula>
    </cfRule>
  </conditionalFormatting>
  <conditionalFormatting sqref="H17">
    <cfRule type="cellIs" dxfId="693" priority="359" operator="lessThan">
      <formula>0</formula>
    </cfRule>
    <cfRule type="cellIs" dxfId="692" priority="360" operator="greaterThan">
      <formula>0</formula>
    </cfRule>
  </conditionalFormatting>
  <conditionalFormatting sqref="H17">
    <cfRule type="cellIs" dxfId="691" priority="357" operator="lessThan">
      <formula>0</formula>
    </cfRule>
    <cfRule type="cellIs" dxfId="690" priority="358" operator="greaterThan">
      <formula>0</formula>
    </cfRule>
  </conditionalFormatting>
  <conditionalFormatting sqref="H17">
    <cfRule type="cellIs" dxfId="689" priority="355" operator="lessThan">
      <formula>0</formula>
    </cfRule>
    <cfRule type="cellIs" dxfId="688" priority="356" operator="greaterThan">
      <formula>0</formula>
    </cfRule>
  </conditionalFormatting>
  <conditionalFormatting sqref="H17">
    <cfRule type="cellIs" dxfId="687" priority="353" operator="lessThan">
      <formula>0</formula>
    </cfRule>
    <cfRule type="cellIs" dxfId="686" priority="354" operator="greaterThan">
      <formula>0</formula>
    </cfRule>
  </conditionalFormatting>
  <conditionalFormatting sqref="H17">
    <cfRule type="cellIs" dxfId="685" priority="351" operator="lessThan">
      <formula>0</formula>
    </cfRule>
    <cfRule type="cellIs" dxfId="684" priority="352" operator="greaterThan">
      <formula>0</formula>
    </cfRule>
  </conditionalFormatting>
  <conditionalFormatting sqref="H17">
    <cfRule type="cellIs" dxfId="683" priority="349" operator="lessThan">
      <formula>0</formula>
    </cfRule>
    <cfRule type="cellIs" dxfId="682" priority="350" operator="greaterThan">
      <formula>0</formula>
    </cfRule>
  </conditionalFormatting>
  <conditionalFormatting sqref="H12">
    <cfRule type="cellIs" dxfId="681" priority="347" operator="lessThan">
      <formula>0</formula>
    </cfRule>
    <cfRule type="cellIs" dxfId="680" priority="348" operator="greaterThan">
      <formula>0</formula>
    </cfRule>
  </conditionalFormatting>
  <conditionalFormatting sqref="H25:H26">
    <cfRule type="cellIs" dxfId="679" priority="335" operator="lessThan">
      <formula>0</formula>
    </cfRule>
    <cfRule type="cellIs" dxfId="678" priority="336" operator="greaterThan">
      <formula>0</formula>
    </cfRule>
  </conditionalFormatting>
  <conditionalFormatting sqref="H25:H26">
    <cfRule type="cellIs" dxfId="677" priority="333" operator="lessThan">
      <formula>0</formula>
    </cfRule>
    <cfRule type="cellIs" dxfId="676" priority="334" operator="greaterThan">
      <formula>0</formula>
    </cfRule>
  </conditionalFormatting>
  <conditionalFormatting sqref="H25:H26">
    <cfRule type="cellIs" dxfId="675" priority="331" operator="lessThan">
      <formula>0</formula>
    </cfRule>
    <cfRule type="cellIs" dxfId="674" priority="332" operator="greaterThan">
      <formula>0</formula>
    </cfRule>
  </conditionalFormatting>
  <conditionalFormatting sqref="H25:H26">
    <cfRule type="cellIs" dxfId="673" priority="329" operator="lessThan">
      <formula>0</formula>
    </cfRule>
    <cfRule type="cellIs" dxfId="672" priority="330" operator="greaterThan">
      <formula>0</formula>
    </cfRule>
  </conditionalFormatting>
  <conditionalFormatting sqref="H25:H26">
    <cfRule type="cellIs" dxfId="671" priority="327" operator="lessThan">
      <formula>0</formula>
    </cfRule>
    <cfRule type="cellIs" dxfId="670" priority="328" operator="greaterThan">
      <formula>0</formula>
    </cfRule>
  </conditionalFormatting>
  <conditionalFormatting sqref="H25:H26">
    <cfRule type="cellIs" dxfId="669" priority="325" operator="lessThan">
      <formula>0</formula>
    </cfRule>
    <cfRule type="cellIs" dxfId="668" priority="326" operator="greaterThan">
      <formula>0</formula>
    </cfRule>
  </conditionalFormatting>
  <conditionalFormatting sqref="H21:H24">
    <cfRule type="cellIs" dxfId="667" priority="323" operator="lessThan">
      <formula>0</formula>
    </cfRule>
    <cfRule type="cellIs" dxfId="666" priority="324" operator="greaterThan">
      <formula>0</formula>
    </cfRule>
  </conditionalFormatting>
  <conditionalFormatting sqref="H21:H24">
    <cfRule type="cellIs" dxfId="665" priority="321" operator="lessThan">
      <formula>0</formula>
    </cfRule>
    <cfRule type="cellIs" dxfId="664" priority="322" operator="greaterThan">
      <formula>0</formula>
    </cfRule>
  </conditionalFormatting>
  <conditionalFormatting sqref="H21:H24">
    <cfRule type="cellIs" dxfId="663" priority="319" operator="lessThan">
      <formula>0</formula>
    </cfRule>
    <cfRule type="cellIs" dxfId="662" priority="320" operator="greaterThan">
      <formula>0</formula>
    </cfRule>
  </conditionalFormatting>
  <conditionalFormatting sqref="H21:H24">
    <cfRule type="cellIs" dxfId="661" priority="317" operator="lessThan">
      <formula>0</formula>
    </cfRule>
    <cfRule type="cellIs" dxfId="660" priority="318" operator="greaterThan">
      <formula>0</formula>
    </cfRule>
  </conditionalFormatting>
  <conditionalFormatting sqref="H21:H24">
    <cfRule type="cellIs" dxfId="659" priority="315" operator="lessThan">
      <formula>0</formula>
    </cfRule>
    <cfRule type="cellIs" dxfId="658" priority="316" operator="greaterThan">
      <formula>0</formula>
    </cfRule>
  </conditionalFormatting>
  <conditionalFormatting sqref="H21:H24">
    <cfRule type="cellIs" dxfId="657" priority="313" operator="lessThan">
      <formula>0</formula>
    </cfRule>
    <cfRule type="cellIs" dxfId="656" priority="314" operator="greaterThan">
      <formula>0</formula>
    </cfRule>
  </conditionalFormatting>
  <conditionalFormatting sqref="H21:H24">
    <cfRule type="cellIs" dxfId="655" priority="311" operator="lessThan">
      <formula>0</formula>
    </cfRule>
    <cfRule type="cellIs" dxfId="654" priority="312" operator="greaterThan">
      <formula>0</formula>
    </cfRule>
  </conditionalFormatting>
  <conditionalFormatting sqref="H21:H24">
    <cfRule type="cellIs" dxfId="653" priority="309" operator="lessThan">
      <formula>0</formula>
    </cfRule>
    <cfRule type="cellIs" dxfId="652" priority="310" operator="greaterThan">
      <formula>0</formula>
    </cfRule>
  </conditionalFormatting>
  <conditionalFormatting sqref="H21:H24">
    <cfRule type="cellIs" dxfId="651" priority="307" operator="lessThan">
      <formula>0</formula>
    </cfRule>
    <cfRule type="cellIs" dxfId="650" priority="308" operator="greaterThan">
      <formula>0</formula>
    </cfRule>
  </conditionalFormatting>
  <conditionalFormatting sqref="H21:H24">
    <cfRule type="cellIs" dxfId="649" priority="305" operator="lessThan">
      <formula>0</formula>
    </cfRule>
    <cfRule type="cellIs" dxfId="648" priority="306" operator="greaterThan">
      <formula>0</formula>
    </cfRule>
  </conditionalFormatting>
  <conditionalFormatting sqref="H21:H24">
    <cfRule type="cellIs" dxfId="647" priority="303" operator="lessThan">
      <formula>0</formula>
    </cfRule>
    <cfRule type="cellIs" dxfId="646" priority="304" operator="greaterThan">
      <formula>0</formula>
    </cfRule>
  </conditionalFormatting>
  <conditionalFormatting sqref="H21:H24">
    <cfRule type="cellIs" dxfId="645" priority="301" operator="lessThan">
      <formula>0</formula>
    </cfRule>
    <cfRule type="cellIs" dxfId="644" priority="302" operator="greaterThan">
      <formula>0</formula>
    </cfRule>
  </conditionalFormatting>
  <conditionalFormatting sqref="D21:D23 AN54 AM52:AM60 AN2:AN18">
    <cfRule type="cellIs" dxfId="643" priority="300" operator="lessThan">
      <formula>0</formula>
    </cfRule>
  </conditionalFormatting>
  <conditionalFormatting sqref="C25:C26 D12 D15:D20 AN54 AI52:AM60 AI2:AI18 AK2:AN18">
    <cfRule type="cellIs" dxfId="642" priority="299" operator="lessThan">
      <formula>0</formula>
    </cfRule>
  </conditionalFormatting>
  <conditionalFormatting sqref="H16">
    <cfRule type="cellIs" dxfId="641" priority="297" operator="lessThan">
      <formula>0</formula>
    </cfRule>
    <cfRule type="cellIs" dxfId="640" priority="298" operator="greaterThan">
      <formula>0</formula>
    </cfRule>
  </conditionalFormatting>
  <conditionalFormatting sqref="H16">
    <cfRule type="cellIs" dxfId="639" priority="295" operator="lessThan">
      <formula>0</formula>
    </cfRule>
    <cfRule type="cellIs" dxfId="638" priority="296" operator="greaterThan">
      <formula>0</formula>
    </cfRule>
  </conditionalFormatting>
  <conditionalFormatting sqref="H16">
    <cfRule type="cellIs" dxfId="637" priority="293" operator="lessThan">
      <formula>0</formula>
    </cfRule>
    <cfRule type="cellIs" dxfId="636" priority="294" operator="greaterThan">
      <formula>0</formula>
    </cfRule>
  </conditionalFormatting>
  <conditionalFormatting sqref="H16">
    <cfRule type="cellIs" dxfId="635" priority="291" operator="lessThan">
      <formula>0</formula>
    </cfRule>
    <cfRule type="cellIs" dxfId="634" priority="292" operator="greaterThan">
      <formula>0</formula>
    </cfRule>
  </conditionalFormatting>
  <conditionalFormatting sqref="H16">
    <cfRule type="cellIs" dxfId="633" priority="289" operator="lessThan">
      <formula>0</formula>
    </cfRule>
    <cfRule type="cellIs" dxfId="632" priority="290" operator="greaterThan">
      <formula>0</formula>
    </cfRule>
  </conditionalFormatting>
  <conditionalFormatting sqref="H16">
    <cfRule type="cellIs" dxfId="631" priority="287" operator="lessThan">
      <formula>0</formula>
    </cfRule>
    <cfRule type="cellIs" dxfId="630" priority="288" operator="greaterThan">
      <formula>0</formula>
    </cfRule>
  </conditionalFormatting>
  <conditionalFormatting sqref="D4:D7">
    <cfRule type="cellIs" dxfId="629" priority="286" operator="lessThan">
      <formula>0</formula>
    </cfRule>
  </conditionalFormatting>
  <conditionalFormatting sqref="H51:H58">
    <cfRule type="cellIs" dxfId="628" priority="284" operator="lessThan">
      <formula>0</formula>
    </cfRule>
    <cfRule type="cellIs" dxfId="627" priority="285" operator="lessThan">
      <formula>0</formula>
    </cfRule>
  </conditionalFormatting>
  <conditionalFormatting sqref="K51:K58 H51:H58">
    <cfRule type="cellIs" dxfId="626" priority="283" operator="lessThan">
      <formula>0</formula>
    </cfRule>
  </conditionalFormatting>
  <conditionalFormatting sqref="E51:E58">
    <cfRule type="cellIs" dxfId="625" priority="282" operator="lessThan">
      <formula>0</formula>
    </cfRule>
  </conditionalFormatting>
  <conditionalFormatting sqref="E51:E58 G51:K58">
    <cfRule type="cellIs" dxfId="624" priority="281" operator="lessThan">
      <formula>0</formula>
    </cfRule>
  </conditionalFormatting>
  <conditionalFormatting sqref="H3">
    <cfRule type="cellIs" dxfId="623" priority="279" operator="lessThan">
      <formula>0</formula>
    </cfRule>
    <cfRule type="cellIs" dxfId="622" priority="280" operator="greaterThan">
      <formula>0</formula>
    </cfRule>
  </conditionalFormatting>
  <conditionalFormatting sqref="H3">
    <cfRule type="cellIs" dxfId="621" priority="277" operator="lessThan">
      <formula>0</formula>
    </cfRule>
    <cfRule type="cellIs" dxfId="620" priority="278" operator="greaterThan">
      <formula>0</formula>
    </cfRule>
  </conditionalFormatting>
  <conditionalFormatting sqref="H3">
    <cfRule type="cellIs" dxfId="619" priority="275" operator="lessThan">
      <formula>0</formula>
    </cfRule>
    <cfRule type="cellIs" dxfId="618" priority="276" operator="greaterThan">
      <formula>0</formula>
    </cfRule>
  </conditionalFormatting>
  <conditionalFormatting sqref="H3">
    <cfRule type="cellIs" dxfId="617" priority="273" operator="lessThan">
      <formula>0</formula>
    </cfRule>
    <cfRule type="cellIs" dxfId="616" priority="274" operator="greaterThan">
      <formula>0</formula>
    </cfRule>
  </conditionalFormatting>
  <conditionalFormatting sqref="H3">
    <cfRule type="cellIs" dxfId="615" priority="271" operator="lessThan">
      <formula>0</formula>
    </cfRule>
    <cfRule type="cellIs" dxfId="614" priority="272" operator="greaterThan">
      <formula>0</formula>
    </cfRule>
  </conditionalFormatting>
  <conditionalFormatting sqref="H3">
    <cfRule type="cellIs" dxfId="613" priority="269" operator="lessThan">
      <formula>0</formula>
    </cfRule>
    <cfRule type="cellIs" dxfId="612" priority="270" operator="greaterThan">
      <formula>0</formula>
    </cfRule>
  </conditionalFormatting>
  <conditionalFormatting sqref="G3:G26">
    <cfRule type="cellIs" dxfId="611" priority="267" operator="lessThan">
      <formula>0</formula>
    </cfRule>
    <cfRule type="cellIs" dxfId="610" priority="268" operator="greaterThan">
      <formula>0</formula>
    </cfRule>
  </conditionalFormatting>
  <conditionalFormatting sqref="G3:G26">
    <cfRule type="cellIs" dxfId="609" priority="265" operator="lessThan">
      <formula>0</formula>
    </cfRule>
    <cfRule type="cellIs" dxfId="608" priority="266" operator="greaterThan">
      <formula>0</formula>
    </cfRule>
  </conditionalFormatting>
  <conditionalFormatting sqref="G3:G26">
    <cfRule type="cellIs" dxfId="607" priority="263" operator="lessThan">
      <formula>0</formula>
    </cfRule>
    <cfRule type="cellIs" dxfId="606" priority="264" operator="greaterThan">
      <formula>0</formula>
    </cfRule>
  </conditionalFormatting>
  <conditionalFormatting sqref="G3:G26">
    <cfRule type="cellIs" dxfId="605" priority="261" operator="lessThan">
      <formula>0</formula>
    </cfRule>
    <cfRule type="cellIs" dxfId="604" priority="262" operator="greaterThan">
      <formula>0</formula>
    </cfRule>
  </conditionalFormatting>
  <conditionalFormatting sqref="G3:G26">
    <cfRule type="cellIs" dxfId="603" priority="259" operator="lessThan">
      <formula>0</formula>
    </cfRule>
    <cfRule type="cellIs" dxfId="602" priority="260" operator="greaterThan">
      <formula>0</formula>
    </cfRule>
  </conditionalFormatting>
  <conditionalFormatting sqref="G3:G26">
    <cfRule type="cellIs" dxfId="601" priority="257" operator="lessThan">
      <formula>0</formula>
    </cfRule>
    <cfRule type="cellIs" dxfId="600" priority="258" operator="greaterThan">
      <formula>0</formula>
    </cfRule>
  </conditionalFormatting>
  <conditionalFormatting sqref="D3">
    <cfRule type="cellIs" dxfId="599" priority="256" operator="lessThan">
      <formula>0</formula>
    </cfRule>
  </conditionalFormatting>
  <conditionalFormatting sqref="H13">
    <cfRule type="cellIs" dxfId="598" priority="250" operator="lessThan">
      <formula>0</formula>
    </cfRule>
    <cfRule type="cellIs" dxfId="597" priority="251" operator="greaterThan">
      <formula>0</formula>
    </cfRule>
  </conditionalFormatting>
  <conditionalFormatting sqref="H13">
    <cfRule type="cellIs" dxfId="596" priority="248" operator="lessThan">
      <formula>0</formula>
    </cfRule>
    <cfRule type="cellIs" dxfId="595" priority="249" operator="greaterThan">
      <formula>0</formula>
    </cfRule>
  </conditionalFormatting>
  <conditionalFormatting sqref="H13">
    <cfRule type="cellIs" dxfId="594" priority="246" operator="lessThan">
      <formula>0</formula>
    </cfRule>
    <cfRule type="cellIs" dxfId="593" priority="247" operator="greaterThan">
      <formula>0</formula>
    </cfRule>
  </conditionalFormatting>
  <conditionalFormatting sqref="H13">
    <cfRule type="cellIs" dxfId="592" priority="244" operator="lessThan">
      <formula>0</formula>
    </cfRule>
    <cfRule type="cellIs" dxfId="591" priority="245" operator="greaterThan">
      <formula>0</formula>
    </cfRule>
  </conditionalFormatting>
  <conditionalFormatting sqref="H13">
    <cfRule type="cellIs" dxfId="590" priority="242" operator="lessThan">
      <formula>0</formula>
    </cfRule>
    <cfRule type="cellIs" dxfId="589" priority="243" operator="greaterThan">
      <formula>0</formula>
    </cfRule>
  </conditionalFormatting>
  <conditionalFormatting sqref="H13">
    <cfRule type="cellIs" dxfId="588" priority="252" operator="lessThan">
      <formula>0</formula>
    </cfRule>
    <cfRule type="cellIs" dxfId="587" priority="253" operator="greaterThan">
      <formula>0</formula>
    </cfRule>
  </conditionalFormatting>
  <conditionalFormatting sqref="D13:D14">
    <cfRule type="cellIs" dxfId="586" priority="241" operator="lessThan">
      <formula>0</formula>
    </cfRule>
  </conditionalFormatting>
  <conditionalFormatting sqref="C3:C26">
    <cfRule type="cellIs" dxfId="585" priority="239" operator="lessThan">
      <formula>0</formula>
    </cfRule>
    <cfRule type="cellIs" dxfId="584" priority="240" operator="lessThan">
      <formula>0</formula>
    </cfRule>
  </conditionalFormatting>
  <conditionalFormatting sqref="I2:I26">
    <cfRule type="cellIs" dxfId="583" priority="212" operator="lessThan">
      <formula>0</formula>
    </cfRule>
    <cfRule type="cellIs" dxfId="582" priority="237" operator="lessThan">
      <formula>0</formula>
    </cfRule>
    <cfRule type="cellIs" dxfId="581" priority="238" operator="greaterThan">
      <formula>0</formula>
    </cfRule>
  </conditionalFormatting>
  <conditionalFormatting sqref="H2">
    <cfRule type="cellIs" dxfId="580" priority="235" operator="lessThan">
      <formula>0</formula>
    </cfRule>
    <cfRule type="cellIs" dxfId="579" priority="236" operator="greaterThan">
      <formula>0</formula>
    </cfRule>
  </conditionalFormatting>
  <conditionalFormatting sqref="H2">
    <cfRule type="cellIs" dxfId="578" priority="233" operator="lessThan">
      <formula>0</formula>
    </cfRule>
    <cfRule type="cellIs" dxfId="577" priority="234" operator="greaterThan">
      <formula>0</formula>
    </cfRule>
  </conditionalFormatting>
  <conditionalFormatting sqref="H2">
    <cfRule type="cellIs" dxfId="576" priority="231" operator="lessThan">
      <formula>0</formula>
    </cfRule>
    <cfRule type="cellIs" dxfId="575" priority="232" operator="greaterThan">
      <formula>0</formula>
    </cfRule>
  </conditionalFormatting>
  <conditionalFormatting sqref="H2">
    <cfRule type="cellIs" dxfId="574" priority="229" operator="lessThan">
      <formula>0</formula>
    </cfRule>
    <cfRule type="cellIs" dxfId="573" priority="230" operator="greaterThan">
      <formula>0</formula>
    </cfRule>
  </conditionalFormatting>
  <conditionalFormatting sqref="H2">
    <cfRule type="cellIs" dxfId="572" priority="227" operator="lessThan">
      <formula>0</formula>
    </cfRule>
    <cfRule type="cellIs" dxfId="571" priority="228" operator="greaterThan">
      <formula>0</formula>
    </cfRule>
  </conditionalFormatting>
  <conditionalFormatting sqref="H2">
    <cfRule type="cellIs" dxfId="570" priority="225" operator="lessThan">
      <formula>0</formula>
    </cfRule>
    <cfRule type="cellIs" dxfId="569" priority="226" operator="greaterThan">
      <formula>0</formula>
    </cfRule>
  </conditionalFormatting>
  <conditionalFormatting sqref="G2">
    <cfRule type="cellIs" dxfId="568" priority="223" operator="lessThan">
      <formula>0</formula>
    </cfRule>
    <cfRule type="cellIs" dxfId="567" priority="224" operator="greaterThan">
      <formula>0</formula>
    </cfRule>
  </conditionalFormatting>
  <conditionalFormatting sqref="G2">
    <cfRule type="cellIs" dxfId="566" priority="221" operator="lessThan">
      <formula>0</formula>
    </cfRule>
    <cfRule type="cellIs" dxfId="565" priority="222" operator="greaterThan">
      <formula>0</formula>
    </cfRule>
  </conditionalFormatting>
  <conditionalFormatting sqref="G2">
    <cfRule type="cellIs" dxfId="564" priority="219" operator="lessThan">
      <formula>0</formula>
    </cfRule>
    <cfRule type="cellIs" dxfId="563" priority="220" operator="greaterThan">
      <formula>0</formula>
    </cfRule>
  </conditionalFormatting>
  <conditionalFormatting sqref="G2">
    <cfRule type="cellIs" dxfId="562" priority="217" operator="lessThan">
      <formula>0</formula>
    </cfRule>
    <cfRule type="cellIs" dxfId="561" priority="218" operator="greaterThan">
      <formula>0</formula>
    </cfRule>
  </conditionalFormatting>
  <conditionalFormatting sqref="G2">
    <cfRule type="cellIs" dxfId="560" priority="215" operator="lessThan">
      <formula>0</formula>
    </cfRule>
    <cfRule type="cellIs" dxfId="559" priority="216" operator="greaterThan">
      <formula>0</formula>
    </cfRule>
  </conditionalFormatting>
  <conditionalFormatting sqref="G2">
    <cfRule type="cellIs" dxfId="558" priority="213" operator="lessThan">
      <formula>0</formula>
    </cfRule>
    <cfRule type="cellIs" dxfId="557" priority="214" operator="greaterThan">
      <formula>0</formula>
    </cfRule>
  </conditionalFormatting>
  <conditionalFormatting sqref="D2">
    <cfRule type="cellIs" dxfId="556" priority="211" operator="lessThan">
      <formula>0</formula>
    </cfRule>
  </conditionalFormatting>
  <conditionalFormatting sqref="C2">
    <cfRule type="cellIs" dxfId="555" priority="209" operator="lessThan">
      <formula>0</formula>
    </cfRule>
    <cfRule type="cellIs" dxfId="554" priority="210" operator="lessThan">
      <formula>0</formula>
    </cfRule>
  </conditionalFormatting>
  <conditionalFormatting sqref="H14">
    <cfRule type="cellIs" dxfId="553" priority="203" operator="lessThan">
      <formula>0</formula>
    </cfRule>
    <cfRule type="cellIs" dxfId="552" priority="204" operator="greaterThan">
      <formula>0</formula>
    </cfRule>
  </conditionalFormatting>
  <conditionalFormatting sqref="H14">
    <cfRule type="cellIs" dxfId="551" priority="201" operator="lessThan">
      <formula>0</formula>
    </cfRule>
    <cfRule type="cellIs" dxfId="550" priority="202" operator="greaterThan">
      <formula>0</formula>
    </cfRule>
  </conditionalFormatting>
  <conditionalFormatting sqref="H14">
    <cfRule type="cellIs" dxfId="549" priority="199" operator="lessThan">
      <formula>0</formula>
    </cfRule>
    <cfRule type="cellIs" dxfId="548" priority="200" operator="greaterThan">
      <formula>0</formula>
    </cfRule>
  </conditionalFormatting>
  <conditionalFormatting sqref="H14">
    <cfRule type="cellIs" dxfId="547" priority="197" operator="lessThan">
      <formula>0</formula>
    </cfRule>
    <cfRule type="cellIs" dxfId="546" priority="198" operator="greaterThan">
      <formula>0</formula>
    </cfRule>
  </conditionalFormatting>
  <conditionalFormatting sqref="H14">
    <cfRule type="cellIs" dxfId="545" priority="195" operator="lessThan">
      <formula>0</formula>
    </cfRule>
    <cfRule type="cellIs" dxfId="544" priority="196" operator="greaterThan">
      <formula>0</formula>
    </cfRule>
  </conditionalFormatting>
  <conditionalFormatting sqref="H14">
    <cfRule type="cellIs" dxfId="543" priority="193" operator="lessThan">
      <formula>0</formula>
    </cfRule>
    <cfRule type="cellIs" dxfId="542" priority="194" operator="greaterThan">
      <formula>0</formula>
    </cfRule>
  </conditionalFormatting>
  <conditionalFormatting sqref="BH2:BL9">
    <cfRule type="cellIs" dxfId="541" priority="106" operator="lessThan">
      <formula>0</formula>
    </cfRule>
  </conditionalFormatting>
  <conditionalFormatting sqref="H65:H71">
    <cfRule type="cellIs" dxfId="540" priority="189" operator="lessThan">
      <formula>0</formula>
    </cfRule>
    <cfRule type="cellIs" dxfId="539" priority="190" operator="lessThan">
      <formula>0</formula>
    </cfRule>
  </conditionalFormatting>
  <conditionalFormatting sqref="K65:K71 H65:H71">
    <cfRule type="cellIs" dxfId="538" priority="188" operator="lessThan">
      <formula>0</formula>
    </cfRule>
  </conditionalFormatting>
  <conditionalFormatting sqref="G65:K71">
    <cfRule type="cellIs" dxfId="537" priority="186" operator="lessThan">
      <formula>0</formula>
    </cfRule>
  </conditionalFormatting>
  <conditionalFormatting sqref="H78:H84">
    <cfRule type="cellIs" dxfId="536" priority="184" operator="lessThan">
      <formula>0</formula>
    </cfRule>
    <cfRule type="cellIs" dxfId="535" priority="185" operator="lessThan">
      <formula>0</formula>
    </cfRule>
  </conditionalFormatting>
  <conditionalFormatting sqref="K78:K84 H78:H84">
    <cfRule type="cellIs" dxfId="534" priority="183" operator="lessThan">
      <formula>0</formula>
    </cfRule>
  </conditionalFormatting>
  <conditionalFormatting sqref="K91:K92 H91:H92">
    <cfRule type="cellIs" dxfId="533" priority="178" operator="lessThan">
      <formula>0</formula>
    </cfRule>
  </conditionalFormatting>
  <conditionalFormatting sqref="G78:K84">
    <cfRule type="cellIs" dxfId="532" priority="181" operator="lessThan">
      <formula>0</formula>
    </cfRule>
  </conditionalFormatting>
  <conditionalFormatting sqref="H91:H92">
    <cfRule type="cellIs" dxfId="531" priority="179" operator="lessThan">
      <formula>0</formula>
    </cfRule>
    <cfRule type="cellIs" dxfId="530" priority="180" operator="lessThan">
      <formula>0</formula>
    </cfRule>
  </conditionalFormatting>
  <conditionalFormatting sqref="G91:K92">
    <cfRule type="cellIs" dxfId="529" priority="176" operator="lessThan">
      <formula>0</formula>
    </cfRule>
  </conditionalFormatting>
  <conditionalFormatting sqref="X2:X15">
    <cfRule type="cellIs" dxfId="528" priority="174" operator="lessThan">
      <formula>0</formula>
    </cfRule>
    <cfRule type="cellIs" dxfId="527" priority="175" operator="lessThan">
      <formula>0</formula>
    </cfRule>
  </conditionalFormatting>
  <conditionalFormatting sqref="AA2:AA15 X2:X15">
    <cfRule type="cellIs" dxfId="526" priority="173" operator="lessThan">
      <formula>0</formula>
    </cfRule>
  </conditionalFormatting>
  <conditionalFormatting sqref="U2:U15">
    <cfRule type="cellIs" dxfId="525" priority="172" operator="lessThan">
      <formula>0</formula>
    </cfRule>
  </conditionalFormatting>
  <conditionalFormatting sqref="U2:U15 W2:AA15">
    <cfRule type="cellIs" dxfId="524" priority="171" operator="lessThan">
      <formula>0</formula>
    </cfRule>
  </conditionalFormatting>
  <conditionalFormatting sqref="AA22:AA27">
    <cfRule type="cellIs" dxfId="523" priority="168" operator="lessThan">
      <formula>0</formula>
    </cfRule>
  </conditionalFormatting>
  <conditionalFormatting sqref="W22:W27 Y22:AA27">
    <cfRule type="cellIs" dxfId="522" priority="166" operator="lessThan">
      <formula>0</formula>
    </cfRule>
  </conditionalFormatting>
  <conditionalFormatting sqref="X34:X44">
    <cfRule type="cellIs" dxfId="521" priority="164" operator="lessThan">
      <formula>0</formula>
    </cfRule>
    <cfRule type="cellIs" dxfId="520" priority="165" operator="lessThan">
      <formula>0</formula>
    </cfRule>
  </conditionalFormatting>
  <conditionalFormatting sqref="AA34:AA44 X34:X44">
    <cfRule type="cellIs" dxfId="519" priority="163" operator="lessThan">
      <formula>0</formula>
    </cfRule>
  </conditionalFormatting>
  <conditionalFormatting sqref="AA51:AA63 X51:X63">
    <cfRule type="cellIs" dxfId="518" priority="158" operator="lessThan">
      <formula>0</formula>
    </cfRule>
  </conditionalFormatting>
  <conditionalFormatting sqref="W34:AA44">
    <cfRule type="cellIs" dxfId="517" priority="161" operator="lessThan">
      <formula>0</formula>
    </cfRule>
  </conditionalFormatting>
  <conditionalFormatting sqref="X51:X63">
    <cfRule type="cellIs" dxfId="516" priority="159" operator="lessThan">
      <formula>0</formula>
    </cfRule>
    <cfRule type="cellIs" dxfId="515" priority="160" operator="lessThan">
      <formula>0</formula>
    </cfRule>
  </conditionalFormatting>
  <conditionalFormatting sqref="W51:AA63">
    <cfRule type="cellIs" dxfId="514" priority="156" operator="lessThan">
      <formula>0</formula>
    </cfRule>
  </conditionalFormatting>
  <conditionalFormatting sqref="AK2:AK18">
    <cfRule type="cellIs" dxfId="513" priority="154" operator="lessThan">
      <formula>0</formula>
    </cfRule>
    <cfRule type="cellIs" dxfId="512" priority="155" operator="lessThan">
      <formula>0</formula>
    </cfRule>
  </conditionalFormatting>
  <conditionalFormatting sqref="AK2:AK18">
    <cfRule type="cellIs" dxfId="511" priority="153" operator="lessThan">
      <formula>0</formula>
    </cfRule>
  </conditionalFormatting>
  <conditionalFormatting sqref="AJ29:AJ34">
    <cfRule type="cellIs" dxfId="510" priority="149" operator="lessThan">
      <formula>0</formula>
    </cfRule>
    <cfRule type="cellIs" dxfId="509" priority="150" operator="lessThan">
      <formula>0</formula>
    </cfRule>
  </conditionalFormatting>
  <conditionalFormatting sqref="AM29:AM34 AJ29:AJ34">
    <cfRule type="cellIs" dxfId="508" priority="148" operator="lessThan">
      <formula>0</formula>
    </cfRule>
  </conditionalFormatting>
  <conditionalFormatting sqref="AG29:AG34">
    <cfRule type="cellIs" dxfId="507" priority="147" operator="lessThan">
      <formula>0</formula>
    </cfRule>
  </conditionalFormatting>
  <conditionalFormatting sqref="AG29:AG34 AI29:AM34">
    <cfRule type="cellIs" dxfId="506" priority="146" operator="lessThan">
      <formula>0</formula>
    </cfRule>
  </conditionalFormatting>
  <conditionalFormatting sqref="AM41:AM45">
    <cfRule type="cellIs" dxfId="505" priority="143" operator="lessThan">
      <formula>0</formula>
    </cfRule>
  </conditionalFormatting>
  <conditionalFormatting sqref="AI41:AI45 AK41:AM45">
    <cfRule type="cellIs" dxfId="504" priority="141" operator="lessThan">
      <formula>0</formula>
    </cfRule>
  </conditionalFormatting>
  <conditionalFormatting sqref="AJ52:AJ60">
    <cfRule type="cellIs" dxfId="503" priority="139" operator="lessThan">
      <formula>0</formula>
    </cfRule>
    <cfRule type="cellIs" dxfId="502" priority="140" operator="lessThan">
      <formula>0</formula>
    </cfRule>
  </conditionalFormatting>
  <conditionalFormatting sqref="AJ52:AJ60">
    <cfRule type="cellIs" dxfId="501" priority="138" operator="lessThan">
      <formula>0</formula>
    </cfRule>
  </conditionalFormatting>
  <conditionalFormatting sqref="AZ2:AZ8 AW2:AW8">
    <cfRule type="cellIs" dxfId="500" priority="133" operator="lessThan">
      <formula>0</formula>
    </cfRule>
  </conditionalFormatting>
  <conditionalFormatting sqref="AV15:AV24 AX15:AZ24">
    <cfRule type="cellIs" dxfId="499" priority="126" operator="lessThan">
      <formula>0</formula>
    </cfRule>
  </conditionalFormatting>
  <conditionalFormatting sqref="AW2:AW8">
    <cfRule type="cellIs" dxfId="498" priority="134" operator="lessThan">
      <formula>0</formula>
    </cfRule>
    <cfRule type="cellIs" dxfId="497" priority="135" operator="lessThan">
      <formula>0</formula>
    </cfRule>
  </conditionalFormatting>
  <conditionalFormatting sqref="AT2:AT8">
    <cfRule type="cellIs" dxfId="496" priority="132" operator="lessThan">
      <formula>0</formula>
    </cfRule>
  </conditionalFormatting>
  <conditionalFormatting sqref="AT2:AT8 AV2:AZ8">
    <cfRule type="cellIs" dxfId="495" priority="131" operator="lessThan">
      <formula>0</formula>
    </cfRule>
  </conditionalFormatting>
  <conditionalFormatting sqref="AZ15:AZ24">
    <cfRule type="cellIs" dxfId="494" priority="128" operator="lessThan">
      <formula>0</formula>
    </cfRule>
  </conditionalFormatting>
  <conditionalFormatting sqref="AW31:AW34">
    <cfRule type="cellIs" dxfId="493" priority="124" operator="lessThan">
      <formula>0</formula>
    </cfRule>
    <cfRule type="cellIs" dxfId="492" priority="125" operator="lessThan">
      <formula>0</formula>
    </cfRule>
  </conditionalFormatting>
  <conditionalFormatting sqref="AZ31:AZ34 AW31:AW34">
    <cfRule type="cellIs" dxfId="491" priority="123" operator="lessThan">
      <formula>0</formula>
    </cfRule>
  </conditionalFormatting>
  <conditionalFormatting sqref="AV31:AZ34">
    <cfRule type="cellIs" dxfId="490" priority="121" operator="lessThan">
      <formula>0</formula>
    </cfRule>
  </conditionalFormatting>
  <conditionalFormatting sqref="AW41">
    <cfRule type="cellIs" dxfId="489" priority="119" operator="lessThan">
      <formula>0</formula>
    </cfRule>
    <cfRule type="cellIs" dxfId="488" priority="120" operator="lessThan">
      <formula>0</formula>
    </cfRule>
  </conditionalFormatting>
  <conditionalFormatting sqref="AZ41 AW41">
    <cfRule type="cellIs" dxfId="487" priority="118" operator="lessThan">
      <formula>0</formula>
    </cfRule>
  </conditionalFormatting>
  <conditionalFormatting sqref="AZ46:AZ55 AW46:AW55">
    <cfRule type="cellIs" dxfId="486" priority="113" operator="lessThan">
      <formula>0</formula>
    </cfRule>
  </conditionalFormatting>
  <conditionalFormatting sqref="AV41:AZ41">
    <cfRule type="cellIs" dxfId="485" priority="116" operator="lessThan">
      <formula>0</formula>
    </cfRule>
  </conditionalFormatting>
  <conditionalFormatting sqref="AW46:AW55">
    <cfRule type="cellIs" dxfId="484" priority="114" operator="lessThan">
      <formula>0</formula>
    </cfRule>
    <cfRule type="cellIs" dxfId="483" priority="115" operator="lessThan">
      <formula>0</formula>
    </cfRule>
  </conditionalFormatting>
  <conditionalFormatting sqref="AV46:AZ55">
    <cfRule type="cellIs" dxfId="482" priority="111" operator="lessThan">
      <formula>0</formula>
    </cfRule>
  </conditionalFormatting>
  <conditionalFormatting sqref="BI2:BI9">
    <cfRule type="cellIs" dxfId="481" priority="109" operator="lessThan">
      <formula>0</formula>
    </cfRule>
    <cfRule type="cellIs" dxfId="480" priority="110" operator="lessThan">
      <formula>0</formula>
    </cfRule>
  </conditionalFormatting>
  <conditionalFormatting sqref="BL2:BL9 BI2:BI9">
    <cfRule type="cellIs" dxfId="479" priority="108" operator="lessThan">
      <formula>0</formula>
    </cfRule>
  </conditionalFormatting>
  <conditionalFormatting sqref="BH59:BH66 BJ59:BL66">
    <cfRule type="cellIs" dxfId="478" priority="86" operator="lessThan">
      <formula>0</formula>
    </cfRule>
  </conditionalFormatting>
  <conditionalFormatting sqref="BH16:BL22">
    <cfRule type="cellIs" dxfId="477" priority="101" operator="lessThan">
      <formula>0</formula>
    </cfRule>
  </conditionalFormatting>
  <conditionalFormatting sqref="BI16:BI22">
    <cfRule type="cellIs" dxfId="476" priority="104" operator="lessThan">
      <formula>0</formula>
    </cfRule>
    <cfRule type="cellIs" dxfId="475" priority="105" operator="lessThan">
      <formula>0</formula>
    </cfRule>
  </conditionalFormatting>
  <conditionalFormatting sqref="BL16:BL22 BI16:BI22">
    <cfRule type="cellIs" dxfId="474" priority="103" operator="lessThan">
      <formula>0</formula>
    </cfRule>
  </conditionalFormatting>
  <conditionalFormatting sqref="BH29:BH37 BJ29:BL37">
    <cfRule type="cellIs" dxfId="473" priority="96" operator="lessThan">
      <formula>0</formula>
    </cfRule>
  </conditionalFormatting>
  <conditionalFormatting sqref="BL29:BL37">
    <cfRule type="cellIs" dxfId="472" priority="98" operator="lessThan">
      <formula>0</formula>
    </cfRule>
  </conditionalFormatting>
  <conditionalFormatting sqref="BH44:BL52">
    <cfRule type="cellIs" dxfId="471" priority="91" operator="lessThan">
      <formula>0</formula>
    </cfRule>
  </conditionalFormatting>
  <conditionalFormatting sqref="BI44:BI52">
    <cfRule type="cellIs" dxfId="470" priority="94" operator="lessThan">
      <formula>0</formula>
    </cfRule>
    <cfRule type="cellIs" dxfId="469" priority="95" operator="lessThan">
      <formula>0</formula>
    </cfRule>
  </conditionalFormatting>
  <conditionalFormatting sqref="BL44:BL52 BI44:BI52">
    <cfRule type="cellIs" dxfId="468" priority="93" operator="lessThan">
      <formula>0</formula>
    </cfRule>
  </conditionalFormatting>
  <conditionalFormatting sqref="BL59:BL66">
    <cfRule type="cellIs" dxfId="467" priority="88" operator="lessThan">
      <formula>0</formula>
    </cfRule>
  </conditionalFormatting>
  <conditionalFormatting sqref="E65:E71">
    <cfRule type="cellIs" dxfId="466" priority="85" operator="lessThan">
      <formula>0</formula>
    </cfRule>
  </conditionalFormatting>
  <conditionalFormatting sqref="E65:E71">
    <cfRule type="cellIs" dxfId="465" priority="84" operator="lessThan">
      <formula>0</formula>
    </cfRule>
  </conditionalFormatting>
  <conditionalFormatting sqref="E78:E84">
    <cfRule type="cellIs" dxfId="464" priority="83" operator="lessThan">
      <formula>0</formula>
    </cfRule>
  </conditionalFormatting>
  <conditionalFormatting sqref="E78:E84">
    <cfRule type="cellIs" dxfId="463" priority="82" operator="lessThan">
      <formula>0</formula>
    </cfRule>
  </conditionalFormatting>
  <conditionalFormatting sqref="E91:E92">
    <cfRule type="cellIs" dxfId="462" priority="81" operator="lessThan">
      <formula>0</formula>
    </cfRule>
  </conditionalFormatting>
  <conditionalFormatting sqref="E91:E92">
    <cfRule type="cellIs" dxfId="461" priority="80" operator="lessThan">
      <formula>0</formula>
    </cfRule>
  </conditionalFormatting>
  <conditionalFormatting sqref="U22:U27">
    <cfRule type="cellIs" dxfId="460" priority="79" operator="lessThan">
      <formula>0</formula>
    </cfRule>
  </conditionalFormatting>
  <conditionalFormatting sqref="U22:U27">
    <cfRule type="cellIs" dxfId="459" priority="78" operator="lessThan">
      <formula>0</formula>
    </cfRule>
  </conditionalFormatting>
  <conditionalFormatting sqref="X22:X27">
    <cfRule type="cellIs" dxfId="458" priority="76" operator="lessThan">
      <formula>0</formula>
    </cfRule>
    <cfRule type="cellIs" dxfId="457" priority="77" operator="lessThan">
      <formula>0</formula>
    </cfRule>
  </conditionalFormatting>
  <conditionalFormatting sqref="X22:X27">
    <cfRule type="cellIs" dxfId="456" priority="75" operator="lessThan">
      <formula>0</formula>
    </cfRule>
  </conditionalFormatting>
  <conditionalFormatting sqref="X22:X27">
    <cfRule type="cellIs" dxfId="455" priority="74" operator="lessThan">
      <formula>0</formula>
    </cfRule>
  </conditionalFormatting>
  <conditionalFormatting sqref="U34:U44">
    <cfRule type="cellIs" dxfId="454" priority="73" operator="lessThan">
      <formula>0</formula>
    </cfRule>
  </conditionalFormatting>
  <conditionalFormatting sqref="U34:U44">
    <cfRule type="cellIs" dxfId="453" priority="72" operator="lessThan">
      <formula>0</formula>
    </cfRule>
  </conditionalFormatting>
  <conditionalFormatting sqref="U51:U63">
    <cfRule type="cellIs" dxfId="452" priority="71" operator="lessThan">
      <formula>0</formula>
    </cfRule>
  </conditionalFormatting>
  <conditionalFormatting sqref="U51:U63">
    <cfRule type="cellIs" dxfId="451" priority="70" operator="lessThan">
      <formula>0</formula>
    </cfRule>
  </conditionalFormatting>
  <conditionalFormatting sqref="AN28">
    <cfRule type="cellIs" dxfId="450" priority="69" operator="lessThan">
      <formula>0</formula>
    </cfRule>
  </conditionalFormatting>
  <conditionalFormatting sqref="AN28">
    <cfRule type="cellIs" dxfId="449" priority="68" operator="lessThan">
      <formula>0</formula>
    </cfRule>
  </conditionalFormatting>
  <conditionalFormatting sqref="AN70">
    <cfRule type="cellIs" dxfId="448" priority="67" operator="lessThan">
      <formula>0</formula>
    </cfRule>
  </conditionalFormatting>
  <conditionalFormatting sqref="AN70">
    <cfRule type="cellIs" dxfId="447" priority="66" operator="lessThan">
      <formula>0</formula>
    </cfRule>
  </conditionalFormatting>
  <conditionalFormatting sqref="AG41:AG45">
    <cfRule type="cellIs" dxfId="446" priority="65" operator="lessThan">
      <formula>0</formula>
    </cfRule>
  </conditionalFormatting>
  <conditionalFormatting sqref="AG41:AG45">
    <cfRule type="cellIs" dxfId="445" priority="64" operator="lessThan">
      <formula>0</formula>
    </cfRule>
  </conditionalFormatting>
  <conditionalFormatting sqref="AJ41:AJ45">
    <cfRule type="cellIs" dxfId="444" priority="62" operator="lessThan">
      <formula>0</formula>
    </cfRule>
    <cfRule type="cellIs" dxfId="443" priority="63" operator="lessThan">
      <formula>0</formula>
    </cfRule>
  </conditionalFormatting>
  <conditionalFormatting sqref="AJ41:AJ45">
    <cfRule type="cellIs" dxfId="442" priority="61" operator="lessThan">
      <formula>0</formula>
    </cfRule>
  </conditionalFormatting>
  <conditionalFormatting sqref="AJ41:AJ45">
    <cfRule type="cellIs" dxfId="441" priority="60" operator="lessThan">
      <formula>0</formula>
    </cfRule>
  </conditionalFormatting>
  <conditionalFormatting sqref="AG52:AG60">
    <cfRule type="cellIs" dxfId="440" priority="59" operator="lessThan">
      <formula>0</formula>
    </cfRule>
  </conditionalFormatting>
  <conditionalFormatting sqref="AG52:AG60">
    <cfRule type="cellIs" dxfId="439" priority="58" operator="lessThan">
      <formula>0</formula>
    </cfRule>
  </conditionalFormatting>
  <conditionalFormatting sqref="AT15:AT24">
    <cfRule type="cellIs" dxfId="438" priority="57" operator="lessThan">
      <formula>0</formula>
    </cfRule>
  </conditionalFormatting>
  <conditionalFormatting sqref="AT15:AT24">
    <cfRule type="cellIs" dxfId="437" priority="56" operator="lessThan">
      <formula>0</formula>
    </cfRule>
  </conditionalFormatting>
  <conditionalFormatting sqref="AW15:AW24">
    <cfRule type="cellIs" dxfId="436" priority="53" operator="lessThan">
      <formula>0</formula>
    </cfRule>
  </conditionalFormatting>
  <conditionalFormatting sqref="AW15:AW24">
    <cfRule type="cellIs" dxfId="435" priority="54" operator="lessThan">
      <formula>0</formula>
    </cfRule>
    <cfRule type="cellIs" dxfId="434" priority="55" operator="lessThan">
      <formula>0</formula>
    </cfRule>
  </conditionalFormatting>
  <conditionalFormatting sqref="AW15:AW24">
    <cfRule type="cellIs" dxfId="433" priority="52" operator="lessThan">
      <formula>0</formula>
    </cfRule>
  </conditionalFormatting>
  <conditionalFormatting sqref="AT31:AT34">
    <cfRule type="cellIs" dxfId="432" priority="51" operator="lessThan">
      <formula>0</formula>
    </cfRule>
  </conditionalFormatting>
  <conditionalFormatting sqref="AT31:AT34">
    <cfRule type="cellIs" dxfId="431" priority="50" operator="lessThan">
      <formula>0</formula>
    </cfRule>
  </conditionalFormatting>
  <conditionalFormatting sqref="AT41">
    <cfRule type="cellIs" dxfId="430" priority="49" operator="lessThan">
      <formula>0</formula>
    </cfRule>
  </conditionalFormatting>
  <conditionalFormatting sqref="AT41">
    <cfRule type="cellIs" dxfId="429" priority="48" operator="lessThan">
      <formula>0</formula>
    </cfRule>
  </conditionalFormatting>
  <conditionalFormatting sqref="AT46:AT55">
    <cfRule type="cellIs" dxfId="428" priority="47" operator="lessThan">
      <formula>0</formula>
    </cfRule>
  </conditionalFormatting>
  <conditionalFormatting sqref="AT46:AT55">
    <cfRule type="cellIs" dxfId="427" priority="46" operator="lessThan">
      <formula>0</formula>
    </cfRule>
  </conditionalFormatting>
  <conditionalFormatting sqref="BF2:BF9">
    <cfRule type="cellIs" dxfId="426" priority="41" operator="lessThan">
      <formula>0</formula>
    </cfRule>
  </conditionalFormatting>
  <conditionalFormatting sqref="BF2:BF9">
    <cfRule type="cellIs" dxfId="425" priority="40" operator="lessThan">
      <formula>0</formula>
    </cfRule>
  </conditionalFormatting>
  <conditionalFormatting sqref="BF16:BF22">
    <cfRule type="cellIs" dxfId="424" priority="39" operator="lessThan">
      <formula>0</formula>
    </cfRule>
  </conditionalFormatting>
  <conditionalFormatting sqref="BF16:BF22">
    <cfRule type="cellIs" dxfId="423" priority="38" operator="lessThan">
      <formula>0</formula>
    </cfRule>
  </conditionalFormatting>
  <conditionalFormatting sqref="BF29:BF37">
    <cfRule type="cellIs" dxfId="422" priority="37" operator="lessThan">
      <formula>0</formula>
    </cfRule>
  </conditionalFormatting>
  <conditionalFormatting sqref="BF29:BF37">
    <cfRule type="cellIs" dxfId="421" priority="36" operator="lessThan">
      <formula>0</formula>
    </cfRule>
  </conditionalFormatting>
  <conditionalFormatting sqref="BI29:BI37">
    <cfRule type="cellIs" dxfId="420" priority="32" operator="lessThan">
      <formula>0</formula>
    </cfRule>
  </conditionalFormatting>
  <conditionalFormatting sqref="BI29:BI37">
    <cfRule type="cellIs" dxfId="419" priority="34" operator="lessThan">
      <formula>0</formula>
    </cfRule>
    <cfRule type="cellIs" dxfId="418" priority="35" operator="lessThan">
      <formula>0</formula>
    </cfRule>
  </conditionalFormatting>
  <conditionalFormatting sqref="BI29:BI37">
    <cfRule type="cellIs" dxfId="417" priority="33" operator="lessThan">
      <formula>0</formula>
    </cfRule>
  </conditionalFormatting>
  <conditionalFormatting sqref="BF44:BF52">
    <cfRule type="cellIs" dxfId="416" priority="31" operator="lessThan">
      <formula>0</formula>
    </cfRule>
  </conditionalFormatting>
  <conditionalFormatting sqref="BF44:BF52">
    <cfRule type="cellIs" dxfId="415" priority="30" operator="lessThan">
      <formula>0</formula>
    </cfRule>
  </conditionalFormatting>
  <conditionalFormatting sqref="BF59:BF66">
    <cfRule type="cellIs" dxfId="414" priority="29" operator="lessThan">
      <formula>0</formula>
    </cfRule>
  </conditionalFormatting>
  <conditionalFormatting sqref="BF59:BF66">
    <cfRule type="cellIs" dxfId="413" priority="28" operator="lessThan">
      <formula>0</formula>
    </cfRule>
  </conditionalFormatting>
  <conditionalFormatting sqref="BI59:BI66">
    <cfRule type="cellIs" dxfId="412" priority="24" operator="lessThan">
      <formula>0</formula>
    </cfRule>
  </conditionalFormatting>
  <conditionalFormatting sqref="BI59:BI66">
    <cfRule type="cellIs" dxfId="411" priority="26" operator="lessThan">
      <formula>0</formula>
    </cfRule>
    <cfRule type="cellIs" dxfId="410" priority="27" operator="lessThan">
      <formula>0</formula>
    </cfRule>
  </conditionalFormatting>
  <conditionalFormatting sqref="BI59:BI66">
    <cfRule type="cellIs" dxfId="409" priority="25" operator="lessThan">
      <formula>0</formula>
    </cfRule>
  </conditionalFormatting>
  <conditionalFormatting sqref="D24">
    <cfRule type="cellIs" dxfId="408" priority="14" operator="lessThan">
      <formula>0</formula>
    </cfRule>
    <cfRule type="cellIs" dxfId="407" priority="15" operator="greaterThan">
      <formula>0</formula>
    </cfRule>
  </conditionalFormatting>
  <conditionalFormatting sqref="D24">
    <cfRule type="cellIs" dxfId="406" priority="12" operator="lessThan">
      <formula>0</formula>
    </cfRule>
    <cfRule type="cellIs" dxfId="405" priority="13" operator="greaterThan">
      <formula>0</formula>
    </cfRule>
  </conditionalFormatting>
  <conditionalFormatting sqref="D24">
    <cfRule type="cellIs" dxfId="404" priority="10" operator="lessThan">
      <formula>0</formula>
    </cfRule>
    <cfRule type="cellIs" dxfId="403" priority="11" operator="greaterThan">
      <formula>0</formula>
    </cfRule>
  </conditionalFormatting>
  <conditionalFormatting sqref="D24">
    <cfRule type="cellIs" dxfId="402" priority="8" operator="lessThan">
      <formula>0</formula>
    </cfRule>
    <cfRule type="cellIs" dxfId="401" priority="9" operator="greaterThan">
      <formula>0</formula>
    </cfRule>
  </conditionalFormatting>
  <conditionalFormatting sqref="D24">
    <cfRule type="cellIs" dxfId="400" priority="6" operator="lessThan">
      <formula>0</formula>
    </cfRule>
    <cfRule type="cellIs" dxfId="399" priority="7" operator="greaterThan">
      <formula>0</formula>
    </cfRule>
  </conditionalFormatting>
  <conditionalFormatting sqref="D24">
    <cfRule type="cellIs" dxfId="398" priority="4" operator="lessThan">
      <formula>0</formula>
    </cfRule>
    <cfRule type="cellIs" dxfId="397" priority="5" operator="greaterThan">
      <formula>0</formula>
    </cfRule>
  </conditionalFormatting>
  <conditionalFormatting sqref="D25">
    <cfRule type="cellIs" dxfId="396" priority="3" operator="lessThan">
      <formula>0</formula>
    </cfRule>
  </conditionalFormatting>
  <conditionalFormatting sqref="AG2:AG18">
    <cfRule type="cellIs" dxfId="395" priority="2" operator="lessThan">
      <formula>0</formula>
    </cfRule>
  </conditionalFormatting>
  <conditionalFormatting sqref="AG2:AG18">
    <cfRule type="cellIs" dxfId="394" priority="1" operator="lessThan">
      <formula>0</formula>
    </cfRule>
  </conditionalFormatting>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123"/>
  <sheetViews>
    <sheetView tabSelected="1" topLeftCell="A22" workbookViewId="0">
      <selection activeCell="I37" sqref="I37"/>
    </sheetView>
  </sheetViews>
  <sheetFormatPr defaultRowHeight="15" x14ac:dyDescent="0.25"/>
  <cols>
    <col min="1" max="1" width="31.140625" bestFit="1" customWidth="1"/>
    <col min="2" max="2" width="15.5703125" customWidth="1"/>
    <col min="3" max="4" width="15.5703125" bestFit="1" customWidth="1"/>
    <col min="5" max="5" width="13.140625" bestFit="1" customWidth="1"/>
    <col min="6" max="6" width="11.140625" bestFit="1" customWidth="1"/>
    <col min="7" max="7" width="14.28515625" bestFit="1" customWidth="1"/>
    <col min="8" max="8" width="14.7109375" bestFit="1" customWidth="1"/>
    <col min="9" max="9" width="15.42578125" bestFit="1" customWidth="1"/>
    <col min="10" max="11" width="13" bestFit="1" customWidth="1"/>
    <col min="12" max="12" width="15.28515625" bestFit="1" customWidth="1"/>
    <col min="13" max="13" width="31.140625" bestFit="1" customWidth="1"/>
    <col min="14" max="14" width="20.85546875" customWidth="1"/>
    <col min="15" max="15" width="25.140625" customWidth="1"/>
    <col min="16" max="16" width="6.7109375" customWidth="1"/>
    <col min="17" max="17" width="27.42578125" customWidth="1"/>
    <col min="18" max="21" width="13.42578125" customWidth="1"/>
    <col min="22" max="22" width="10.7109375" customWidth="1"/>
    <col min="23" max="23" width="11.28515625" customWidth="1"/>
    <col min="24" max="24" width="13" customWidth="1"/>
    <col min="25" max="26" width="9.42578125" bestFit="1" customWidth="1"/>
    <col min="27" max="27" width="11.7109375" bestFit="1" customWidth="1"/>
    <col min="29" max="29" width="27.85546875" customWidth="1"/>
    <col min="30" max="30" width="13.42578125" customWidth="1"/>
    <col min="31" max="31" width="13.5703125" customWidth="1"/>
    <col min="32" max="32" width="12.5703125" customWidth="1"/>
    <col min="33" max="33" width="12.7109375" customWidth="1"/>
    <col min="34" max="34" width="14.85546875" customWidth="1"/>
    <col min="35" max="35" width="14.140625" customWidth="1"/>
    <col min="36" max="36" width="12.85546875" customWidth="1"/>
    <col min="37" max="37" width="12.42578125" customWidth="1"/>
    <col min="38" max="38" width="9.28515625" bestFit="1" customWidth="1"/>
    <col min="39" max="39" width="12.42578125" customWidth="1"/>
    <col min="40" max="40" width="5.7109375" customWidth="1"/>
    <col min="41" max="41" width="33.85546875" customWidth="1"/>
    <col min="42" max="43" width="14.140625" bestFit="1" customWidth="1"/>
    <col min="44" max="44" width="12.85546875" bestFit="1" customWidth="1"/>
    <col min="45" max="45" width="12.140625" bestFit="1" customWidth="1"/>
    <col min="46" max="46" width="13.140625" bestFit="1" customWidth="1"/>
    <col min="47" max="47" width="11" customWidth="1"/>
    <col min="48" max="48" width="12.7109375" customWidth="1"/>
    <col min="49" max="50" width="9.42578125" bestFit="1" customWidth="1"/>
    <col min="51" max="51" width="11.85546875" bestFit="1" customWidth="1"/>
    <col min="53" max="53" width="21.28515625" customWidth="1"/>
    <col min="54" max="54" width="13.140625" bestFit="1" customWidth="1"/>
    <col min="55" max="55" width="12.85546875" bestFit="1" customWidth="1"/>
    <col min="56" max="56" width="11.42578125" bestFit="1" customWidth="1"/>
    <col min="57" max="57" width="11.85546875" bestFit="1" customWidth="1"/>
    <col min="58" max="58" width="9.28515625" bestFit="1" customWidth="1"/>
    <col min="59" max="59" width="12" customWidth="1"/>
    <col min="60" max="60" width="12.5703125" customWidth="1"/>
    <col min="61" max="62" width="9.28515625" bestFit="1" customWidth="1"/>
    <col min="63" max="63" width="11.85546875" bestFit="1" customWidth="1"/>
    <col min="67" max="67" width="16.85546875" customWidth="1"/>
    <col min="68" max="68" width="11.140625" bestFit="1" customWidth="1"/>
    <col min="69" max="69" width="14.42578125" customWidth="1"/>
    <col min="70" max="70" width="14.140625" bestFit="1" customWidth="1"/>
    <col min="71" max="71" width="12.85546875" bestFit="1" customWidth="1"/>
    <col min="72" max="72" width="15.7109375" customWidth="1"/>
    <col min="74" max="74" width="21.140625" customWidth="1"/>
    <col min="75" max="75" width="11" customWidth="1"/>
    <col min="76" max="76" width="12.140625" customWidth="1"/>
    <col min="77" max="77" width="11" customWidth="1"/>
    <col min="78" max="78" width="11.5703125" customWidth="1"/>
    <col min="79" max="79" width="11.140625" customWidth="1"/>
  </cols>
  <sheetData>
    <row r="1" spans="1:79" ht="15" customHeight="1" x14ac:dyDescent="0.25">
      <c r="A1" s="1" t="s">
        <v>0</v>
      </c>
      <c r="B1" s="2" t="s">
        <v>1</v>
      </c>
      <c r="C1" s="3" t="s">
        <v>2</v>
      </c>
      <c r="D1" s="3" t="s">
        <v>3</v>
      </c>
      <c r="E1" s="1" t="s">
        <v>4</v>
      </c>
      <c r="F1" s="1" t="s">
        <v>5</v>
      </c>
      <c r="G1" s="1" t="s">
        <v>6</v>
      </c>
      <c r="H1" s="1" t="s">
        <v>7</v>
      </c>
      <c r="I1" s="3" t="s">
        <v>8</v>
      </c>
      <c r="J1" s="1" t="s">
        <v>9</v>
      </c>
      <c r="K1" s="4" t="s">
        <v>10</v>
      </c>
      <c r="L1" s="4" t="s">
        <v>11</v>
      </c>
      <c r="M1" s="1" t="s">
        <v>0</v>
      </c>
      <c r="Q1" s="20" t="s">
        <v>16</v>
      </c>
      <c r="R1" s="20" t="s">
        <v>31</v>
      </c>
      <c r="S1" s="20" t="s">
        <v>32</v>
      </c>
      <c r="T1" s="20" t="s">
        <v>33</v>
      </c>
      <c r="U1" s="20" t="s">
        <v>34</v>
      </c>
      <c r="V1" s="20" t="s">
        <v>35</v>
      </c>
      <c r="W1" s="20" t="s">
        <v>36</v>
      </c>
      <c r="X1" s="20" t="s">
        <v>34</v>
      </c>
      <c r="Y1" s="20" t="s">
        <v>37</v>
      </c>
      <c r="Z1" s="20" t="s">
        <v>35</v>
      </c>
      <c r="AA1" s="20" t="s">
        <v>38</v>
      </c>
      <c r="AC1" s="20" t="s">
        <v>19</v>
      </c>
      <c r="AD1" s="20" t="s">
        <v>31</v>
      </c>
      <c r="AE1" s="20" t="s">
        <v>32</v>
      </c>
      <c r="AF1" s="20" t="s">
        <v>33</v>
      </c>
      <c r="AG1" s="20" t="s">
        <v>34</v>
      </c>
      <c r="AH1" s="20" t="s">
        <v>35</v>
      </c>
      <c r="AI1" s="20" t="s">
        <v>36</v>
      </c>
      <c r="AJ1" s="81" t="s">
        <v>113</v>
      </c>
      <c r="AK1" s="20" t="s">
        <v>34</v>
      </c>
      <c r="AO1" s="20" t="s">
        <v>25</v>
      </c>
      <c r="AP1" s="20" t="s">
        <v>31</v>
      </c>
      <c r="AQ1" s="20" t="s">
        <v>32</v>
      </c>
      <c r="AR1" s="20" t="s">
        <v>33</v>
      </c>
      <c r="AS1" s="20" t="s">
        <v>34</v>
      </c>
      <c r="AT1" s="20" t="s">
        <v>35</v>
      </c>
      <c r="AU1" s="20" t="s">
        <v>36</v>
      </c>
      <c r="AV1" s="20" t="s">
        <v>34</v>
      </c>
      <c r="AW1" s="20" t="s">
        <v>37</v>
      </c>
      <c r="AX1" s="20" t="s">
        <v>35</v>
      </c>
      <c r="AY1" s="20" t="s">
        <v>38</v>
      </c>
      <c r="BA1" s="20" t="s">
        <v>60</v>
      </c>
      <c r="BB1" s="20" t="s">
        <v>31</v>
      </c>
      <c r="BC1" s="20" t="s">
        <v>32</v>
      </c>
      <c r="BD1" s="20" t="s">
        <v>33</v>
      </c>
      <c r="BE1" s="20" t="s">
        <v>34</v>
      </c>
      <c r="BF1" s="20" t="s">
        <v>35</v>
      </c>
      <c r="BG1" s="20" t="s">
        <v>36</v>
      </c>
      <c r="BH1" s="20" t="s">
        <v>34</v>
      </c>
      <c r="BI1" s="20" t="s">
        <v>37</v>
      </c>
      <c r="BJ1" s="20" t="s">
        <v>35</v>
      </c>
      <c r="BK1" s="20" t="s">
        <v>38</v>
      </c>
      <c r="BO1" s="111" t="s">
        <v>299</v>
      </c>
      <c r="BP1" s="111" t="s">
        <v>300</v>
      </c>
      <c r="BQ1" s="111" t="s">
        <v>31</v>
      </c>
      <c r="BR1" s="111" t="s">
        <v>32</v>
      </c>
      <c r="BS1" s="111" t="s">
        <v>33</v>
      </c>
      <c r="BT1" s="111" t="s">
        <v>34</v>
      </c>
      <c r="BV1" s="111" t="s">
        <v>299</v>
      </c>
      <c r="BW1" s="111" t="s">
        <v>300</v>
      </c>
      <c r="BX1" s="111" t="s">
        <v>31</v>
      </c>
      <c r="BY1" s="111" t="s">
        <v>32</v>
      </c>
      <c r="BZ1" s="111" t="s">
        <v>33</v>
      </c>
      <c r="CA1" s="111" t="s">
        <v>34</v>
      </c>
    </row>
    <row r="2" spans="1:79" ht="15.75" x14ac:dyDescent="0.25">
      <c r="A2" s="63" t="s">
        <v>14</v>
      </c>
      <c r="B2" s="6">
        <f>'08 À 14'!L4</f>
        <v>0</v>
      </c>
      <c r="C2" s="7">
        <v>675</v>
      </c>
      <c r="D2" s="7">
        <v>0</v>
      </c>
      <c r="E2" s="7">
        <v>90</v>
      </c>
      <c r="F2" s="9">
        <v>0.15</v>
      </c>
      <c r="G2" s="110">
        <f t="shared" ref="G2:G15" si="0">C2*F2</f>
        <v>101.25</v>
      </c>
      <c r="H2" s="110">
        <v>50</v>
      </c>
      <c r="I2" s="10">
        <f t="shared" ref="I2:I14" si="1">B2+C2+D2-E2-G2-H2</f>
        <v>433.75</v>
      </c>
      <c r="J2" s="11"/>
      <c r="K2" s="11"/>
      <c r="L2" s="12">
        <f t="shared" ref="L2:L14" si="2">I2-J2-K2</f>
        <v>433.75</v>
      </c>
      <c r="M2" s="5" t="s">
        <v>14</v>
      </c>
      <c r="Q2" s="21" t="s">
        <v>69</v>
      </c>
      <c r="R2" s="21">
        <v>690</v>
      </c>
      <c r="S2" s="21">
        <v>838.92</v>
      </c>
      <c r="T2" s="21">
        <v>100.64</v>
      </c>
      <c r="U2" s="23">
        <f>R2-S2-T2</f>
        <v>-249.55999999999995</v>
      </c>
      <c r="V2" s="21">
        <v>0</v>
      </c>
      <c r="W2" s="23">
        <v>15</v>
      </c>
      <c r="X2" s="23">
        <f>U2+V2-W2</f>
        <v>-264.55999999999995</v>
      </c>
      <c r="Y2" s="24"/>
      <c r="Z2" s="24"/>
      <c r="AA2" s="23">
        <f>X2-Y2-Z2</f>
        <v>-264.55999999999995</v>
      </c>
      <c r="AC2" s="21" t="s">
        <v>114</v>
      </c>
      <c r="AD2" s="21">
        <v>396</v>
      </c>
      <c r="AE2" s="21">
        <v>541.1</v>
      </c>
      <c r="AF2" s="21">
        <v>57.44</v>
      </c>
      <c r="AG2" s="23">
        <f>AD2-AE2-AF2</f>
        <v>-202.54000000000002</v>
      </c>
      <c r="AH2" s="21">
        <v>346</v>
      </c>
      <c r="AI2" s="22"/>
      <c r="AJ2" s="23"/>
      <c r="AK2" s="23">
        <f t="shared" ref="AK2:AK19" si="3">AG2+AH2-AI2</f>
        <v>143.45999999999998</v>
      </c>
      <c r="AO2" s="21" t="s">
        <v>247</v>
      </c>
      <c r="AP2" s="21">
        <v>2000</v>
      </c>
      <c r="AQ2" s="21">
        <v>2613.9</v>
      </c>
      <c r="AR2" s="21">
        <v>300</v>
      </c>
      <c r="AS2" s="23">
        <f>AP2-AQ2-AR2</f>
        <v>-913.90000000000009</v>
      </c>
      <c r="AT2" s="21">
        <v>1952</v>
      </c>
      <c r="AU2" s="23">
        <v>15</v>
      </c>
      <c r="AV2" s="23">
        <f>AS2+AT2-AU2</f>
        <v>1023.0999999999999</v>
      </c>
      <c r="AW2" s="24"/>
      <c r="AX2" s="24"/>
      <c r="AY2" s="23">
        <f>AV2-AW2-AX2</f>
        <v>1023.0999999999999</v>
      </c>
      <c r="BA2" s="21" t="s">
        <v>199</v>
      </c>
      <c r="BB2" s="21">
        <v>422</v>
      </c>
      <c r="BC2" s="21">
        <v>0</v>
      </c>
      <c r="BD2" s="21">
        <v>41.43</v>
      </c>
      <c r="BE2" s="23">
        <f>BB2-BC2-BD2</f>
        <v>380.57</v>
      </c>
      <c r="BF2" s="21">
        <v>0</v>
      </c>
      <c r="BG2" s="23">
        <v>15</v>
      </c>
      <c r="BH2" s="23">
        <f>BE2+BF2-BG2</f>
        <v>365.57</v>
      </c>
      <c r="BI2" s="24"/>
      <c r="BJ2" s="24"/>
      <c r="BK2" s="23">
        <f>BH2-BI2-BJ2</f>
        <v>365.57</v>
      </c>
      <c r="BO2" s="112" t="s">
        <v>302</v>
      </c>
      <c r="BP2" s="113">
        <v>370</v>
      </c>
      <c r="BQ2" s="112">
        <v>1751.42</v>
      </c>
      <c r="BR2" s="112">
        <v>730.45</v>
      </c>
      <c r="BS2" s="112">
        <v>241.21</v>
      </c>
      <c r="BT2" s="112">
        <v>779.76</v>
      </c>
      <c r="BV2" s="114" t="s">
        <v>301</v>
      </c>
      <c r="BW2" s="113">
        <v>0</v>
      </c>
      <c r="BX2" s="112">
        <v>0</v>
      </c>
      <c r="BY2" s="112">
        <v>0</v>
      </c>
      <c r="BZ2" s="112">
        <v>0</v>
      </c>
      <c r="CA2" s="112">
        <v>0</v>
      </c>
    </row>
    <row r="3" spans="1:79" ht="15" customHeight="1" x14ac:dyDescent="0.25">
      <c r="A3" s="5" t="s">
        <v>15</v>
      </c>
      <c r="B3" s="6">
        <f>'08 À 14'!L5</f>
        <v>571</v>
      </c>
      <c r="C3" s="7">
        <v>1993.91</v>
      </c>
      <c r="D3" s="7">
        <v>565</v>
      </c>
      <c r="E3" s="7">
        <v>105</v>
      </c>
      <c r="F3" s="9">
        <v>0.2</v>
      </c>
      <c r="G3" s="110">
        <f t="shared" si="0"/>
        <v>398.78200000000004</v>
      </c>
      <c r="H3" s="110">
        <v>30</v>
      </c>
      <c r="I3" s="10">
        <f t="shared" si="1"/>
        <v>2596.1279999999997</v>
      </c>
      <c r="J3" s="11"/>
      <c r="K3" s="11"/>
      <c r="L3" s="12">
        <f t="shared" si="2"/>
        <v>2596.1279999999997</v>
      </c>
      <c r="M3" s="5" t="s">
        <v>15</v>
      </c>
      <c r="Q3" s="59" t="s">
        <v>70</v>
      </c>
      <c r="R3" s="59">
        <v>488</v>
      </c>
      <c r="S3" s="59">
        <v>0</v>
      </c>
      <c r="T3" s="59">
        <v>73.2</v>
      </c>
      <c r="U3" s="60">
        <f>R3-S3-T3</f>
        <v>414.8</v>
      </c>
      <c r="V3" s="104">
        <v>0</v>
      </c>
      <c r="W3" s="105">
        <v>15</v>
      </c>
      <c r="X3" s="105">
        <f>U3+V3-W3</f>
        <v>399.8</v>
      </c>
      <c r="Y3" s="106"/>
      <c r="Z3" s="106"/>
      <c r="AA3" s="105">
        <f>X3-Y3-Z3</f>
        <v>399.8</v>
      </c>
      <c r="AC3" s="28" t="s">
        <v>115</v>
      </c>
      <c r="AD3" s="28">
        <v>462</v>
      </c>
      <c r="AE3" s="28">
        <v>0</v>
      </c>
      <c r="AF3" s="28">
        <v>47</v>
      </c>
      <c r="AG3" s="30">
        <f t="shared" ref="AG3:AG19" si="4">AD3-AE3-AF3</f>
        <v>415</v>
      </c>
      <c r="AH3" s="28">
        <v>0</v>
      </c>
      <c r="AI3" s="29"/>
      <c r="AJ3" s="30"/>
      <c r="AK3" s="30">
        <f t="shared" si="3"/>
        <v>415</v>
      </c>
      <c r="AO3" s="28" t="s">
        <v>167</v>
      </c>
      <c r="AP3" s="28">
        <v>1475</v>
      </c>
      <c r="AQ3" s="28">
        <v>0</v>
      </c>
      <c r="AR3" s="28">
        <v>149.01</v>
      </c>
      <c r="AS3" s="30">
        <f t="shared" ref="AS3:AS8" si="5">AP3-AQ3-AR3</f>
        <v>1325.99</v>
      </c>
      <c r="AT3" s="28">
        <v>0</v>
      </c>
      <c r="AU3" s="30">
        <v>15</v>
      </c>
      <c r="AV3" s="30">
        <f t="shared" ref="AV3:AV8" si="6">AS3+AT3-AU3</f>
        <v>1310.99</v>
      </c>
      <c r="AW3" s="31"/>
      <c r="AX3" s="31"/>
      <c r="AY3" s="30">
        <f t="shared" ref="AY3:AY8" si="7">AV3-AW3-AX3</f>
        <v>1310.99</v>
      </c>
      <c r="BA3" s="28" t="s">
        <v>200</v>
      </c>
      <c r="BB3" s="28">
        <v>2943</v>
      </c>
      <c r="BC3" s="28">
        <v>478</v>
      </c>
      <c r="BD3" s="28">
        <v>419.4</v>
      </c>
      <c r="BE3" s="30">
        <f t="shared" ref="BE3:BE12" si="8">BB3-BC3-BD3</f>
        <v>2045.6</v>
      </c>
      <c r="BF3" s="28">
        <v>0</v>
      </c>
      <c r="BG3" s="30">
        <v>15</v>
      </c>
      <c r="BH3" s="30">
        <f t="shared" ref="BH3:BH12" si="9">BE3+BF3-BG3</f>
        <v>2030.6</v>
      </c>
      <c r="BI3" s="31"/>
      <c r="BJ3" s="31"/>
      <c r="BK3" s="30">
        <f t="shared" ref="BK3:BK12" si="10">BH3-BI3-BJ3</f>
        <v>2030.6</v>
      </c>
      <c r="BO3" s="112" t="s">
        <v>304</v>
      </c>
      <c r="BP3" s="113">
        <v>177</v>
      </c>
      <c r="BQ3" s="112">
        <v>909.5</v>
      </c>
      <c r="BR3" s="112">
        <v>941.4</v>
      </c>
      <c r="BS3" s="112">
        <v>111.73</v>
      </c>
      <c r="BT3" s="112">
        <v>-143.63</v>
      </c>
      <c r="BV3" s="114" t="s">
        <v>303</v>
      </c>
      <c r="BW3" s="113">
        <v>34</v>
      </c>
      <c r="BX3" s="112">
        <v>87.5</v>
      </c>
      <c r="BY3" s="112">
        <v>0</v>
      </c>
      <c r="BZ3" s="112">
        <v>12.87</v>
      </c>
      <c r="CA3" s="112">
        <v>74.63</v>
      </c>
    </row>
    <row r="4" spans="1:79" ht="15" customHeight="1" x14ac:dyDescent="0.25">
      <c r="A4" s="63" t="s">
        <v>232</v>
      </c>
      <c r="B4" s="6">
        <f>'08 À 14'!L6</f>
        <v>726.40800000000036</v>
      </c>
      <c r="C4" s="7">
        <v>1926.98</v>
      </c>
      <c r="D4" s="7">
        <v>550</v>
      </c>
      <c r="E4" s="7">
        <v>150</v>
      </c>
      <c r="F4" s="9">
        <v>0.2</v>
      </c>
      <c r="G4" s="7">
        <f t="shared" si="0"/>
        <v>385.39600000000002</v>
      </c>
      <c r="H4" s="7">
        <v>30</v>
      </c>
      <c r="I4" s="10">
        <f t="shared" si="1"/>
        <v>2637.9920000000002</v>
      </c>
      <c r="J4" s="11"/>
      <c r="K4" s="11"/>
      <c r="L4" s="12">
        <f t="shared" si="2"/>
        <v>2637.9920000000002</v>
      </c>
      <c r="M4" s="5" t="s">
        <v>232</v>
      </c>
      <c r="R4" s="34">
        <f>SUM(R2:R3)</f>
        <v>1178</v>
      </c>
      <c r="S4" s="34">
        <f t="shared" ref="S4:AA4" si="11">SUM(S2:S3)</f>
        <v>838.92</v>
      </c>
      <c r="T4" s="34">
        <f t="shared" si="11"/>
        <v>173.84</v>
      </c>
      <c r="U4" s="34">
        <f t="shared" si="11"/>
        <v>165.24000000000007</v>
      </c>
      <c r="V4" s="35">
        <f t="shared" si="11"/>
        <v>0</v>
      </c>
      <c r="W4" s="35">
        <f t="shared" si="11"/>
        <v>30</v>
      </c>
      <c r="X4" s="35">
        <f t="shared" si="11"/>
        <v>135.24000000000007</v>
      </c>
      <c r="Y4" s="35">
        <f t="shared" si="11"/>
        <v>0</v>
      </c>
      <c r="Z4" s="35">
        <f t="shared" si="11"/>
        <v>0</v>
      </c>
      <c r="AA4" s="35">
        <f t="shared" si="11"/>
        <v>135.24000000000007</v>
      </c>
      <c r="AC4" s="73" t="s">
        <v>116</v>
      </c>
      <c r="AD4" s="73">
        <v>232</v>
      </c>
      <c r="AE4" s="73">
        <v>236.3</v>
      </c>
      <c r="AF4" s="73">
        <v>31.65</v>
      </c>
      <c r="AG4" s="75">
        <f t="shared" si="4"/>
        <v>-35.95000000000001</v>
      </c>
      <c r="AH4" s="73">
        <v>0</v>
      </c>
      <c r="AI4" s="22"/>
      <c r="AJ4" s="23"/>
      <c r="AK4" s="23">
        <f t="shared" si="3"/>
        <v>-35.95000000000001</v>
      </c>
      <c r="AO4" s="21" t="s">
        <v>169</v>
      </c>
      <c r="AP4" s="21">
        <v>0</v>
      </c>
      <c r="AQ4" s="21">
        <v>0</v>
      </c>
      <c r="AR4" s="21">
        <v>0</v>
      </c>
      <c r="AS4" s="23">
        <f t="shared" si="5"/>
        <v>0</v>
      </c>
      <c r="AT4" s="21">
        <v>0</v>
      </c>
      <c r="AU4" s="23"/>
      <c r="AV4" s="23">
        <f t="shared" si="6"/>
        <v>0</v>
      </c>
      <c r="AW4" s="24"/>
      <c r="AX4" s="24"/>
      <c r="AY4" s="23">
        <f t="shared" si="7"/>
        <v>0</v>
      </c>
      <c r="BA4" s="21" t="s">
        <v>258</v>
      </c>
      <c r="BB4" s="21">
        <v>2</v>
      </c>
      <c r="BC4" s="21">
        <v>0</v>
      </c>
      <c r="BD4" s="21">
        <v>0.3</v>
      </c>
      <c r="BE4" s="23">
        <f t="shared" si="8"/>
        <v>1.7</v>
      </c>
      <c r="BF4" s="21">
        <v>0</v>
      </c>
      <c r="BG4" s="23"/>
      <c r="BH4" s="23">
        <f t="shared" si="9"/>
        <v>1.7</v>
      </c>
      <c r="BI4" s="24"/>
      <c r="BJ4" s="24"/>
      <c r="BK4" s="23">
        <f t="shared" si="10"/>
        <v>1.7</v>
      </c>
      <c r="BO4" s="112" t="s">
        <v>306</v>
      </c>
      <c r="BP4" s="113">
        <v>179</v>
      </c>
      <c r="BQ4" s="112">
        <v>2602</v>
      </c>
      <c r="BR4" s="112">
        <v>121</v>
      </c>
      <c r="BS4" s="112">
        <v>328.15</v>
      </c>
      <c r="BT4" s="112">
        <v>2152.85</v>
      </c>
      <c r="BV4" s="114" t="s">
        <v>305</v>
      </c>
      <c r="BW4" s="113">
        <v>0</v>
      </c>
      <c r="BX4" s="112">
        <v>0</v>
      </c>
      <c r="BY4" s="112">
        <v>0</v>
      </c>
      <c r="BZ4" s="112">
        <v>0</v>
      </c>
      <c r="CA4" s="112">
        <v>0</v>
      </c>
    </row>
    <row r="5" spans="1:79" ht="15" customHeight="1" x14ac:dyDescent="0.25">
      <c r="A5" s="5" t="s">
        <v>16</v>
      </c>
      <c r="B5" s="6">
        <f>'08 À 14'!L7</f>
        <v>381.86200000000008</v>
      </c>
      <c r="C5" s="8">
        <v>165.24</v>
      </c>
      <c r="D5" s="8">
        <v>0</v>
      </c>
      <c r="E5" s="8">
        <v>30</v>
      </c>
      <c r="F5" s="13">
        <v>0.15</v>
      </c>
      <c r="G5" s="7">
        <f t="shared" si="0"/>
        <v>24.786000000000001</v>
      </c>
      <c r="H5" s="7">
        <v>30</v>
      </c>
      <c r="I5" s="10">
        <f t="shared" si="1"/>
        <v>462.31600000000009</v>
      </c>
      <c r="J5" s="11"/>
      <c r="K5" s="11"/>
      <c r="L5" s="12">
        <f t="shared" si="2"/>
        <v>462.31600000000009</v>
      </c>
      <c r="M5" s="5" t="s">
        <v>16</v>
      </c>
      <c r="W5" s="43" t="s">
        <v>45</v>
      </c>
      <c r="X5" s="43">
        <v>30</v>
      </c>
      <c r="AC5" s="28" t="s">
        <v>117</v>
      </c>
      <c r="AD5" s="28">
        <v>689.5</v>
      </c>
      <c r="AE5" s="28">
        <v>0</v>
      </c>
      <c r="AF5" s="28">
        <v>95.75</v>
      </c>
      <c r="AG5" s="30">
        <f t="shared" si="4"/>
        <v>593.75</v>
      </c>
      <c r="AH5" s="28">
        <v>0</v>
      </c>
      <c r="AI5" s="29"/>
      <c r="AJ5" s="30"/>
      <c r="AK5" s="30">
        <f t="shared" si="3"/>
        <v>593.75</v>
      </c>
      <c r="AO5" s="28" t="s">
        <v>171</v>
      </c>
      <c r="AP5" s="28">
        <v>0</v>
      </c>
      <c r="AQ5" s="28">
        <v>0</v>
      </c>
      <c r="AR5" s="28">
        <v>0</v>
      </c>
      <c r="AS5" s="30">
        <f t="shared" si="5"/>
        <v>0</v>
      </c>
      <c r="AT5" s="28">
        <v>0</v>
      </c>
      <c r="AU5" s="30"/>
      <c r="AV5" s="30">
        <f t="shared" si="6"/>
        <v>0</v>
      </c>
      <c r="AW5" s="31"/>
      <c r="AX5" s="31"/>
      <c r="AY5" s="30">
        <f t="shared" si="7"/>
        <v>0</v>
      </c>
      <c r="BA5" s="28" t="s">
        <v>297</v>
      </c>
      <c r="BB5" s="28">
        <v>0</v>
      </c>
      <c r="BC5" s="28">
        <v>0</v>
      </c>
      <c r="BD5" s="28">
        <v>0</v>
      </c>
      <c r="BE5" s="30">
        <f t="shared" si="8"/>
        <v>0</v>
      </c>
      <c r="BF5" s="28">
        <v>0</v>
      </c>
      <c r="BG5" s="30"/>
      <c r="BH5" s="30">
        <f t="shared" si="9"/>
        <v>0</v>
      </c>
      <c r="BI5" s="31"/>
      <c r="BJ5" s="31"/>
      <c r="BK5" s="30">
        <f t="shared" si="10"/>
        <v>0</v>
      </c>
      <c r="BO5" s="112" t="s">
        <v>310</v>
      </c>
      <c r="BP5" s="113">
        <v>106</v>
      </c>
      <c r="BQ5" s="112">
        <v>1772</v>
      </c>
      <c r="BR5" s="112">
        <v>894.35</v>
      </c>
      <c r="BS5" s="112">
        <v>265.8</v>
      </c>
      <c r="BT5" s="112">
        <v>611.85</v>
      </c>
      <c r="BV5" s="114" t="s">
        <v>307</v>
      </c>
      <c r="BW5" s="113">
        <v>0</v>
      </c>
      <c r="BX5" s="112">
        <v>0</v>
      </c>
      <c r="BY5" s="112">
        <v>0</v>
      </c>
      <c r="BZ5" s="112">
        <v>0</v>
      </c>
      <c r="CA5" s="112">
        <v>0</v>
      </c>
    </row>
    <row r="6" spans="1:79" ht="15" customHeight="1" x14ac:dyDescent="0.25">
      <c r="A6" s="14" t="s">
        <v>17</v>
      </c>
      <c r="B6" s="6">
        <f>'08 À 14'!L8</f>
        <v>14657.343500000001</v>
      </c>
      <c r="C6" s="7">
        <v>-2162.7800000000002</v>
      </c>
      <c r="D6" s="15">
        <v>0</v>
      </c>
      <c r="E6" s="7">
        <v>90</v>
      </c>
      <c r="F6" s="9">
        <v>0.15</v>
      </c>
      <c r="G6" s="7">
        <v>0</v>
      </c>
      <c r="H6" s="7">
        <v>50</v>
      </c>
      <c r="I6" s="10">
        <f t="shared" si="1"/>
        <v>12354.5635</v>
      </c>
      <c r="J6" s="11"/>
      <c r="K6" s="11"/>
      <c r="L6" s="12">
        <f t="shared" si="2"/>
        <v>12354.5635</v>
      </c>
      <c r="M6" s="14" t="s">
        <v>17</v>
      </c>
      <c r="W6" s="43" t="s">
        <v>46</v>
      </c>
      <c r="X6" s="43">
        <f>U4*15%</f>
        <v>24.786000000000008</v>
      </c>
      <c r="AC6" s="73" t="s">
        <v>118</v>
      </c>
      <c r="AD6" s="73">
        <v>579.5</v>
      </c>
      <c r="AE6" s="73">
        <v>820.95</v>
      </c>
      <c r="AF6" s="73">
        <v>86.43</v>
      </c>
      <c r="AG6" s="75">
        <f t="shared" si="4"/>
        <v>-327.88000000000005</v>
      </c>
      <c r="AH6" s="73">
        <v>168</v>
      </c>
      <c r="AI6" s="22"/>
      <c r="AJ6" s="23"/>
      <c r="AK6" s="23">
        <f t="shared" si="3"/>
        <v>-159.88000000000005</v>
      </c>
      <c r="AO6" s="21" t="s">
        <v>248</v>
      </c>
      <c r="AP6" s="21">
        <v>139</v>
      </c>
      <c r="AQ6" s="21">
        <v>0</v>
      </c>
      <c r="AR6" s="21">
        <v>20.85</v>
      </c>
      <c r="AS6" s="23">
        <f t="shared" si="5"/>
        <v>118.15</v>
      </c>
      <c r="AT6" s="21">
        <v>0</v>
      </c>
      <c r="AU6" s="23">
        <v>15</v>
      </c>
      <c r="AV6" s="23">
        <f t="shared" si="6"/>
        <v>103.15</v>
      </c>
      <c r="AW6" s="24"/>
      <c r="AX6" s="24"/>
      <c r="AY6" s="23">
        <f t="shared" si="7"/>
        <v>103.15</v>
      </c>
      <c r="BA6" s="21" t="s">
        <v>201</v>
      </c>
      <c r="BB6" s="21">
        <v>910</v>
      </c>
      <c r="BC6" s="21">
        <v>282.39999999999998</v>
      </c>
      <c r="BD6" s="21">
        <v>100.3</v>
      </c>
      <c r="BE6" s="23">
        <f t="shared" si="8"/>
        <v>527.30000000000007</v>
      </c>
      <c r="BF6" s="21">
        <v>0</v>
      </c>
      <c r="BG6" s="23">
        <v>15</v>
      </c>
      <c r="BH6" s="23">
        <f t="shared" si="9"/>
        <v>512.30000000000007</v>
      </c>
      <c r="BI6" s="24"/>
      <c r="BJ6" s="24"/>
      <c r="BK6" s="23">
        <f t="shared" si="10"/>
        <v>512.30000000000007</v>
      </c>
      <c r="BO6" s="112" t="s">
        <v>311</v>
      </c>
      <c r="BP6" s="113">
        <v>43</v>
      </c>
      <c r="BQ6" s="112">
        <v>1137</v>
      </c>
      <c r="BR6" s="112">
        <v>417.1</v>
      </c>
      <c r="BS6" s="112">
        <v>159.30000000000001</v>
      </c>
      <c r="BT6" s="112">
        <v>560.6</v>
      </c>
      <c r="BV6" s="114" t="s">
        <v>308</v>
      </c>
      <c r="BW6" s="113">
        <v>0</v>
      </c>
      <c r="BX6" s="112">
        <v>0</v>
      </c>
      <c r="BY6" s="112">
        <v>0</v>
      </c>
      <c r="BZ6" s="112">
        <v>0</v>
      </c>
      <c r="CA6" s="112">
        <v>0</v>
      </c>
    </row>
    <row r="7" spans="1:79" ht="15" customHeight="1" x14ac:dyDescent="0.25">
      <c r="A7" s="64" t="s">
        <v>85</v>
      </c>
      <c r="B7" s="6">
        <f>'08 À 14'!L9</f>
        <v>53.097999999999843</v>
      </c>
      <c r="C7" s="7">
        <v>-264.47000000000003</v>
      </c>
      <c r="D7" s="15">
        <v>721</v>
      </c>
      <c r="E7" s="7">
        <v>45</v>
      </c>
      <c r="F7" s="9">
        <v>0.15</v>
      </c>
      <c r="G7" s="7">
        <v>0</v>
      </c>
      <c r="H7" s="7">
        <v>30</v>
      </c>
      <c r="I7" s="10">
        <f t="shared" si="1"/>
        <v>434.62799999999982</v>
      </c>
      <c r="J7" s="11"/>
      <c r="K7" s="11"/>
      <c r="L7" s="12">
        <f t="shared" si="2"/>
        <v>434.62799999999982</v>
      </c>
      <c r="M7" s="14" t="s">
        <v>85</v>
      </c>
      <c r="W7" s="37" t="s">
        <v>8</v>
      </c>
      <c r="X7" s="37">
        <f>X4-X6-X5</f>
        <v>80.454000000000065</v>
      </c>
      <c r="AC7" s="28" t="s">
        <v>285</v>
      </c>
      <c r="AD7" s="28">
        <v>5861.25</v>
      </c>
      <c r="AE7" s="28">
        <v>0</v>
      </c>
      <c r="AF7" s="28">
        <v>878.44</v>
      </c>
      <c r="AG7" s="30">
        <f t="shared" si="4"/>
        <v>4982.8099999999995</v>
      </c>
      <c r="AH7" s="28">
        <v>0</v>
      </c>
      <c r="AI7" s="29"/>
      <c r="AJ7" s="30"/>
      <c r="AK7" s="30">
        <f t="shared" si="3"/>
        <v>4982.8099999999995</v>
      </c>
      <c r="AO7" s="28" t="s">
        <v>174</v>
      </c>
      <c r="AP7" s="28">
        <v>0</v>
      </c>
      <c r="AQ7" s="28">
        <v>0</v>
      </c>
      <c r="AR7" s="28">
        <v>0</v>
      </c>
      <c r="AS7" s="30">
        <f t="shared" si="5"/>
        <v>0</v>
      </c>
      <c r="AT7" s="28">
        <v>0</v>
      </c>
      <c r="AU7" s="30"/>
      <c r="AV7" s="30">
        <f t="shared" si="6"/>
        <v>0</v>
      </c>
      <c r="AW7" s="31"/>
      <c r="AX7" s="31"/>
      <c r="AY7" s="30">
        <f t="shared" si="7"/>
        <v>0</v>
      </c>
      <c r="BA7" s="28" t="s">
        <v>259</v>
      </c>
      <c r="BB7" s="28">
        <v>0</v>
      </c>
      <c r="BC7" s="28">
        <v>0</v>
      </c>
      <c r="BD7" s="28">
        <v>0</v>
      </c>
      <c r="BE7" s="30">
        <f t="shared" si="8"/>
        <v>0</v>
      </c>
      <c r="BF7" s="28">
        <v>0</v>
      </c>
      <c r="BG7" s="30"/>
      <c r="BH7" s="30">
        <f t="shared" si="9"/>
        <v>0</v>
      </c>
      <c r="BI7" s="31"/>
      <c r="BJ7" s="31"/>
      <c r="BK7" s="30">
        <f t="shared" si="10"/>
        <v>0</v>
      </c>
      <c r="BO7" s="112" t="s">
        <v>313</v>
      </c>
      <c r="BP7" s="113">
        <v>137</v>
      </c>
      <c r="BQ7" s="112">
        <v>706.5</v>
      </c>
      <c r="BR7" s="112">
        <v>415.16</v>
      </c>
      <c r="BS7" s="112">
        <v>91.79</v>
      </c>
      <c r="BT7" s="112">
        <v>199.55</v>
      </c>
      <c r="BV7" s="114" t="s">
        <v>309</v>
      </c>
      <c r="BW7" s="113">
        <v>0</v>
      </c>
      <c r="BX7" s="112">
        <v>0</v>
      </c>
      <c r="BY7" s="112">
        <v>0</v>
      </c>
      <c r="BZ7" s="112">
        <v>0</v>
      </c>
      <c r="CA7" s="112">
        <v>0</v>
      </c>
    </row>
    <row r="8" spans="1:79" ht="15" customHeight="1" x14ac:dyDescent="0.25">
      <c r="A8" s="14" t="s">
        <v>56</v>
      </c>
      <c r="B8" s="6">
        <v>0</v>
      </c>
      <c r="C8" s="7">
        <v>7695.46</v>
      </c>
      <c r="D8" s="15">
        <v>0</v>
      </c>
      <c r="E8" s="7">
        <v>180</v>
      </c>
      <c r="F8" s="9">
        <v>0.2</v>
      </c>
      <c r="G8" s="7">
        <f t="shared" si="0"/>
        <v>1539.0920000000001</v>
      </c>
      <c r="H8" s="7">
        <v>30</v>
      </c>
      <c r="I8" s="10">
        <f t="shared" si="1"/>
        <v>5946.3680000000004</v>
      </c>
      <c r="J8" s="11">
        <v>900</v>
      </c>
      <c r="K8" s="11"/>
      <c r="L8" s="12">
        <f t="shared" si="2"/>
        <v>5046.3680000000004</v>
      </c>
      <c r="M8" s="14" t="s">
        <v>56</v>
      </c>
      <c r="AC8" s="73" t="s">
        <v>120</v>
      </c>
      <c r="AD8" s="73">
        <v>1640</v>
      </c>
      <c r="AE8" s="73">
        <v>1023.4</v>
      </c>
      <c r="AF8" s="73">
        <v>170.95</v>
      </c>
      <c r="AG8" s="75">
        <f t="shared" si="4"/>
        <v>445.65000000000003</v>
      </c>
      <c r="AH8" s="73">
        <v>0</v>
      </c>
      <c r="AI8" s="22"/>
      <c r="AJ8" s="23"/>
      <c r="AK8" s="23">
        <f t="shared" si="3"/>
        <v>445.65000000000003</v>
      </c>
      <c r="AO8" s="21" t="s">
        <v>249</v>
      </c>
      <c r="AP8" s="21">
        <v>2200</v>
      </c>
      <c r="AQ8" s="21">
        <v>627.4</v>
      </c>
      <c r="AR8" s="21">
        <v>330</v>
      </c>
      <c r="AS8" s="23">
        <f t="shared" si="5"/>
        <v>1242.5999999999999</v>
      </c>
      <c r="AT8" s="21">
        <v>0</v>
      </c>
      <c r="AU8" s="23">
        <v>15</v>
      </c>
      <c r="AV8" s="23">
        <f t="shared" si="6"/>
        <v>1227.5999999999999</v>
      </c>
      <c r="AW8" s="48"/>
      <c r="AX8" s="48"/>
      <c r="AY8" s="47">
        <f t="shared" si="7"/>
        <v>1227.5999999999999</v>
      </c>
      <c r="BA8" s="21" t="s">
        <v>202</v>
      </c>
      <c r="BB8" s="21">
        <v>0</v>
      </c>
      <c r="BC8" s="21">
        <v>0</v>
      </c>
      <c r="BD8" s="21">
        <v>0</v>
      </c>
      <c r="BE8" s="23">
        <f t="shared" si="8"/>
        <v>0</v>
      </c>
      <c r="BF8" s="21">
        <v>0</v>
      </c>
      <c r="BG8" s="23"/>
      <c r="BH8" s="23">
        <f t="shared" si="9"/>
        <v>0</v>
      </c>
      <c r="BI8" s="24"/>
      <c r="BJ8" s="24"/>
      <c r="BK8" s="23">
        <f t="shared" si="10"/>
        <v>0</v>
      </c>
      <c r="BO8" s="112" t="s">
        <v>314</v>
      </c>
      <c r="BP8" s="113">
        <v>44</v>
      </c>
      <c r="BQ8" s="112">
        <v>1461</v>
      </c>
      <c r="BR8" s="112">
        <v>820</v>
      </c>
      <c r="BS8" s="112">
        <v>180.03</v>
      </c>
      <c r="BT8" s="112">
        <v>460.97</v>
      </c>
      <c r="BV8" s="114" t="s">
        <v>312</v>
      </c>
      <c r="BW8" s="113">
        <v>14</v>
      </c>
      <c r="BX8" s="112">
        <v>53</v>
      </c>
      <c r="BY8" s="112">
        <v>0</v>
      </c>
      <c r="BZ8" s="112">
        <v>7.59</v>
      </c>
      <c r="CA8" s="112">
        <v>45.41</v>
      </c>
    </row>
    <row r="9" spans="1:79" ht="15" customHeight="1" x14ac:dyDescent="0.25">
      <c r="A9" s="64" t="s">
        <v>57</v>
      </c>
      <c r="B9" s="6">
        <f>'08 À 14'!L11</f>
        <v>354.59199999999964</v>
      </c>
      <c r="C9" s="7">
        <v>4670.0600000000004</v>
      </c>
      <c r="D9" s="15">
        <v>980</v>
      </c>
      <c r="E9" s="7">
        <v>180</v>
      </c>
      <c r="F9" s="9">
        <v>0.2</v>
      </c>
      <c r="G9" s="7">
        <f t="shared" si="0"/>
        <v>934.01200000000017</v>
      </c>
      <c r="H9" s="7">
        <v>30</v>
      </c>
      <c r="I9" s="10">
        <f t="shared" si="1"/>
        <v>4860.6399999999994</v>
      </c>
      <c r="J9" s="11"/>
      <c r="K9" s="11"/>
      <c r="L9" s="12">
        <f t="shared" si="2"/>
        <v>4860.6399999999994</v>
      </c>
      <c r="M9" s="14" t="s">
        <v>57</v>
      </c>
      <c r="Q9" s="20" t="s">
        <v>17</v>
      </c>
      <c r="R9" s="20" t="s">
        <v>31</v>
      </c>
      <c r="S9" s="20" t="s">
        <v>32</v>
      </c>
      <c r="T9" s="20" t="s">
        <v>33</v>
      </c>
      <c r="U9" s="20" t="s">
        <v>34</v>
      </c>
      <c r="V9" s="20" t="s">
        <v>35</v>
      </c>
      <c r="W9" s="20" t="s">
        <v>36</v>
      </c>
      <c r="X9" s="20" t="s">
        <v>34</v>
      </c>
      <c r="Y9" s="20" t="s">
        <v>37</v>
      </c>
      <c r="Z9" s="20" t="s">
        <v>35</v>
      </c>
      <c r="AA9" s="20" t="s">
        <v>38</v>
      </c>
      <c r="AC9" s="28" t="s">
        <v>121</v>
      </c>
      <c r="AD9" s="28">
        <v>1702</v>
      </c>
      <c r="AE9" s="28">
        <v>506</v>
      </c>
      <c r="AF9" s="28">
        <v>85.3</v>
      </c>
      <c r="AG9" s="30">
        <f t="shared" si="4"/>
        <v>1110.7</v>
      </c>
      <c r="AH9" s="28">
        <v>0</v>
      </c>
      <c r="AI9" s="29"/>
      <c r="AJ9" s="30"/>
      <c r="AK9" s="30">
        <f t="shared" si="3"/>
        <v>1110.7</v>
      </c>
      <c r="AP9" s="34">
        <f>SUM(AP2:AP8)</f>
        <v>5814</v>
      </c>
      <c r="AQ9" s="34">
        <f t="shared" ref="AQ9:AY9" si="12">SUM(AQ2:AQ8)</f>
        <v>3241.3</v>
      </c>
      <c r="AR9" s="34">
        <f t="shared" si="12"/>
        <v>799.86</v>
      </c>
      <c r="AS9" s="34">
        <f t="shared" si="12"/>
        <v>1772.8399999999997</v>
      </c>
      <c r="AT9" s="34">
        <f t="shared" si="12"/>
        <v>1952</v>
      </c>
      <c r="AU9" s="34">
        <f t="shared" si="12"/>
        <v>60</v>
      </c>
      <c r="AV9" s="34">
        <f t="shared" si="12"/>
        <v>3664.84</v>
      </c>
      <c r="AW9" s="35">
        <f t="shared" si="12"/>
        <v>0</v>
      </c>
      <c r="AX9" s="35">
        <f t="shared" si="12"/>
        <v>0</v>
      </c>
      <c r="AY9" s="35">
        <f t="shared" si="12"/>
        <v>3664.84</v>
      </c>
      <c r="BA9" s="28" t="s">
        <v>260</v>
      </c>
      <c r="BB9" s="28">
        <v>249</v>
      </c>
      <c r="BC9" s="28">
        <v>511.4</v>
      </c>
      <c r="BD9" s="28">
        <v>37.35</v>
      </c>
      <c r="BE9" s="30">
        <f t="shared" si="8"/>
        <v>-299.75</v>
      </c>
      <c r="BF9" s="28">
        <v>0</v>
      </c>
      <c r="BG9" s="30">
        <v>15</v>
      </c>
      <c r="BH9" s="30">
        <f t="shared" si="9"/>
        <v>-314.75</v>
      </c>
      <c r="BI9" s="31"/>
      <c r="BJ9" s="31"/>
      <c r="BK9" s="30">
        <f t="shared" si="10"/>
        <v>-314.75</v>
      </c>
      <c r="BO9" s="112" t="s">
        <v>315</v>
      </c>
      <c r="BP9" s="113">
        <v>329</v>
      </c>
      <c r="BQ9" s="112">
        <v>7217</v>
      </c>
      <c r="BR9" s="112">
        <v>8453.1</v>
      </c>
      <c r="BS9" s="112">
        <v>1065.8</v>
      </c>
      <c r="BT9" s="112">
        <v>-2301.9</v>
      </c>
      <c r="BV9" s="114" t="s">
        <v>316</v>
      </c>
      <c r="BW9" s="113">
        <v>68</v>
      </c>
      <c r="BX9" s="112">
        <v>299.5</v>
      </c>
      <c r="BY9" s="112">
        <v>425</v>
      </c>
      <c r="BZ9" s="112">
        <v>38.36</v>
      </c>
      <c r="CA9" s="112">
        <v>-163.86</v>
      </c>
    </row>
    <row r="10" spans="1:79" ht="15" customHeight="1" x14ac:dyDescent="0.25">
      <c r="A10" s="14" t="s">
        <v>19</v>
      </c>
      <c r="B10" s="6">
        <v>0</v>
      </c>
      <c r="C10" s="8"/>
      <c r="D10" s="7">
        <v>108751.29</v>
      </c>
      <c r="E10" s="8"/>
      <c r="F10" s="13"/>
      <c r="G10" s="7">
        <f t="shared" si="0"/>
        <v>0</v>
      </c>
      <c r="H10" s="7"/>
      <c r="I10" s="10">
        <f t="shared" si="1"/>
        <v>108751.29</v>
      </c>
      <c r="J10" s="11"/>
      <c r="K10" s="11"/>
      <c r="L10" s="12">
        <f t="shared" si="2"/>
        <v>108751.29</v>
      </c>
      <c r="M10" s="14" t="s">
        <v>19</v>
      </c>
      <c r="Q10" s="21" t="s">
        <v>71</v>
      </c>
      <c r="R10" s="21">
        <v>343</v>
      </c>
      <c r="S10" s="21">
        <v>164.55</v>
      </c>
      <c r="T10" s="21">
        <v>37.979999999999997</v>
      </c>
      <c r="U10" s="22">
        <f>R10-S10-T10</f>
        <v>140.47</v>
      </c>
      <c r="V10" s="21">
        <v>0</v>
      </c>
      <c r="W10" s="23">
        <v>15</v>
      </c>
      <c r="X10" s="23">
        <f>U10+V10-W10</f>
        <v>125.47</v>
      </c>
      <c r="Y10" s="24"/>
      <c r="Z10" s="24"/>
      <c r="AA10" s="23">
        <f>X10-Y10-Z10</f>
        <v>125.47</v>
      </c>
      <c r="AC10" s="73" t="s">
        <v>122</v>
      </c>
      <c r="AD10" s="73">
        <v>393</v>
      </c>
      <c r="AE10" s="73">
        <v>402.04</v>
      </c>
      <c r="AF10" s="73">
        <v>49.26</v>
      </c>
      <c r="AG10" s="75">
        <f t="shared" si="4"/>
        <v>-58.300000000000018</v>
      </c>
      <c r="AH10" s="73">
        <v>237.29</v>
      </c>
      <c r="AI10" s="22"/>
      <c r="AJ10" s="23"/>
      <c r="AK10" s="23">
        <f t="shared" si="3"/>
        <v>178.98999999999998</v>
      </c>
      <c r="AU10" s="43" t="s">
        <v>45</v>
      </c>
      <c r="AV10" s="43">
        <v>30</v>
      </c>
      <c r="BA10" s="21" t="s">
        <v>261</v>
      </c>
      <c r="BB10" s="21">
        <v>100</v>
      </c>
      <c r="BC10" s="21">
        <v>0</v>
      </c>
      <c r="BD10" s="21">
        <v>15</v>
      </c>
      <c r="BE10" s="23">
        <f t="shared" si="8"/>
        <v>85</v>
      </c>
      <c r="BF10" s="21">
        <v>0</v>
      </c>
      <c r="BG10" s="23">
        <v>15</v>
      </c>
      <c r="BH10" s="23">
        <f t="shared" si="9"/>
        <v>70</v>
      </c>
      <c r="BI10" s="24"/>
      <c r="BJ10" s="24"/>
      <c r="BK10" s="23">
        <f t="shared" si="10"/>
        <v>70</v>
      </c>
      <c r="BO10" s="112" t="s">
        <v>317</v>
      </c>
      <c r="BP10" s="113">
        <v>175</v>
      </c>
      <c r="BQ10" s="112">
        <v>1012</v>
      </c>
      <c r="BR10" s="112">
        <v>5.18</v>
      </c>
      <c r="BS10" s="112">
        <v>130.96</v>
      </c>
      <c r="BT10" s="112">
        <v>875.86</v>
      </c>
      <c r="BV10" s="114" t="s">
        <v>319</v>
      </c>
      <c r="BW10" s="113">
        <v>1</v>
      </c>
      <c r="BX10" s="112">
        <v>2</v>
      </c>
      <c r="BY10" s="112">
        <v>0</v>
      </c>
      <c r="BZ10" s="112">
        <v>0.3</v>
      </c>
      <c r="CA10" s="112">
        <v>1.7</v>
      </c>
    </row>
    <row r="11" spans="1:79" ht="15" customHeight="1" x14ac:dyDescent="0.25">
      <c r="A11" s="14" t="s">
        <v>20</v>
      </c>
      <c r="B11" s="6">
        <f>'08 À 14'!L13</f>
        <v>0</v>
      </c>
      <c r="C11" s="8">
        <v>-2721.16</v>
      </c>
      <c r="D11" s="7">
        <v>3394</v>
      </c>
      <c r="E11" s="8">
        <v>75</v>
      </c>
      <c r="F11" s="9">
        <v>0.2</v>
      </c>
      <c r="G11" s="7">
        <v>0</v>
      </c>
      <c r="H11" s="7">
        <v>50</v>
      </c>
      <c r="I11" s="10">
        <f t="shared" si="1"/>
        <v>547.84000000000015</v>
      </c>
      <c r="J11" s="11"/>
      <c r="K11" s="11"/>
      <c r="L11" s="12">
        <f t="shared" si="2"/>
        <v>547.84000000000015</v>
      </c>
      <c r="M11" s="14" t="s">
        <v>20</v>
      </c>
      <c r="Q11" s="59" t="s">
        <v>72</v>
      </c>
      <c r="R11" s="59">
        <v>17.5</v>
      </c>
      <c r="S11" s="59">
        <v>61.02</v>
      </c>
      <c r="T11" s="59">
        <v>2.63</v>
      </c>
      <c r="U11" s="61">
        <f t="shared" ref="U11" si="13">R11-S11-T11</f>
        <v>-46.150000000000006</v>
      </c>
      <c r="V11" s="59">
        <v>0</v>
      </c>
      <c r="W11" s="60"/>
      <c r="X11" s="60">
        <f t="shared" ref="X11" si="14">U11+V11-W11</f>
        <v>-46.150000000000006</v>
      </c>
      <c r="Y11" s="62"/>
      <c r="Z11" s="62"/>
      <c r="AA11" s="60">
        <f t="shared" ref="AA11" si="15">X11-Y11-Z11</f>
        <v>-46.150000000000006</v>
      </c>
      <c r="AC11" s="28" t="s">
        <v>123</v>
      </c>
      <c r="AD11" s="28">
        <v>41381</v>
      </c>
      <c r="AE11" s="28">
        <v>53791.6</v>
      </c>
      <c r="AF11" s="28">
        <v>6668.7</v>
      </c>
      <c r="AG11" s="30">
        <f t="shared" si="4"/>
        <v>-19079.3</v>
      </c>
      <c r="AH11" s="28">
        <v>31000</v>
      </c>
      <c r="AI11" s="29"/>
      <c r="AJ11" s="30"/>
      <c r="AK11" s="30">
        <f>AG11+AH11-AI11-AJ11</f>
        <v>11920.7</v>
      </c>
      <c r="AU11" s="43" t="s">
        <v>46</v>
      </c>
      <c r="AV11" s="43">
        <f>AS9*15%</f>
        <v>265.92599999999993</v>
      </c>
      <c r="BA11" s="28" t="s">
        <v>298</v>
      </c>
      <c r="BB11" s="28">
        <v>25</v>
      </c>
      <c r="BC11" s="28">
        <v>0</v>
      </c>
      <c r="BD11" s="28">
        <v>2.75</v>
      </c>
      <c r="BE11" s="30">
        <f t="shared" si="8"/>
        <v>22.25</v>
      </c>
      <c r="BF11" s="28">
        <v>0</v>
      </c>
      <c r="BG11" s="30"/>
      <c r="BH11" s="30">
        <f t="shared" si="9"/>
        <v>22.25</v>
      </c>
      <c r="BI11" s="31"/>
      <c r="BJ11" s="31"/>
      <c r="BK11" s="30">
        <f t="shared" si="10"/>
        <v>22.25</v>
      </c>
      <c r="BO11" s="112" t="s">
        <v>318</v>
      </c>
      <c r="BP11" s="113">
        <v>98</v>
      </c>
      <c r="BQ11" s="112">
        <v>3190</v>
      </c>
      <c r="BR11" s="112">
        <v>159.75</v>
      </c>
      <c r="BS11" s="112">
        <v>474.75</v>
      </c>
      <c r="BT11" s="112">
        <v>2555.5</v>
      </c>
      <c r="BV11" s="114" t="s">
        <v>322</v>
      </c>
      <c r="BW11" s="113">
        <v>0</v>
      </c>
      <c r="BX11" s="112">
        <v>0</v>
      </c>
      <c r="BY11" s="112">
        <v>0</v>
      </c>
      <c r="BZ11" s="112">
        <v>0</v>
      </c>
      <c r="CA11" s="112">
        <v>0</v>
      </c>
    </row>
    <row r="12" spans="1:79" ht="15" customHeight="1" x14ac:dyDescent="0.25">
      <c r="A12" s="14" t="s">
        <v>21</v>
      </c>
      <c r="B12" s="6">
        <f>'08 À 14'!L14</f>
        <v>0</v>
      </c>
      <c r="C12" s="8">
        <v>9912.7000000000007</v>
      </c>
      <c r="D12" s="7"/>
      <c r="E12" s="8">
        <v>60</v>
      </c>
      <c r="F12" s="9">
        <v>0.2</v>
      </c>
      <c r="G12" s="7">
        <f t="shared" si="0"/>
        <v>1982.5400000000002</v>
      </c>
      <c r="H12" s="7">
        <v>30</v>
      </c>
      <c r="I12" s="10">
        <f t="shared" si="1"/>
        <v>7840.1600000000008</v>
      </c>
      <c r="J12" s="11"/>
      <c r="K12" s="11"/>
      <c r="L12" s="12">
        <f t="shared" si="2"/>
        <v>7840.1600000000008</v>
      </c>
      <c r="M12" s="14" t="s">
        <v>21</v>
      </c>
      <c r="Q12" s="73" t="s">
        <v>75</v>
      </c>
      <c r="R12" s="73">
        <v>495</v>
      </c>
      <c r="S12" s="73">
        <v>156.6</v>
      </c>
      <c r="T12" s="73">
        <v>60.05</v>
      </c>
      <c r="U12" s="74">
        <f t="shared" ref="U12:U18" si="16">R12-S12-T12</f>
        <v>278.34999999999997</v>
      </c>
      <c r="V12" s="21">
        <v>0</v>
      </c>
      <c r="W12" s="23">
        <v>15</v>
      </c>
      <c r="X12" s="23">
        <f t="shared" ref="X12:X18" si="17">U12+V12-W12</f>
        <v>263.34999999999997</v>
      </c>
      <c r="Y12" s="24"/>
      <c r="Z12" s="24"/>
      <c r="AA12" s="23">
        <f t="shared" ref="AA12:AA18" si="18">X12-Y12-Z12</f>
        <v>263.34999999999997</v>
      </c>
      <c r="AC12" s="73" t="s">
        <v>124</v>
      </c>
      <c r="AD12" s="73">
        <v>650</v>
      </c>
      <c r="AE12" s="73">
        <v>217.15</v>
      </c>
      <c r="AF12" s="73">
        <v>90.26</v>
      </c>
      <c r="AG12" s="75">
        <f t="shared" si="4"/>
        <v>342.59000000000003</v>
      </c>
      <c r="AH12" s="73">
        <v>0</v>
      </c>
      <c r="AI12" s="22"/>
      <c r="AJ12" s="23"/>
      <c r="AK12" s="23">
        <f t="shared" si="3"/>
        <v>342.59000000000003</v>
      </c>
      <c r="AU12" s="37" t="s">
        <v>8</v>
      </c>
      <c r="AV12" s="37">
        <f>AV9-AV11-AV10</f>
        <v>3368.9140000000002</v>
      </c>
      <c r="BA12" s="21" t="s">
        <v>203</v>
      </c>
      <c r="BB12" s="21">
        <v>377.5</v>
      </c>
      <c r="BC12" s="21">
        <v>211.88</v>
      </c>
      <c r="BD12" s="21">
        <v>34.29</v>
      </c>
      <c r="BE12" s="23">
        <f t="shared" si="8"/>
        <v>131.33000000000001</v>
      </c>
      <c r="BF12" s="21">
        <v>0</v>
      </c>
      <c r="BG12" s="23">
        <v>15</v>
      </c>
      <c r="BH12" s="23">
        <f t="shared" si="9"/>
        <v>116.33000000000001</v>
      </c>
      <c r="BI12" s="24"/>
      <c r="BJ12" s="24"/>
      <c r="BK12" s="23">
        <f t="shared" si="10"/>
        <v>116.33000000000001</v>
      </c>
      <c r="BO12" s="112" t="s">
        <v>320</v>
      </c>
      <c r="BP12" s="113">
        <v>92</v>
      </c>
      <c r="BQ12" s="112">
        <v>517</v>
      </c>
      <c r="BR12" s="112">
        <v>1091.6400000000001</v>
      </c>
      <c r="BS12" s="112">
        <v>65.86</v>
      </c>
      <c r="BT12" s="112">
        <v>-640.5</v>
      </c>
      <c r="BV12" s="114" t="s">
        <v>323</v>
      </c>
      <c r="BW12" s="113">
        <v>0</v>
      </c>
      <c r="BX12" s="112">
        <v>0</v>
      </c>
      <c r="BY12" s="112">
        <v>0</v>
      </c>
      <c r="BZ12" s="112">
        <v>0</v>
      </c>
      <c r="CA12" s="112">
        <v>0</v>
      </c>
    </row>
    <row r="13" spans="1:79" ht="15" customHeight="1" x14ac:dyDescent="0.25">
      <c r="A13" s="64" t="s">
        <v>22</v>
      </c>
      <c r="B13" s="6">
        <f>'08 À 14'!L15</f>
        <v>0</v>
      </c>
      <c r="C13" s="7">
        <v>1432.5</v>
      </c>
      <c r="D13" s="7"/>
      <c r="E13" s="7">
        <v>128</v>
      </c>
      <c r="F13" s="9">
        <v>0.2</v>
      </c>
      <c r="G13" s="7">
        <f t="shared" si="0"/>
        <v>286.5</v>
      </c>
      <c r="H13" s="7">
        <v>30</v>
      </c>
      <c r="I13" s="10">
        <f t="shared" si="1"/>
        <v>988</v>
      </c>
      <c r="J13" s="11"/>
      <c r="K13" s="11"/>
      <c r="L13" s="12">
        <f t="shared" si="2"/>
        <v>988</v>
      </c>
      <c r="M13" s="14" t="s">
        <v>22</v>
      </c>
      <c r="Q13" s="59" t="s">
        <v>76</v>
      </c>
      <c r="R13" s="59">
        <v>465</v>
      </c>
      <c r="S13" s="59">
        <v>0</v>
      </c>
      <c r="T13" s="59">
        <v>68.25</v>
      </c>
      <c r="U13" s="61">
        <f t="shared" si="16"/>
        <v>396.75</v>
      </c>
      <c r="V13" s="59">
        <v>0</v>
      </c>
      <c r="W13" s="60">
        <v>15</v>
      </c>
      <c r="X13" s="60">
        <f t="shared" si="17"/>
        <v>381.75</v>
      </c>
      <c r="Y13" s="62"/>
      <c r="Z13" s="62"/>
      <c r="AA13" s="60">
        <f t="shared" si="18"/>
        <v>381.75</v>
      </c>
      <c r="AC13" s="28" t="s">
        <v>286</v>
      </c>
      <c r="AD13" s="28">
        <v>1972</v>
      </c>
      <c r="AE13" s="28">
        <v>243</v>
      </c>
      <c r="AF13" s="28">
        <v>242.3</v>
      </c>
      <c r="AG13" s="30">
        <f t="shared" si="4"/>
        <v>1486.7</v>
      </c>
      <c r="AH13" s="28">
        <v>0</v>
      </c>
      <c r="AI13" s="29"/>
      <c r="AJ13" s="30"/>
      <c r="AK13" s="30">
        <f t="shared" si="3"/>
        <v>1486.7</v>
      </c>
      <c r="BB13" s="34">
        <f>SUM(BB2:BB12)</f>
        <v>5028.5</v>
      </c>
      <c r="BC13" s="34">
        <f t="shared" ref="BC13:BK13" si="19">SUM(BC2:BC12)</f>
        <v>1483.6799999999998</v>
      </c>
      <c r="BD13" s="34">
        <f t="shared" si="19"/>
        <v>650.81999999999994</v>
      </c>
      <c r="BE13" s="34">
        <f t="shared" si="19"/>
        <v>2894</v>
      </c>
      <c r="BF13" s="35">
        <f t="shared" si="19"/>
        <v>0</v>
      </c>
      <c r="BG13" s="35">
        <f t="shared" si="19"/>
        <v>90</v>
      </c>
      <c r="BH13" s="35">
        <f t="shared" si="19"/>
        <v>2804</v>
      </c>
      <c r="BI13" s="35">
        <f t="shared" si="19"/>
        <v>0</v>
      </c>
      <c r="BJ13" s="35">
        <f t="shared" si="19"/>
        <v>0</v>
      </c>
      <c r="BK13" s="35">
        <f t="shared" si="19"/>
        <v>2804</v>
      </c>
      <c r="BO13" s="112" t="s">
        <v>321</v>
      </c>
      <c r="BP13" s="113">
        <v>288</v>
      </c>
      <c r="BQ13" s="112">
        <v>17850</v>
      </c>
      <c r="BR13" s="112">
        <v>11054.05</v>
      </c>
      <c r="BS13" s="112">
        <v>2381.0300000000002</v>
      </c>
      <c r="BT13" s="112">
        <v>4414.92</v>
      </c>
      <c r="BV13" s="114" t="s">
        <v>326</v>
      </c>
      <c r="BW13" s="113">
        <v>0</v>
      </c>
      <c r="BX13" s="112">
        <v>0</v>
      </c>
      <c r="BY13" s="112">
        <v>0</v>
      </c>
      <c r="BZ13" s="112">
        <v>0</v>
      </c>
      <c r="CA13" s="112">
        <v>0</v>
      </c>
    </row>
    <row r="14" spans="1:79" ht="15" customHeight="1" x14ac:dyDescent="0.25">
      <c r="A14" s="63" t="s">
        <v>23</v>
      </c>
      <c r="B14" s="6">
        <f>'08 À 14'!L16</f>
        <v>0</v>
      </c>
      <c r="C14" s="7">
        <v>1895.36</v>
      </c>
      <c r="D14" s="7">
        <v>249</v>
      </c>
      <c r="E14" s="7">
        <v>105</v>
      </c>
      <c r="F14" s="9">
        <v>0.2</v>
      </c>
      <c r="G14" s="7">
        <f t="shared" si="0"/>
        <v>379.072</v>
      </c>
      <c r="H14" s="7">
        <v>30</v>
      </c>
      <c r="I14" s="10">
        <f t="shared" si="1"/>
        <v>1630.2879999999996</v>
      </c>
      <c r="J14" s="11"/>
      <c r="K14" s="11"/>
      <c r="L14" s="12">
        <f t="shared" si="2"/>
        <v>1630.2879999999996</v>
      </c>
      <c r="M14" s="5" t="s">
        <v>23</v>
      </c>
      <c r="O14" s="99">
        <f>(J2+J3+J5+J6+J7+J10+J11+J12+J13+J14+J15+J16+J17+J18+J19+J22)*40%+(J4+J8+J9+J20+J21+J23)*20%</f>
        <v>180</v>
      </c>
      <c r="Q14" s="73" t="s">
        <v>77</v>
      </c>
      <c r="R14" s="73">
        <v>5</v>
      </c>
      <c r="S14" s="73">
        <v>0</v>
      </c>
      <c r="T14" s="73">
        <v>0.75</v>
      </c>
      <c r="U14" s="74">
        <f t="shared" si="16"/>
        <v>4.25</v>
      </c>
      <c r="V14" s="21">
        <v>0</v>
      </c>
      <c r="W14" s="23"/>
      <c r="X14" s="23">
        <f t="shared" si="17"/>
        <v>4.25</v>
      </c>
      <c r="Y14" s="24"/>
      <c r="Z14" s="24"/>
      <c r="AA14" s="23">
        <f t="shared" si="18"/>
        <v>4.25</v>
      </c>
      <c r="AC14" s="73" t="s">
        <v>160</v>
      </c>
      <c r="AD14" s="73">
        <v>12727</v>
      </c>
      <c r="AE14" s="73">
        <v>8767.7099999999991</v>
      </c>
      <c r="AF14" s="73">
        <v>1661.51</v>
      </c>
      <c r="AG14" s="75">
        <f t="shared" si="4"/>
        <v>2297.7800000000007</v>
      </c>
      <c r="AH14" s="73">
        <v>0</v>
      </c>
      <c r="AI14" s="22"/>
      <c r="AJ14" s="23"/>
      <c r="AK14" s="23">
        <f t="shared" si="3"/>
        <v>2297.7800000000007</v>
      </c>
      <c r="AO14" s="20" t="s">
        <v>26</v>
      </c>
      <c r="AP14" s="20" t="s">
        <v>31</v>
      </c>
      <c r="AQ14" s="20" t="s">
        <v>32</v>
      </c>
      <c r="AR14" s="20" t="s">
        <v>33</v>
      </c>
      <c r="AS14" s="20" t="s">
        <v>34</v>
      </c>
      <c r="AT14" s="20" t="s">
        <v>35</v>
      </c>
      <c r="AU14" s="20" t="s">
        <v>36</v>
      </c>
      <c r="AV14" s="20" t="s">
        <v>34</v>
      </c>
      <c r="AW14" s="20" t="s">
        <v>37</v>
      </c>
      <c r="AX14" s="20" t="s">
        <v>35</v>
      </c>
      <c r="AY14" s="20" t="s">
        <v>38</v>
      </c>
      <c r="BG14" s="43" t="s">
        <v>45</v>
      </c>
      <c r="BH14" s="43">
        <v>70</v>
      </c>
      <c r="BO14" s="112" t="s">
        <v>324</v>
      </c>
      <c r="BP14" s="113">
        <v>468</v>
      </c>
      <c r="BQ14" s="112">
        <v>3053</v>
      </c>
      <c r="BR14" s="112">
        <v>815.28</v>
      </c>
      <c r="BS14" s="112">
        <v>330.88</v>
      </c>
      <c r="BT14" s="112">
        <v>1906.84</v>
      </c>
      <c r="BV14" s="114" t="s">
        <v>331</v>
      </c>
      <c r="BW14" s="113">
        <v>0</v>
      </c>
      <c r="BX14" s="112">
        <v>0</v>
      </c>
      <c r="BY14" s="112">
        <v>0</v>
      </c>
      <c r="BZ14" s="112">
        <v>0</v>
      </c>
      <c r="CA14" s="112">
        <v>0</v>
      </c>
    </row>
    <row r="15" spans="1:79" ht="15" customHeight="1" x14ac:dyDescent="0.25">
      <c r="A15" s="63" t="s">
        <v>25</v>
      </c>
      <c r="B15" s="6">
        <f>'08 À 14'!L18</f>
        <v>845.8</v>
      </c>
      <c r="C15" s="7">
        <v>1772.84</v>
      </c>
      <c r="D15" s="7">
        <v>1952</v>
      </c>
      <c r="E15" s="7">
        <v>60</v>
      </c>
      <c r="F15" s="9">
        <v>0.15</v>
      </c>
      <c r="G15" s="7">
        <f t="shared" si="0"/>
        <v>265.92599999999999</v>
      </c>
      <c r="H15" s="7">
        <v>30</v>
      </c>
      <c r="I15" s="10">
        <f t="shared" ref="I15:I23" si="20">B15+C15+D15-E15-G15-H15</f>
        <v>4214.713999999999</v>
      </c>
      <c r="J15" s="11"/>
      <c r="K15" s="11"/>
      <c r="L15" s="12">
        <f t="shared" ref="L15:L23" si="21">I15-J15-K15</f>
        <v>4214.713999999999</v>
      </c>
      <c r="M15" s="5" t="s">
        <v>25</v>
      </c>
      <c r="Q15" s="59" t="s">
        <v>79</v>
      </c>
      <c r="R15" s="59">
        <v>51</v>
      </c>
      <c r="S15" s="59">
        <v>0</v>
      </c>
      <c r="T15" s="59">
        <v>7.45</v>
      </c>
      <c r="U15" s="61">
        <f t="shared" si="16"/>
        <v>43.55</v>
      </c>
      <c r="V15" s="59">
        <v>0</v>
      </c>
      <c r="W15" s="60"/>
      <c r="X15" s="60">
        <f t="shared" si="17"/>
        <v>43.55</v>
      </c>
      <c r="Y15" s="62"/>
      <c r="Z15" s="62"/>
      <c r="AA15" s="60">
        <f t="shared" si="18"/>
        <v>43.55</v>
      </c>
      <c r="AC15" s="28" t="s">
        <v>125</v>
      </c>
      <c r="AD15" s="28">
        <v>4370</v>
      </c>
      <c r="AE15" s="28">
        <v>26160</v>
      </c>
      <c r="AF15" s="28">
        <v>637</v>
      </c>
      <c r="AG15" s="30">
        <f t="shared" si="4"/>
        <v>-22427</v>
      </c>
      <c r="AH15" s="28">
        <v>2000</v>
      </c>
      <c r="AI15" s="29"/>
      <c r="AJ15" s="30"/>
      <c r="AK15" s="30">
        <f t="shared" si="3"/>
        <v>-20427</v>
      </c>
      <c r="AO15" s="21" t="s">
        <v>176</v>
      </c>
      <c r="AP15" s="21">
        <v>0</v>
      </c>
      <c r="AQ15" s="21">
        <v>0</v>
      </c>
      <c r="AR15" s="21">
        <v>0</v>
      </c>
      <c r="AS15" s="22">
        <f t="shared" ref="AS15" si="22">AP15-AQ15-AR15</f>
        <v>0</v>
      </c>
      <c r="AT15" s="21">
        <v>0</v>
      </c>
      <c r="AU15" s="23">
        <v>0</v>
      </c>
      <c r="AV15" s="23">
        <f>AS15+AT15-AU15</f>
        <v>0</v>
      </c>
      <c r="AW15" s="24"/>
      <c r="AX15" s="24"/>
      <c r="AY15" s="23">
        <f>AV15-AW15-AX15</f>
        <v>0</v>
      </c>
      <c r="BG15" s="43" t="s">
        <v>46</v>
      </c>
      <c r="BH15" s="43">
        <f>BE13*20%</f>
        <v>578.80000000000007</v>
      </c>
      <c r="BO15" s="112" t="s">
        <v>325</v>
      </c>
      <c r="BP15" s="113">
        <v>50</v>
      </c>
      <c r="BQ15" s="112">
        <v>2204.5300000000002</v>
      </c>
      <c r="BR15" s="112">
        <v>2122.36</v>
      </c>
      <c r="BS15" s="112">
        <v>196.3</v>
      </c>
      <c r="BT15" s="112">
        <v>-114.13</v>
      </c>
      <c r="BV15" s="114" t="s">
        <v>333</v>
      </c>
      <c r="BW15" s="113">
        <v>36</v>
      </c>
      <c r="BX15" s="112">
        <v>184</v>
      </c>
      <c r="BY15" s="112">
        <v>0</v>
      </c>
      <c r="BZ15" s="112">
        <v>26.74</v>
      </c>
      <c r="CA15" s="112">
        <v>157.26</v>
      </c>
    </row>
    <row r="16" spans="1:79" ht="15" customHeight="1" x14ac:dyDescent="0.25">
      <c r="A16" s="5" t="s">
        <v>26</v>
      </c>
      <c r="B16" s="6">
        <f>'08 À 14'!L19</f>
        <v>0</v>
      </c>
      <c r="C16" s="8">
        <v>173.61</v>
      </c>
      <c r="D16" s="8"/>
      <c r="E16" s="8">
        <v>15</v>
      </c>
      <c r="F16" s="13">
        <v>0.15</v>
      </c>
      <c r="G16" s="7">
        <f t="shared" ref="G16:G23" si="23">C16*F16</f>
        <v>26.041500000000003</v>
      </c>
      <c r="H16" s="7">
        <v>15</v>
      </c>
      <c r="I16" s="10">
        <f t="shared" si="20"/>
        <v>117.5685</v>
      </c>
      <c r="J16" s="11"/>
      <c r="K16" s="11"/>
      <c r="L16" s="12">
        <f t="shared" si="21"/>
        <v>117.5685</v>
      </c>
      <c r="M16" s="5" t="s">
        <v>26</v>
      </c>
      <c r="Q16" s="73" t="s">
        <v>80</v>
      </c>
      <c r="R16" s="73">
        <v>500</v>
      </c>
      <c r="S16" s="73">
        <v>0</v>
      </c>
      <c r="T16" s="73">
        <v>61</v>
      </c>
      <c r="U16" s="74">
        <f t="shared" si="16"/>
        <v>439</v>
      </c>
      <c r="V16" s="21">
        <v>0</v>
      </c>
      <c r="W16" s="23">
        <v>15</v>
      </c>
      <c r="X16" s="23">
        <f t="shared" si="17"/>
        <v>424</v>
      </c>
      <c r="Y16" s="24"/>
      <c r="Z16" s="24"/>
      <c r="AA16" s="23">
        <f t="shared" si="18"/>
        <v>424</v>
      </c>
      <c r="AC16" s="73" t="s">
        <v>126</v>
      </c>
      <c r="AD16" s="73">
        <v>522</v>
      </c>
      <c r="AE16" s="73">
        <v>15.45</v>
      </c>
      <c r="AF16" s="73">
        <v>69.040000000000006</v>
      </c>
      <c r="AG16" s="75">
        <f t="shared" si="4"/>
        <v>437.51</v>
      </c>
      <c r="AH16" s="73">
        <v>0</v>
      </c>
      <c r="AI16" s="22"/>
      <c r="AJ16" s="23"/>
      <c r="AK16" s="23">
        <f t="shared" si="3"/>
        <v>437.51</v>
      </c>
      <c r="AO16" s="28" t="s">
        <v>177</v>
      </c>
      <c r="AP16" s="28">
        <v>0</v>
      </c>
      <c r="AQ16" s="28">
        <v>0</v>
      </c>
      <c r="AR16" s="28">
        <v>0</v>
      </c>
      <c r="AS16" s="29">
        <f t="shared" ref="AS16:AS18" si="24">AP16-AQ16-AR16</f>
        <v>0</v>
      </c>
      <c r="AT16" s="28">
        <v>0</v>
      </c>
      <c r="AU16" s="30">
        <v>0</v>
      </c>
      <c r="AV16" s="30">
        <f t="shared" ref="AV16:AV18" si="25">AS16+AT16-AU16</f>
        <v>0</v>
      </c>
      <c r="AW16" s="31"/>
      <c r="AX16" s="31"/>
      <c r="AY16" s="30">
        <f t="shared" ref="AY16:AY18" si="26">AV16-AW16-AX16</f>
        <v>0</v>
      </c>
      <c r="BG16" s="37" t="s">
        <v>8</v>
      </c>
      <c r="BH16" s="37">
        <f>BH13-BH15-BH14</f>
        <v>2155.1999999999998</v>
      </c>
      <c r="BO16" s="112" t="s">
        <v>327</v>
      </c>
      <c r="BP16" s="113">
        <v>72</v>
      </c>
      <c r="BQ16" s="112">
        <v>1800</v>
      </c>
      <c r="BR16" s="112">
        <v>0</v>
      </c>
      <c r="BS16" s="112">
        <v>242.6</v>
      </c>
      <c r="BT16" s="112">
        <v>1557.4</v>
      </c>
      <c r="BV16" s="114" t="s">
        <v>336</v>
      </c>
      <c r="BW16" s="113">
        <v>22</v>
      </c>
      <c r="BX16" s="112">
        <v>67</v>
      </c>
      <c r="BY16" s="112">
        <v>0</v>
      </c>
      <c r="BZ16" s="112">
        <v>9.3699999999999992</v>
      </c>
      <c r="CA16" s="112">
        <v>57.63</v>
      </c>
    </row>
    <row r="17" spans="1:79" ht="15" customHeight="1" x14ac:dyDescent="0.25">
      <c r="A17" s="63" t="s">
        <v>27</v>
      </c>
      <c r="B17" s="6">
        <f>'08 À 14'!L20</f>
        <v>0</v>
      </c>
      <c r="C17" s="8">
        <v>436.81</v>
      </c>
      <c r="D17" s="8"/>
      <c r="E17" s="8">
        <v>15</v>
      </c>
      <c r="F17" s="13">
        <v>0.2</v>
      </c>
      <c r="G17" s="7">
        <f t="shared" si="23"/>
        <v>87.362000000000009</v>
      </c>
      <c r="H17" s="7">
        <v>15</v>
      </c>
      <c r="I17" s="10">
        <f t="shared" si="20"/>
        <v>319.44799999999998</v>
      </c>
      <c r="J17" s="11"/>
      <c r="K17" s="11"/>
      <c r="L17" s="12">
        <f t="shared" si="21"/>
        <v>319.44799999999998</v>
      </c>
      <c r="M17" s="5" t="s">
        <v>27</v>
      </c>
      <c r="Q17" s="59" t="s">
        <v>81</v>
      </c>
      <c r="R17" s="59">
        <v>1000</v>
      </c>
      <c r="S17" s="59">
        <v>551</v>
      </c>
      <c r="T17" s="59">
        <v>115</v>
      </c>
      <c r="U17" s="61">
        <f t="shared" si="16"/>
        <v>334</v>
      </c>
      <c r="V17" s="59">
        <v>0</v>
      </c>
      <c r="W17" s="60">
        <v>15</v>
      </c>
      <c r="X17" s="60">
        <f t="shared" si="17"/>
        <v>319</v>
      </c>
      <c r="Y17" s="62"/>
      <c r="Z17" s="62"/>
      <c r="AA17" s="60">
        <f t="shared" si="18"/>
        <v>319</v>
      </c>
      <c r="AC17" s="28" t="s">
        <v>127</v>
      </c>
      <c r="AD17" s="28">
        <v>6000</v>
      </c>
      <c r="AE17" s="28">
        <v>3316.5</v>
      </c>
      <c r="AF17" s="28">
        <v>636.5</v>
      </c>
      <c r="AG17" s="30">
        <f t="shared" si="4"/>
        <v>2047</v>
      </c>
      <c r="AH17" s="28">
        <v>0</v>
      </c>
      <c r="AI17" s="29"/>
      <c r="AJ17" s="30"/>
      <c r="AK17" s="30">
        <f t="shared" si="3"/>
        <v>2047</v>
      </c>
      <c r="AO17" s="21" t="s">
        <v>178</v>
      </c>
      <c r="AP17" s="21">
        <v>204</v>
      </c>
      <c r="AQ17" s="21">
        <v>0</v>
      </c>
      <c r="AR17" s="21">
        <v>30.39</v>
      </c>
      <c r="AS17" s="22">
        <f t="shared" si="24"/>
        <v>173.61</v>
      </c>
      <c r="AT17" s="21">
        <v>0</v>
      </c>
      <c r="AU17" s="23">
        <v>15</v>
      </c>
      <c r="AV17" s="23">
        <f t="shared" si="25"/>
        <v>158.61000000000001</v>
      </c>
      <c r="AW17" s="24"/>
      <c r="AX17" s="24"/>
      <c r="AY17" s="23">
        <f t="shared" si="26"/>
        <v>158.61000000000001</v>
      </c>
      <c r="BO17" s="112" t="s">
        <v>328</v>
      </c>
      <c r="BP17" s="113">
        <v>114</v>
      </c>
      <c r="BQ17" s="112">
        <v>719</v>
      </c>
      <c r="BR17" s="112">
        <v>52.85</v>
      </c>
      <c r="BS17" s="112">
        <v>100.99</v>
      </c>
      <c r="BT17" s="112">
        <v>565.16</v>
      </c>
      <c r="BV17" s="114" t="s">
        <v>337</v>
      </c>
      <c r="BW17" s="113">
        <v>0</v>
      </c>
      <c r="BX17" s="112">
        <v>0</v>
      </c>
      <c r="BY17" s="112">
        <v>0</v>
      </c>
      <c r="BZ17" s="112">
        <v>0</v>
      </c>
      <c r="CA17" s="112">
        <v>0</v>
      </c>
    </row>
    <row r="18" spans="1:79" ht="15" customHeight="1" x14ac:dyDescent="0.25">
      <c r="A18" s="5" t="s">
        <v>28</v>
      </c>
      <c r="B18" s="6">
        <f>'08 À 14'!L21</f>
        <v>0</v>
      </c>
      <c r="C18" s="8">
        <v>484.12</v>
      </c>
      <c r="D18" s="8">
        <v>932</v>
      </c>
      <c r="E18" s="8">
        <v>15</v>
      </c>
      <c r="F18" s="13">
        <v>0.15</v>
      </c>
      <c r="G18" s="7">
        <f t="shared" si="23"/>
        <v>72.617999999999995</v>
      </c>
      <c r="H18" s="7">
        <v>200</v>
      </c>
      <c r="I18" s="10">
        <f t="shared" si="20"/>
        <v>1128.502</v>
      </c>
      <c r="J18" s="11"/>
      <c r="K18" s="11"/>
      <c r="L18" s="12">
        <f t="shared" si="21"/>
        <v>1128.502</v>
      </c>
      <c r="M18" s="5" t="s">
        <v>28</v>
      </c>
      <c r="Q18" s="73" t="s">
        <v>84</v>
      </c>
      <c r="R18" s="73">
        <v>500</v>
      </c>
      <c r="S18" s="73">
        <v>4178</v>
      </c>
      <c r="T18" s="73">
        <v>75</v>
      </c>
      <c r="U18" s="108">
        <f t="shared" si="16"/>
        <v>-3753</v>
      </c>
      <c r="V18" s="46">
        <v>0</v>
      </c>
      <c r="W18" s="47">
        <v>15</v>
      </c>
      <c r="X18" s="47">
        <f t="shared" si="17"/>
        <v>-3768</v>
      </c>
      <c r="Y18" s="48"/>
      <c r="Z18" s="48"/>
      <c r="AA18" s="47">
        <f t="shared" si="18"/>
        <v>-3768</v>
      </c>
      <c r="AC18" s="73" t="s">
        <v>128</v>
      </c>
      <c r="AD18" s="73">
        <v>43370</v>
      </c>
      <c r="AE18" s="73">
        <v>96560</v>
      </c>
      <c r="AF18" s="73">
        <v>4776</v>
      </c>
      <c r="AG18" s="75">
        <f t="shared" si="4"/>
        <v>-57966</v>
      </c>
      <c r="AH18" s="73">
        <v>70000</v>
      </c>
      <c r="AI18" s="22"/>
      <c r="AJ18" s="23"/>
      <c r="AK18" s="23">
        <f t="shared" si="3"/>
        <v>12034</v>
      </c>
      <c r="AO18" s="28" t="s">
        <v>179</v>
      </c>
      <c r="AP18" s="28">
        <v>0</v>
      </c>
      <c r="AQ18" s="28">
        <v>0</v>
      </c>
      <c r="AR18" s="28">
        <v>0</v>
      </c>
      <c r="AS18" s="49">
        <f t="shared" si="24"/>
        <v>0</v>
      </c>
      <c r="AT18" s="50">
        <v>0</v>
      </c>
      <c r="AU18" s="51">
        <v>0</v>
      </c>
      <c r="AV18" s="51">
        <f t="shared" si="25"/>
        <v>0</v>
      </c>
      <c r="AW18" s="52"/>
      <c r="AX18" s="52"/>
      <c r="AY18" s="51">
        <f t="shared" si="26"/>
        <v>0</v>
      </c>
      <c r="BO18" s="112" t="s">
        <v>329</v>
      </c>
      <c r="BP18" s="113">
        <v>124</v>
      </c>
      <c r="BQ18" s="112">
        <v>1254</v>
      </c>
      <c r="BR18" s="112">
        <v>5764.5</v>
      </c>
      <c r="BS18" s="112">
        <v>183.3</v>
      </c>
      <c r="BT18" s="112">
        <v>-4693.8</v>
      </c>
      <c r="BV18" s="114" t="s">
        <v>338</v>
      </c>
      <c r="BW18" s="113">
        <v>0</v>
      </c>
      <c r="BX18" s="112">
        <v>0</v>
      </c>
      <c r="BY18" s="112">
        <v>0</v>
      </c>
      <c r="BZ18" s="112">
        <v>0</v>
      </c>
      <c r="CA18" s="112">
        <v>0</v>
      </c>
    </row>
    <row r="19" spans="1:79" ht="15" customHeight="1" x14ac:dyDescent="0.25">
      <c r="A19" s="63" t="s">
        <v>58</v>
      </c>
      <c r="B19" s="6">
        <f>'08 À 14'!L22</f>
        <v>62.496000000000095</v>
      </c>
      <c r="C19" s="8">
        <v>3028.9</v>
      </c>
      <c r="D19" s="8">
        <v>1600</v>
      </c>
      <c r="E19" s="8">
        <v>0</v>
      </c>
      <c r="F19" s="13">
        <v>0.2</v>
      </c>
      <c r="G19" s="7">
        <f t="shared" si="23"/>
        <v>605.78000000000009</v>
      </c>
      <c r="H19" s="7">
        <v>50</v>
      </c>
      <c r="I19" s="10">
        <f t="shared" si="20"/>
        <v>4035.6160000000004</v>
      </c>
      <c r="J19" s="11"/>
      <c r="K19" s="11"/>
      <c r="L19" s="12">
        <f t="shared" si="21"/>
        <v>4035.6160000000004</v>
      </c>
      <c r="M19" s="5" t="s">
        <v>58</v>
      </c>
      <c r="R19" s="34">
        <f>SUM(R10:R18)</f>
        <v>3376.5</v>
      </c>
      <c r="S19" s="34">
        <f t="shared" ref="S19:AA19" si="27">SUM(S10:S18)</f>
        <v>5111.17</v>
      </c>
      <c r="T19" s="34">
        <f t="shared" si="27"/>
        <v>428.11</v>
      </c>
      <c r="U19" s="35">
        <f t="shared" si="27"/>
        <v>-2162.7800000000002</v>
      </c>
      <c r="V19" s="35">
        <f t="shared" si="27"/>
        <v>0</v>
      </c>
      <c r="W19" s="35">
        <f t="shared" si="27"/>
        <v>90</v>
      </c>
      <c r="X19" s="35">
        <f t="shared" si="27"/>
        <v>-2252.7800000000002</v>
      </c>
      <c r="Y19" s="35">
        <f t="shared" si="27"/>
        <v>0</v>
      </c>
      <c r="Z19" s="35">
        <f t="shared" si="27"/>
        <v>0</v>
      </c>
      <c r="AA19" s="35">
        <f t="shared" si="27"/>
        <v>-2252.7800000000002</v>
      </c>
      <c r="AC19" s="28" t="s">
        <v>287</v>
      </c>
      <c r="AD19" s="28">
        <v>59</v>
      </c>
      <c r="AE19" s="28">
        <v>0</v>
      </c>
      <c r="AF19" s="28">
        <v>8.3000000000000007</v>
      </c>
      <c r="AG19" s="30">
        <f t="shared" si="4"/>
        <v>50.7</v>
      </c>
      <c r="AH19" s="28">
        <v>0</v>
      </c>
      <c r="AI19" s="29"/>
      <c r="AJ19" s="30"/>
      <c r="AK19" s="30">
        <f t="shared" si="3"/>
        <v>50.7</v>
      </c>
      <c r="AP19" s="34">
        <f>SUM(AP15:AP18)</f>
        <v>204</v>
      </c>
      <c r="AQ19" s="34">
        <f t="shared" ref="AQ19:AY19" si="28">SUM(AQ15:AQ18)</f>
        <v>0</v>
      </c>
      <c r="AR19" s="34">
        <f t="shared" si="28"/>
        <v>30.39</v>
      </c>
      <c r="AS19" s="35">
        <f t="shared" si="28"/>
        <v>173.61</v>
      </c>
      <c r="AT19" s="35">
        <f t="shared" si="28"/>
        <v>0</v>
      </c>
      <c r="AU19" s="35">
        <f t="shared" si="28"/>
        <v>15</v>
      </c>
      <c r="AV19" s="35">
        <f t="shared" si="28"/>
        <v>158.61000000000001</v>
      </c>
      <c r="AW19" s="35">
        <f t="shared" si="28"/>
        <v>0</v>
      </c>
      <c r="AX19" s="35">
        <f t="shared" si="28"/>
        <v>0</v>
      </c>
      <c r="AY19" s="35">
        <f t="shared" si="28"/>
        <v>158.61000000000001</v>
      </c>
      <c r="BA19" s="20" t="s">
        <v>29</v>
      </c>
      <c r="BB19" s="20" t="s">
        <v>31</v>
      </c>
      <c r="BC19" s="20" t="s">
        <v>32</v>
      </c>
      <c r="BD19" s="20" t="s">
        <v>33</v>
      </c>
      <c r="BE19" s="20" t="s">
        <v>34</v>
      </c>
      <c r="BF19" s="20" t="s">
        <v>35</v>
      </c>
      <c r="BG19" s="20" t="s">
        <v>36</v>
      </c>
      <c r="BH19" s="20" t="s">
        <v>34</v>
      </c>
      <c r="BI19" s="20" t="s">
        <v>37</v>
      </c>
      <c r="BJ19" s="20" t="s">
        <v>35</v>
      </c>
      <c r="BK19" s="20" t="s">
        <v>38</v>
      </c>
      <c r="BO19" s="112" t="s">
        <v>330</v>
      </c>
      <c r="BP19" s="113">
        <v>164</v>
      </c>
      <c r="BQ19" s="112">
        <v>766.45</v>
      </c>
      <c r="BR19" s="112">
        <v>0</v>
      </c>
      <c r="BS19" s="112">
        <v>109.53</v>
      </c>
      <c r="BT19" s="112">
        <v>656.92</v>
      </c>
      <c r="BV19" s="114" t="s">
        <v>339</v>
      </c>
      <c r="BW19" s="113">
        <v>60</v>
      </c>
      <c r="BX19" s="112">
        <v>263</v>
      </c>
      <c r="BY19" s="112">
        <v>17.95</v>
      </c>
      <c r="BZ19" s="112">
        <v>37.26</v>
      </c>
      <c r="CA19" s="112">
        <v>207.79</v>
      </c>
    </row>
    <row r="20" spans="1:79" ht="15" customHeight="1" x14ac:dyDescent="0.25">
      <c r="A20" s="5" t="s">
        <v>59</v>
      </c>
      <c r="B20" s="6">
        <f>'08 À 14'!L23</f>
        <v>4952.6239999999998</v>
      </c>
      <c r="C20" s="8">
        <v>2043.25</v>
      </c>
      <c r="D20" s="8"/>
      <c r="E20" s="8">
        <v>75</v>
      </c>
      <c r="F20" s="9">
        <v>0.2</v>
      </c>
      <c r="G20" s="7">
        <f t="shared" si="23"/>
        <v>408.65000000000003</v>
      </c>
      <c r="H20" s="7">
        <v>30</v>
      </c>
      <c r="I20" s="10">
        <f t="shared" si="20"/>
        <v>6482.2240000000002</v>
      </c>
      <c r="J20" s="11"/>
      <c r="K20" s="11"/>
      <c r="L20" s="12">
        <f t="shared" si="21"/>
        <v>6482.2240000000002</v>
      </c>
      <c r="M20" s="5" t="s">
        <v>59</v>
      </c>
      <c r="W20" s="43" t="s">
        <v>45</v>
      </c>
      <c r="X20" s="43">
        <v>50</v>
      </c>
      <c r="AD20" s="109">
        <f>SUM(AD2:AD19)</f>
        <v>123006.25</v>
      </c>
      <c r="AE20" s="109">
        <f t="shared" ref="AE20:AK20" si="29">SUM(AE2:AE19)</f>
        <v>192601.2</v>
      </c>
      <c r="AF20" s="109">
        <f t="shared" si="29"/>
        <v>16291.83</v>
      </c>
      <c r="AG20" s="109">
        <f t="shared" si="29"/>
        <v>-85886.78</v>
      </c>
      <c r="AH20" s="109">
        <f t="shared" si="29"/>
        <v>103751.29000000001</v>
      </c>
      <c r="AI20" s="109">
        <f t="shared" si="29"/>
        <v>0</v>
      </c>
      <c r="AJ20" s="109">
        <f t="shared" si="29"/>
        <v>0</v>
      </c>
      <c r="AK20" s="109">
        <f t="shared" si="29"/>
        <v>17864.510000000006</v>
      </c>
      <c r="AU20" s="43" t="s">
        <v>45</v>
      </c>
      <c r="AV20" s="43">
        <v>15</v>
      </c>
      <c r="BA20" s="21" t="s">
        <v>204</v>
      </c>
      <c r="BB20" s="21">
        <v>4</v>
      </c>
      <c r="BC20" s="21">
        <v>0</v>
      </c>
      <c r="BD20" s="21">
        <v>0.6</v>
      </c>
      <c r="BE20" s="22">
        <f t="shared" ref="BE20" si="30">BB20-BC20-BD20</f>
        <v>3.4</v>
      </c>
      <c r="BF20" s="21">
        <v>0</v>
      </c>
      <c r="BG20" s="23"/>
      <c r="BH20" s="23">
        <f>BE20+BF20-BG20</f>
        <v>3.4</v>
      </c>
      <c r="BI20" s="24"/>
      <c r="BJ20" s="24"/>
      <c r="BK20" s="23">
        <f>BH20-BI20-BJ20</f>
        <v>3.4</v>
      </c>
      <c r="BO20" s="112" t="s">
        <v>332</v>
      </c>
      <c r="BP20" s="113">
        <v>239</v>
      </c>
      <c r="BQ20" s="112">
        <v>953</v>
      </c>
      <c r="BR20" s="112">
        <v>186.88</v>
      </c>
      <c r="BS20" s="112">
        <v>135.66999999999999</v>
      </c>
      <c r="BT20" s="112">
        <v>630.45000000000005</v>
      </c>
      <c r="BV20" s="114" t="s">
        <v>341</v>
      </c>
      <c r="BW20" s="113">
        <v>75</v>
      </c>
      <c r="BX20" s="112">
        <v>252.8</v>
      </c>
      <c r="BY20" s="112">
        <v>241.08</v>
      </c>
      <c r="BZ20" s="112">
        <v>35.200000000000003</v>
      </c>
      <c r="CA20" s="112">
        <v>-23.48</v>
      </c>
    </row>
    <row r="21" spans="1:79" ht="15" customHeight="1" x14ac:dyDescent="0.25">
      <c r="A21" s="5" t="s">
        <v>60</v>
      </c>
      <c r="B21" s="6">
        <f>'08 À 14'!L24</f>
        <v>86.991999999999962</v>
      </c>
      <c r="C21" s="8"/>
      <c r="D21" s="7"/>
      <c r="E21" s="8"/>
      <c r="F21" s="9">
        <v>0.2</v>
      </c>
      <c r="G21" s="7">
        <f t="shared" si="23"/>
        <v>0</v>
      </c>
      <c r="H21" s="7"/>
      <c r="I21" s="10">
        <f t="shared" si="20"/>
        <v>86.991999999999962</v>
      </c>
      <c r="J21" s="11"/>
      <c r="K21" s="11"/>
      <c r="L21" s="12">
        <f t="shared" si="21"/>
        <v>86.991999999999962</v>
      </c>
      <c r="M21" s="5" t="s">
        <v>60</v>
      </c>
      <c r="W21" s="43" t="s">
        <v>46</v>
      </c>
      <c r="X21" s="43">
        <v>0</v>
      </c>
      <c r="AU21" s="43" t="s">
        <v>46</v>
      </c>
      <c r="AV21" s="43">
        <f>AS19*15%</f>
        <v>26.041500000000003</v>
      </c>
      <c r="BA21" s="28" t="s">
        <v>205</v>
      </c>
      <c r="BB21" s="28">
        <v>854.14</v>
      </c>
      <c r="BC21" s="28">
        <v>420.44</v>
      </c>
      <c r="BD21" s="28">
        <v>101.56</v>
      </c>
      <c r="BE21" s="29">
        <f t="shared" ref="BE21:BE28" si="31">BB21-BC21-BD21</f>
        <v>332.14</v>
      </c>
      <c r="BF21" s="28">
        <v>0</v>
      </c>
      <c r="BG21" s="30">
        <v>15</v>
      </c>
      <c r="BH21" s="30">
        <f t="shared" ref="BH21:BH28" si="32">BE21+BF21-BG21</f>
        <v>317.14</v>
      </c>
      <c r="BI21" s="31"/>
      <c r="BJ21" s="31"/>
      <c r="BK21" s="30">
        <f t="shared" ref="BK21:BK28" si="33">BH21-BI21-BJ21</f>
        <v>317.14</v>
      </c>
      <c r="BO21" s="112" t="s">
        <v>334</v>
      </c>
      <c r="BP21" s="113">
        <v>109</v>
      </c>
      <c r="BQ21" s="112">
        <v>416</v>
      </c>
      <c r="BR21" s="112">
        <v>190.8</v>
      </c>
      <c r="BS21" s="112">
        <v>59.76</v>
      </c>
      <c r="BT21" s="112">
        <v>165.44</v>
      </c>
      <c r="BX21" s="99">
        <f>SUM(BX2:BX20)</f>
        <v>1208.8</v>
      </c>
      <c r="BY21" s="99">
        <f t="shared" ref="BY21:CA21" si="34">SUM(BY2:BY20)</f>
        <v>684.03</v>
      </c>
      <c r="BZ21" s="99">
        <f t="shared" si="34"/>
        <v>167.69</v>
      </c>
      <c r="CA21" s="99">
        <f t="shared" si="34"/>
        <v>357.07999999999993</v>
      </c>
    </row>
    <row r="22" spans="1:79" ht="15" customHeight="1" x14ac:dyDescent="0.25">
      <c r="A22" s="5" t="s">
        <v>29</v>
      </c>
      <c r="B22" s="6">
        <f>'08 À 14'!L25</f>
        <v>708.35999999999967</v>
      </c>
      <c r="C22" s="7"/>
      <c r="D22" s="8"/>
      <c r="E22" s="7"/>
      <c r="F22" s="9">
        <v>0.15</v>
      </c>
      <c r="G22" s="7">
        <f t="shared" si="23"/>
        <v>0</v>
      </c>
      <c r="H22" s="7"/>
      <c r="I22" s="10">
        <f t="shared" si="20"/>
        <v>708.35999999999967</v>
      </c>
      <c r="J22" s="11">
        <v>0</v>
      </c>
      <c r="K22" s="11"/>
      <c r="L22" s="12">
        <f t="shared" si="21"/>
        <v>708.35999999999967</v>
      </c>
      <c r="M22" s="5" t="s">
        <v>29</v>
      </c>
      <c r="W22" s="37" t="s">
        <v>8</v>
      </c>
      <c r="X22" s="37">
        <f>X19-X21-X20</f>
        <v>-2302.7800000000002</v>
      </c>
      <c r="AU22" s="37" t="s">
        <v>8</v>
      </c>
      <c r="AV22" s="37">
        <f>AV19-AV21-AV20</f>
        <v>117.5685</v>
      </c>
      <c r="BA22" s="21" t="s">
        <v>206</v>
      </c>
      <c r="BB22" s="21">
        <v>0</v>
      </c>
      <c r="BC22" s="21">
        <v>0</v>
      </c>
      <c r="BD22" s="21">
        <v>0</v>
      </c>
      <c r="BE22" s="22">
        <f t="shared" si="31"/>
        <v>0</v>
      </c>
      <c r="BF22" s="21">
        <v>0</v>
      </c>
      <c r="BG22" s="23"/>
      <c r="BH22" s="23">
        <f t="shared" si="32"/>
        <v>0</v>
      </c>
      <c r="BI22" s="24"/>
      <c r="BJ22" s="24"/>
      <c r="BK22" s="23">
        <f t="shared" si="33"/>
        <v>0</v>
      </c>
      <c r="BO22" s="112" t="s">
        <v>335</v>
      </c>
      <c r="BP22" s="113">
        <v>131</v>
      </c>
      <c r="BQ22" s="112">
        <v>840</v>
      </c>
      <c r="BR22" s="112">
        <v>200</v>
      </c>
      <c r="BS22" s="112">
        <v>106.64</v>
      </c>
      <c r="BT22" s="112">
        <v>533.36</v>
      </c>
    </row>
    <row r="23" spans="1:79" ht="15" customHeight="1" x14ac:dyDescent="0.25">
      <c r="A23" s="5" t="s">
        <v>61</v>
      </c>
      <c r="B23" s="6">
        <f>'08 À 14'!L26</f>
        <v>2797.4080000000004</v>
      </c>
      <c r="C23" s="7"/>
      <c r="D23" s="7"/>
      <c r="E23" s="7"/>
      <c r="F23" s="9">
        <v>0.2</v>
      </c>
      <c r="G23" s="7">
        <f t="shared" si="23"/>
        <v>0</v>
      </c>
      <c r="H23" s="7"/>
      <c r="I23" s="10">
        <f t="shared" si="20"/>
        <v>2797.4080000000004</v>
      </c>
      <c r="J23" s="11">
        <v>0</v>
      </c>
      <c r="K23" s="11"/>
      <c r="L23" s="12">
        <f t="shared" si="21"/>
        <v>2797.4080000000004</v>
      </c>
      <c r="M23" s="5" t="s">
        <v>61</v>
      </c>
      <c r="BA23" s="28" t="s">
        <v>207</v>
      </c>
      <c r="BB23" s="28">
        <v>94</v>
      </c>
      <c r="BC23" s="28">
        <v>0</v>
      </c>
      <c r="BD23" s="28">
        <v>13.4</v>
      </c>
      <c r="BE23" s="29">
        <f t="shared" si="31"/>
        <v>80.599999999999994</v>
      </c>
      <c r="BF23" s="28">
        <v>0</v>
      </c>
      <c r="BG23" s="30"/>
      <c r="BH23" s="30">
        <f t="shared" si="32"/>
        <v>80.599999999999994</v>
      </c>
      <c r="BI23" s="31"/>
      <c r="BJ23" s="31"/>
      <c r="BK23" s="30">
        <f t="shared" si="33"/>
        <v>80.599999999999994</v>
      </c>
      <c r="BO23" s="112" t="s">
        <v>340</v>
      </c>
      <c r="BP23" s="113">
        <v>121</v>
      </c>
      <c r="BQ23" s="112">
        <v>801</v>
      </c>
      <c r="BR23" s="112">
        <v>497.36</v>
      </c>
      <c r="BS23" s="112">
        <v>115.7</v>
      </c>
      <c r="BT23" s="112">
        <v>187.94</v>
      </c>
    </row>
    <row r="24" spans="1:79" ht="15" customHeight="1" x14ac:dyDescent="0.25">
      <c r="A24" s="16" t="s">
        <v>8</v>
      </c>
      <c r="B24" s="17">
        <f t="shared" ref="B24:L24" si="35">SUM(B2:B23)</f>
        <v>26197.983499999998</v>
      </c>
      <c r="C24" s="18">
        <f t="shared" si="35"/>
        <v>33158.33</v>
      </c>
      <c r="D24" s="18">
        <f t="shared" si="35"/>
        <v>119694.29</v>
      </c>
      <c r="E24" s="18">
        <f t="shared" si="35"/>
        <v>1418</v>
      </c>
      <c r="F24" s="18">
        <f t="shared" si="35"/>
        <v>3.8000000000000003</v>
      </c>
      <c r="G24" s="18">
        <f t="shared" si="35"/>
        <v>7497.8075000000017</v>
      </c>
      <c r="H24" s="18">
        <f t="shared" si="35"/>
        <v>760</v>
      </c>
      <c r="I24" s="18">
        <f t="shared" si="35"/>
        <v>169374.79599999997</v>
      </c>
      <c r="J24" s="18">
        <f t="shared" si="35"/>
        <v>900</v>
      </c>
      <c r="K24" s="18">
        <f t="shared" si="35"/>
        <v>0</v>
      </c>
      <c r="L24" s="18">
        <f t="shared" si="35"/>
        <v>168474.79599999997</v>
      </c>
      <c r="M24" s="19"/>
      <c r="Q24" s="20" t="s">
        <v>85</v>
      </c>
      <c r="R24" s="20" t="s">
        <v>31</v>
      </c>
      <c r="S24" s="20" t="s">
        <v>32</v>
      </c>
      <c r="T24" s="20" t="s">
        <v>33</v>
      </c>
      <c r="U24" s="20" t="s">
        <v>34</v>
      </c>
      <c r="V24" s="20" t="s">
        <v>35</v>
      </c>
      <c r="W24" s="20" t="s">
        <v>36</v>
      </c>
      <c r="X24" s="20" t="s">
        <v>34</v>
      </c>
      <c r="Y24" s="20" t="s">
        <v>37</v>
      </c>
      <c r="Z24" s="20" t="s">
        <v>35</v>
      </c>
      <c r="AA24" s="20" t="s">
        <v>38</v>
      </c>
      <c r="AC24" s="20" t="s">
        <v>20</v>
      </c>
      <c r="AD24" s="20" t="s">
        <v>31</v>
      </c>
      <c r="AE24" s="20" t="s">
        <v>32</v>
      </c>
      <c r="AF24" s="20" t="s">
        <v>33</v>
      </c>
      <c r="AG24" s="20" t="s">
        <v>34</v>
      </c>
      <c r="AH24" s="20" t="s">
        <v>35</v>
      </c>
      <c r="AI24" s="20" t="s">
        <v>36</v>
      </c>
      <c r="AJ24" s="20" t="s">
        <v>34</v>
      </c>
      <c r="AK24" s="20" t="s">
        <v>37</v>
      </c>
      <c r="AL24" s="20" t="s">
        <v>35</v>
      </c>
      <c r="AM24" s="20" t="s">
        <v>38</v>
      </c>
      <c r="AO24" s="20" t="s">
        <v>27</v>
      </c>
      <c r="AP24" s="20" t="s">
        <v>31</v>
      </c>
      <c r="AQ24" s="20" t="s">
        <v>32</v>
      </c>
      <c r="AR24" s="20" t="s">
        <v>33</v>
      </c>
      <c r="AS24" s="20" t="s">
        <v>34</v>
      </c>
      <c r="AT24" s="20" t="s">
        <v>35</v>
      </c>
      <c r="AU24" s="20" t="s">
        <v>36</v>
      </c>
      <c r="AV24" s="20" t="s">
        <v>34</v>
      </c>
      <c r="AW24" s="20" t="s">
        <v>37</v>
      </c>
      <c r="AX24" s="20" t="s">
        <v>35</v>
      </c>
      <c r="AY24" s="20" t="s">
        <v>38</v>
      </c>
      <c r="BA24" s="21" t="s">
        <v>208</v>
      </c>
      <c r="BB24" s="21">
        <v>0</v>
      </c>
      <c r="BC24" s="21">
        <v>0</v>
      </c>
      <c r="BD24" s="21">
        <v>0</v>
      </c>
      <c r="BE24" s="22">
        <f t="shared" si="31"/>
        <v>0</v>
      </c>
      <c r="BF24" s="21">
        <v>0</v>
      </c>
      <c r="BG24" s="23"/>
      <c r="BH24" s="23">
        <f t="shared" si="32"/>
        <v>0</v>
      </c>
      <c r="BI24" s="24"/>
      <c r="BJ24" s="24"/>
      <c r="BK24" s="23">
        <f t="shared" si="33"/>
        <v>0</v>
      </c>
      <c r="BO24" s="112" t="s">
        <v>342</v>
      </c>
      <c r="BP24" s="113">
        <v>130</v>
      </c>
      <c r="BQ24" s="112">
        <v>605</v>
      </c>
      <c r="BR24" s="112">
        <v>281.08</v>
      </c>
      <c r="BS24" s="112">
        <v>65.900000000000006</v>
      </c>
      <c r="BT24" s="112">
        <v>258.02</v>
      </c>
    </row>
    <row r="25" spans="1:79" ht="15" customHeight="1" x14ac:dyDescent="0.25">
      <c r="Q25" s="21" t="s">
        <v>86</v>
      </c>
      <c r="R25" s="21">
        <v>138</v>
      </c>
      <c r="S25" s="21">
        <v>0</v>
      </c>
      <c r="T25" s="21">
        <v>20.7</v>
      </c>
      <c r="U25" s="75">
        <f>R25-S25-T25</f>
        <v>117.3</v>
      </c>
      <c r="V25" s="21">
        <v>0</v>
      </c>
      <c r="W25" s="22">
        <v>15</v>
      </c>
      <c r="X25" s="47">
        <f>U25+V25-W25</f>
        <v>102.3</v>
      </c>
      <c r="Y25" s="24"/>
      <c r="Z25" s="24"/>
      <c r="AA25" s="23">
        <f>X25-Y25-Z25</f>
        <v>102.3</v>
      </c>
      <c r="AC25" s="21" t="s">
        <v>132</v>
      </c>
      <c r="AD25" s="21">
        <v>639</v>
      </c>
      <c r="AE25" s="21">
        <v>188.9</v>
      </c>
      <c r="AF25" s="21">
        <v>95.85</v>
      </c>
      <c r="AG25" s="23">
        <f>AD25-AE25-AF25</f>
        <v>354.25</v>
      </c>
      <c r="AH25" s="21">
        <v>0</v>
      </c>
      <c r="AI25" s="22">
        <v>15</v>
      </c>
      <c r="AJ25" s="23">
        <f>AG25+AH25-AI25</f>
        <v>339.25</v>
      </c>
      <c r="AK25" s="24"/>
      <c r="AL25" s="24"/>
      <c r="AM25" s="23">
        <f>AJ25-AK25-AL25</f>
        <v>339.25</v>
      </c>
      <c r="AO25" s="101" t="s">
        <v>181</v>
      </c>
      <c r="AP25" s="101">
        <v>588</v>
      </c>
      <c r="AQ25" s="101">
        <v>68.099999999999994</v>
      </c>
      <c r="AR25" s="101">
        <v>83.09</v>
      </c>
      <c r="AS25" s="22">
        <f t="shared" ref="AS25" si="36">AP25-AQ25-AR25</f>
        <v>436.80999999999995</v>
      </c>
      <c r="AT25" s="21">
        <v>0</v>
      </c>
      <c r="AU25" s="23">
        <v>15</v>
      </c>
      <c r="AV25" s="23">
        <f>AS25+AT25-AU25</f>
        <v>421.80999999999995</v>
      </c>
      <c r="AW25" s="24"/>
      <c r="AX25" s="24"/>
      <c r="AY25" s="23">
        <f>AV25-AW25-AX25</f>
        <v>421.80999999999995</v>
      </c>
      <c r="BA25" s="28" t="s">
        <v>209</v>
      </c>
      <c r="BB25" s="28">
        <v>391</v>
      </c>
      <c r="BC25" s="28">
        <v>131</v>
      </c>
      <c r="BD25" s="28">
        <v>56.4</v>
      </c>
      <c r="BE25" s="29">
        <f t="shared" si="31"/>
        <v>203.6</v>
      </c>
      <c r="BF25" s="28">
        <v>0</v>
      </c>
      <c r="BG25" s="30">
        <v>15</v>
      </c>
      <c r="BH25" s="30">
        <f t="shared" si="32"/>
        <v>188.6</v>
      </c>
      <c r="BI25" s="31"/>
      <c r="BJ25" s="31"/>
      <c r="BK25" s="30">
        <f t="shared" si="33"/>
        <v>188.6</v>
      </c>
      <c r="BO25" s="112" t="s">
        <v>343</v>
      </c>
      <c r="BP25" s="113">
        <v>50</v>
      </c>
      <c r="BQ25" s="112">
        <v>780</v>
      </c>
      <c r="BR25" s="112">
        <v>143.4</v>
      </c>
      <c r="BS25" s="112">
        <v>105.97</v>
      </c>
      <c r="BT25" s="112">
        <v>530.63</v>
      </c>
    </row>
    <row r="26" spans="1:79" ht="15" customHeight="1" x14ac:dyDescent="0.25">
      <c r="Q26" s="59" t="s">
        <v>87</v>
      </c>
      <c r="R26" s="59">
        <v>280</v>
      </c>
      <c r="S26" s="59">
        <v>837.9</v>
      </c>
      <c r="T26" s="59">
        <v>41.62</v>
      </c>
      <c r="U26" s="60">
        <f t="shared" ref="U26:U30" si="37">R26-S26-T26</f>
        <v>-599.52</v>
      </c>
      <c r="V26" s="59">
        <v>721</v>
      </c>
      <c r="W26" s="61">
        <v>15</v>
      </c>
      <c r="X26" s="105">
        <f t="shared" ref="X26:X30" si="38">U26+V26-W26</f>
        <v>106.48000000000002</v>
      </c>
      <c r="Y26" s="62"/>
      <c r="Z26" s="62"/>
      <c r="AA26" s="60">
        <f t="shared" ref="AA26:AA30" si="39">X26-Y26-Z26</f>
        <v>106.48000000000002</v>
      </c>
      <c r="AC26" s="59" t="s">
        <v>288</v>
      </c>
      <c r="AD26" s="59">
        <v>579</v>
      </c>
      <c r="AE26" s="59">
        <v>832.8</v>
      </c>
      <c r="AF26" s="59">
        <v>84.56</v>
      </c>
      <c r="AG26" s="60">
        <f t="shared" ref="AG26:AG31" si="40">AD26-AE26-AF26</f>
        <v>-338.35999999999996</v>
      </c>
      <c r="AH26" s="59">
        <v>600</v>
      </c>
      <c r="AI26" s="61">
        <v>15</v>
      </c>
      <c r="AJ26" s="60">
        <f t="shared" ref="AJ26:AJ31" si="41">AG26+AH26-AI26</f>
        <v>246.64000000000004</v>
      </c>
      <c r="AK26" s="62"/>
      <c r="AL26" s="62"/>
      <c r="AM26" s="60">
        <f t="shared" ref="AM26:AM31" si="42">AJ26-AK26-AL26</f>
        <v>246.64000000000004</v>
      </c>
      <c r="AU26" s="43" t="s">
        <v>45</v>
      </c>
      <c r="AV26" s="43">
        <v>15</v>
      </c>
      <c r="BA26" s="21" t="s">
        <v>210</v>
      </c>
      <c r="BB26" s="21">
        <v>981.2</v>
      </c>
      <c r="BC26" s="21">
        <v>18.3</v>
      </c>
      <c r="BD26" s="21">
        <v>143.35</v>
      </c>
      <c r="BE26" s="22">
        <f t="shared" si="31"/>
        <v>819.55000000000007</v>
      </c>
      <c r="BF26" s="21">
        <v>0</v>
      </c>
      <c r="BG26" s="23">
        <v>15</v>
      </c>
      <c r="BH26" s="23">
        <f t="shared" si="32"/>
        <v>804.55000000000007</v>
      </c>
      <c r="BI26" s="24"/>
      <c r="BJ26" s="24"/>
      <c r="BK26" s="23">
        <f t="shared" si="33"/>
        <v>804.55000000000007</v>
      </c>
    </row>
    <row r="27" spans="1:79" ht="15" customHeight="1" x14ac:dyDescent="0.25">
      <c r="A27" s="20" t="s">
        <v>14</v>
      </c>
      <c r="B27" s="20" t="s">
        <v>31</v>
      </c>
      <c r="C27" s="20" t="s">
        <v>32</v>
      </c>
      <c r="D27" s="20" t="s">
        <v>33</v>
      </c>
      <c r="E27" s="20" t="s">
        <v>34</v>
      </c>
      <c r="F27" s="20" t="s">
        <v>35</v>
      </c>
      <c r="G27" s="20" t="s">
        <v>36</v>
      </c>
      <c r="H27" s="20" t="s">
        <v>34</v>
      </c>
      <c r="I27" s="20" t="s">
        <v>37</v>
      </c>
      <c r="J27" s="20" t="s">
        <v>35</v>
      </c>
      <c r="K27" s="20" t="s">
        <v>38</v>
      </c>
      <c r="N27" s="1" t="s">
        <v>39</v>
      </c>
      <c r="O27" s="1" t="s">
        <v>40</v>
      </c>
      <c r="Q27" s="21" t="s">
        <v>88</v>
      </c>
      <c r="R27" s="21">
        <v>88</v>
      </c>
      <c r="S27" s="21">
        <v>0</v>
      </c>
      <c r="T27" s="21">
        <v>13.2</v>
      </c>
      <c r="U27" s="75">
        <f t="shared" si="37"/>
        <v>74.8</v>
      </c>
      <c r="V27" s="21">
        <v>0</v>
      </c>
      <c r="W27" s="22"/>
      <c r="X27" s="47">
        <f t="shared" si="38"/>
        <v>74.8</v>
      </c>
      <c r="Y27" s="24"/>
      <c r="Z27" s="24"/>
      <c r="AA27" s="23">
        <f t="shared" si="39"/>
        <v>74.8</v>
      </c>
      <c r="AC27" s="21" t="s">
        <v>133</v>
      </c>
      <c r="AD27" s="21">
        <v>1348</v>
      </c>
      <c r="AE27" s="21">
        <v>1768.05</v>
      </c>
      <c r="AF27" s="21">
        <v>193.7</v>
      </c>
      <c r="AG27" s="23">
        <f t="shared" si="40"/>
        <v>-613.75</v>
      </c>
      <c r="AH27" s="21">
        <v>260</v>
      </c>
      <c r="AI27" s="22">
        <v>15</v>
      </c>
      <c r="AJ27" s="23">
        <f t="shared" si="41"/>
        <v>-368.75</v>
      </c>
      <c r="AK27" s="24"/>
      <c r="AL27" s="24"/>
      <c r="AM27" s="23">
        <f t="shared" si="42"/>
        <v>-368.75</v>
      </c>
      <c r="AU27" s="43" t="s">
        <v>46</v>
      </c>
      <c r="AV27" s="43">
        <f>AS25*20%</f>
        <v>87.361999999999995</v>
      </c>
      <c r="BA27" s="28" t="s">
        <v>211</v>
      </c>
      <c r="BB27" s="28">
        <v>600</v>
      </c>
      <c r="BC27" s="28">
        <v>538.20000000000005</v>
      </c>
      <c r="BD27" s="28">
        <v>36.840000000000003</v>
      </c>
      <c r="BE27" s="29">
        <f t="shared" si="31"/>
        <v>24.959999999999951</v>
      </c>
      <c r="BF27" s="28">
        <v>0</v>
      </c>
      <c r="BG27" s="30">
        <v>15</v>
      </c>
      <c r="BH27" s="30">
        <f t="shared" si="32"/>
        <v>9.9599999999999511</v>
      </c>
      <c r="BI27" s="31"/>
      <c r="BJ27" s="31"/>
      <c r="BK27" s="30">
        <f t="shared" si="33"/>
        <v>9.9599999999999511</v>
      </c>
    </row>
    <row r="28" spans="1:79" ht="15" customHeight="1" x14ac:dyDescent="0.25">
      <c r="A28" s="73" t="s">
        <v>49</v>
      </c>
      <c r="B28" s="73">
        <v>102.5</v>
      </c>
      <c r="C28" s="73">
        <v>20.79</v>
      </c>
      <c r="D28" s="73">
        <v>14.4</v>
      </c>
      <c r="E28" s="100">
        <f t="shared" ref="E28:E31" si="43">B28-C28-D28</f>
        <v>67.31</v>
      </c>
      <c r="F28" s="21">
        <v>0</v>
      </c>
      <c r="G28" s="23">
        <v>15</v>
      </c>
      <c r="H28" s="23">
        <f t="shared" ref="H28:H31" si="44">E28+F28-G28</f>
        <v>52.31</v>
      </c>
      <c r="I28" s="24"/>
      <c r="J28" s="24"/>
      <c r="K28" s="23">
        <f t="shared" ref="K28:K31" si="45">H28-I28-J28</f>
        <v>52.31</v>
      </c>
      <c r="M28" s="25" t="s">
        <v>42</v>
      </c>
      <c r="N28" s="26" t="s">
        <v>220</v>
      </c>
      <c r="O28" s="27">
        <f>J24</f>
        <v>900</v>
      </c>
      <c r="Q28" s="59" t="s">
        <v>89</v>
      </c>
      <c r="R28" s="59">
        <v>482</v>
      </c>
      <c r="S28" s="59">
        <v>284.5</v>
      </c>
      <c r="T28" s="59">
        <v>54.55</v>
      </c>
      <c r="U28" s="60">
        <f t="shared" si="37"/>
        <v>142.94999999999999</v>
      </c>
      <c r="V28" s="59">
        <v>0</v>
      </c>
      <c r="W28" s="61">
        <v>15</v>
      </c>
      <c r="X28" s="105">
        <f t="shared" si="38"/>
        <v>127.94999999999999</v>
      </c>
      <c r="Y28" s="62"/>
      <c r="Z28" s="62"/>
      <c r="AA28" s="60">
        <f t="shared" si="39"/>
        <v>127.94999999999999</v>
      </c>
      <c r="AC28" s="59" t="s">
        <v>134</v>
      </c>
      <c r="AD28" s="59">
        <v>411</v>
      </c>
      <c r="AE28" s="59">
        <v>1843.3</v>
      </c>
      <c r="AF28" s="59">
        <v>61.65</v>
      </c>
      <c r="AG28" s="60">
        <f t="shared" si="40"/>
        <v>-1493.95</v>
      </c>
      <c r="AH28" s="59">
        <v>1706</v>
      </c>
      <c r="AI28" s="61">
        <v>15</v>
      </c>
      <c r="AJ28" s="60">
        <f t="shared" si="41"/>
        <v>197.04999999999995</v>
      </c>
      <c r="AK28" s="62"/>
      <c r="AL28" s="62"/>
      <c r="AM28" s="60">
        <f t="shared" si="42"/>
        <v>197.04999999999995</v>
      </c>
      <c r="AU28" s="37" t="s">
        <v>8</v>
      </c>
      <c r="AV28" s="37">
        <f>AV25-AV27-AV26</f>
        <v>319.44799999999998</v>
      </c>
      <c r="BA28" s="21" t="s">
        <v>212</v>
      </c>
      <c r="BB28" s="21">
        <v>426</v>
      </c>
      <c r="BC28" s="21">
        <v>1138.81</v>
      </c>
      <c r="BD28" s="21">
        <v>52.82</v>
      </c>
      <c r="BE28" s="22">
        <f t="shared" si="31"/>
        <v>-765.63</v>
      </c>
      <c r="BF28" s="21">
        <v>0</v>
      </c>
      <c r="BG28" s="23">
        <v>15</v>
      </c>
      <c r="BH28" s="23">
        <f t="shared" si="32"/>
        <v>-780.63</v>
      </c>
      <c r="BI28" s="24"/>
      <c r="BJ28" s="24"/>
      <c r="BK28" s="23">
        <f t="shared" si="33"/>
        <v>-780.63</v>
      </c>
    </row>
    <row r="29" spans="1:79" ht="15" customHeight="1" x14ac:dyDescent="0.25">
      <c r="A29" s="59" t="s">
        <v>50</v>
      </c>
      <c r="B29" s="59">
        <v>57</v>
      </c>
      <c r="C29" s="59">
        <v>3.92</v>
      </c>
      <c r="D29" s="59">
        <v>7.95</v>
      </c>
      <c r="E29" s="102">
        <f t="shared" si="43"/>
        <v>45.129999999999995</v>
      </c>
      <c r="F29" s="59">
        <v>0</v>
      </c>
      <c r="G29" s="60">
        <v>0</v>
      </c>
      <c r="H29" s="60">
        <f t="shared" si="44"/>
        <v>45.129999999999995</v>
      </c>
      <c r="I29" s="62"/>
      <c r="J29" s="62"/>
      <c r="K29" s="60">
        <f t="shared" si="45"/>
        <v>45.129999999999995</v>
      </c>
      <c r="M29" s="32"/>
      <c r="N29" s="33"/>
      <c r="O29" s="6"/>
      <c r="Q29" s="21" t="s">
        <v>90</v>
      </c>
      <c r="R29" s="21">
        <v>0</v>
      </c>
      <c r="S29" s="21">
        <v>0</v>
      </c>
      <c r="T29" s="21">
        <v>0</v>
      </c>
      <c r="U29" s="75">
        <f t="shared" si="37"/>
        <v>0</v>
      </c>
      <c r="V29" s="21">
        <v>0</v>
      </c>
      <c r="W29" s="22"/>
      <c r="X29" s="47">
        <f t="shared" si="38"/>
        <v>0</v>
      </c>
      <c r="Y29" s="24"/>
      <c r="Z29" s="24"/>
      <c r="AA29" s="23">
        <f t="shared" si="39"/>
        <v>0</v>
      </c>
      <c r="AC29" s="21" t="s">
        <v>135</v>
      </c>
      <c r="AD29" s="21">
        <v>0</v>
      </c>
      <c r="AE29" s="21">
        <v>0</v>
      </c>
      <c r="AF29" s="21">
        <v>0</v>
      </c>
      <c r="AG29" s="23">
        <f t="shared" si="40"/>
        <v>0</v>
      </c>
      <c r="AH29" s="21">
        <v>0</v>
      </c>
      <c r="AI29" s="22"/>
      <c r="AJ29" s="23">
        <f t="shared" si="41"/>
        <v>0</v>
      </c>
      <c r="AK29" s="24"/>
      <c r="AL29" s="24"/>
      <c r="AM29" s="23">
        <f t="shared" si="42"/>
        <v>0</v>
      </c>
      <c r="BB29" s="34">
        <f>SUM(BB20:BB28)</f>
        <v>3350.34</v>
      </c>
      <c r="BC29" s="34">
        <f t="shared" ref="BC29:BK29" si="46">SUM(BC20:BC28)</f>
        <v>2246.75</v>
      </c>
      <c r="BD29" s="34">
        <f t="shared" si="46"/>
        <v>404.96999999999997</v>
      </c>
      <c r="BE29" s="34">
        <f t="shared" si="46"/>
        <v>698.62</v>
      </c>
      <c r="BF29" s="34">
        <f t="shared" si="46"/>
        <v>0</v>
      </c>
      <c r="BG29" s="34">
        <f t="shared" si="46"/>
        <v>75</v>
      </c>
      <c r="BH29" s="34">
        <f t="shared" si="46"/>
        <v>623.62</v>
      </c>
      <c r="BI29" s="34">
        <f t="shared" si="46"/>
        <v>0</v>
      </c>
      <c r="BJ29" s="34">
        <f t="shared" si="46"/>
        <v>0</v>
      </c>
      <c r="BK29" s="34">
        <f t="shared" si="46"/>
        <v>623.62</v>
      </c>
    </row>
    <row r="30" spans="1:79" ht="15" customHeight="1" x14ac:dyDescent="0.25">
      <c r="A30" s="73" t="s">
        <v>51</v>
      </c>
      <c r="B30" s="73">
        <v>254</v>
      </c>
      <c r="C30" s="73">
        <v>253.62</v>
      </c>
      <c r="D30" s="73">
        <v>25.65</v>
      </c>
      <c r="E30" s="100">
        <f t="shared" si="43"/>
        <v>-25.270000000000003</v>
      </c>
      <c r="F30" s="21">
        <v>0</v>
      </c>
      <c r="G30" s="23">
        <v>15</v>
      </c>
      <c r="H30" s="23">
        <f t="shared" si="44"/>
        <v>-40.270000000000003</v>
      </c>
      <c r="I30" s="24"/>
      <c r="J30" s="24"/>
      <c r="K30" s="23">
        <f t="shared" si="45"/>
        <v>-40.270000000000003</v>
      </c>
      <c r="M30" s="32"/>
      <c r="N30" s="33"/>
      <c r="O30" s="6"/>
      <c r="Q30" s="59" t="s">
        <v>91</v>
      </c>
      <c r="R30" s="59">
        <v>0</v>
      </c>
      <c r="S30" s="59">
        <v>0</v>
      </c>
      <c r="T30" s="59">
        <v>0</v>
      </c>
      <c r="U30" s="60">
        <f t="shared" si="37"/>
        <v>0</v>
      </c>
      <c r="V30" s="59">
        <v>0</v>
      </c>
      <c r="W30" s="107"/>
      <c r="X30" s="105">
        <f t="shared" si="38"/>
        <v>0</v>
      </c>
      <c r="Y30" s="106"/>
      <c r="Z30" s="106"/>
      <c r="AA30" s="105">
        <f t="shared" si="39"/>
        <v>0</v>
      </c>
      <c r="AC30" s="59" t="s">
        <v>136</v>
      </c>
      <c r="AD30" s="59">
        <v>366</v>
      </c>
      <c r="AE30" s="59">
        <v>998</v>
      </c>
      <c r="AF30" s="59">
        <v>53.9</v>
      </c>
      <c r="AG30" s="60">
        <f t="shared" si="40"/>
        <v>-685.9</v>
      </c>
      <c r="AH30" s="59">
        <v>828</v>
      </c>
      <c r="AI30" s="61">
        <v>15</v>
      </c>
      <c r="AJ30" s="60">
        <f t="shared" si="41"/>
        <v>127.10000000000002</v>
      </c>
      <c r="AK30" s="62"/>
      <c r="AL30" s="62"/>
      <c r="AM30" s="60">
        <f t="shared" si="42"/>
        <v>127.10000000000002</v>
      </c>
      <c r="BG30" s="43" t="s">
        <v>45</v>
      </c>
      <c r="BH30" s="43">
        <v>30</v>
      </c>
    </row>
    <row r="31" spans="1:79" ht="15" customHeight="1" x14ac:dyDescent="0.25">
      <c r="A31" s="59" t="s">
        <v>52</v>
      </c>
      <c r="B31" s="59">
        <v>351</v>
      </c>
      <c r="C31" s="59">
        <v>134.91</v>
      </c>
      <c r="D31" s="59">
        <v>40.049999999999997</v>
      </c>
      <c r="E31" s="102">
        <f t="shared" si="43"/>
        <v>176.04000000000002</v>
      </c>
      <c r="F31" s="59">
        <v>0</v>
      </c>
      <c r="G31" s="60">
        <v>15</v>
      </c>
      <c r="H31" s="60">
        <f t="shared" si="44"/>
        <v>161.04000000000002</v>
      </c>
      <c r="I31" s="62"/>
      <c r="J31" s="62"/>
      <c r="K31" s="60">
        <f t="shared" si="45"/>
        <v>161.04000000000002</v>
      </c>
      <c r="M31" s="32"/>
      <c r="N31" s="33"/>
      <c r="O31" s="6"/>
      <c r="R31" s="34">
        <f>SUM(R25:R30)</f>
        <v>988</v>
      </c>
      <c r="S31" s="34">
        <f t="shared" ref="S31:AA31" si="47">SUM(S25:S30)</f>
        <v>1122.4000000000001</v>
      </c>
      <c r="T31" s="34">
        <f t="shared" si="47"/>
        <v>130.07</v>
      </c>
      <c r="U31" s="34">
        <f t="shared" si="47"/>
        <v>-264.46999999999997</v>
      </c>
      <c r="V31" s="34">
        <f t="shared" si="47"/>
        <v>721</v>
      </c>
      <c r="W31" s="35">
        <f t="shared" si="47"/>
        <v>45</v>
      </c>
      <c r="X31" s="35">
        <f t="shared" si="47"/>
        <v>411.53000000000003</v>
      </c>
      <c r="Y31" s="35">
        <f t="shared" si="47"/>
        <v>0</v>
      </c>
      <c r="Z31" s="35">
        <f t="shared" si="47"/>
        <v>0</v>
      </c>
      <c r="AA31" s="35">
        <f t="shared" si="47"/>
        <v>411.53000000000003</v>
      </c>
      <c r="AC31" s="21" t="s">
        <v>137</v>
      </c>
      <c r="AD31" s="21">
        <v>89</v>
      </c>
      <c r="AE31" s="21">
        <v>20.8</v>
      </c>
      <c r="AF31" s="21">
        <v>11.65</v>
      </c>
      <c r="AG31" s="23">
        <f t="shared" si="40"/>
        <v>56.550000000000004</v>
      </c>
      <c r="AH31" s="21">
        <v>0</v>
      </c>
      <c r="AI31" s="45"/>
      <c r="AJ31" s="47">
        <f t="shared" si="41"/>
        <v>56.550000000000004</v>
      </c>
      <c r="AK31" s="48"/>
      <c r="AL31" s="48"/>
      <c r="AM31" s="47">
        <f t="shared" si="42"/>
        <v>56.550000000000004</v>
      </c>
      <c r="AO31" s="20" t="s">
        <v>28</v>
      </c>
      <c r="AP31" s="20" t="s">
        <v>31</v>
      </c>
      <c r="AQ31" s="20" t="s">
        <v>32</v>
      </c>
      <c r="AR31" s="20" t="s">
        <v>33</v>
      </c>
      <c r="AS31" s="20" t="s">
        <v>34</v>
      </c>
      <c r="AT31" s="20" t="s">
        <v>35</v>
      </c>
      <c r="AU31" s="20" t="s">
        <v>36</v>
      </c>
      <c r="AV31" s="20" t="s">
        <v>34</v>
      </c>
      <c r="AW31" s="20" t="s">
        <v>37</v>
      </c>
      <c r="AX31" s="20" t="s">
        <v>35</v>
      </c>
      <c r="AY31" s="20" t="s">
        <v>38</v>
      </c>
      <c r="BG31" s="43" t="s">
        <v>46</v>
      </c>
      <c r="BH31" s="43">
        <f>BE29*15%</f>
        <v>104.79299999999999</v>
      </c>
    </row>
    <row r="32" spans="1:79" ht="15" customHeight="1" x14ac:dyDescent="0.25">
      <c r="A32" s="73" t="s">
        <v>54</v>
      </c>
      <c r="B32" s="73">
        <v>619</v>
      </c>
      <c r="C32" s="73">
        <v>301.5</v>
      </c>
      <c r="D32" s="73">
        <v>92.57</v>
      </c>
      <c r="E32" s="100">
        <f>B32-C32-D32</f>
        <v>224.93</v>
      </c>
      <c r="F32" s="21">
        <v>0</v>
      </c>
      <c r="G32" s="23">
        <v>15</v>
      </c>
      <c r="H32" s="23">
        <f>E32+F32-G32</f>
        <v>209.93</v>
      </c>
      <c r="I32" s="24"/>
      <c r="J32" s="24"/>
      <c r="K32" s="23">
        <f>H32-I32-J32</f>
        <v>209.93</v>
      </c>
      <c r="M32" s="32"/>
      <c r="N32" s="33"/>
      <c r="O32" s="6">
        <v>0</v>
      </c>
      <c r="W32" s="43" t="s">
        <v>45</v>
      </c>
      <c r="X32" s="43">
        <v>30</v>
      </c>
      <c r="AD32" s="34">
        <f>SUM(AD25:AD31)</f>
        <v>3432</v>
      </c>
      <c r="AE32" s="34">
        <f t="shared" ref="AE32:AM32" si="48">SUM(AE25:AE31)</f>
        <v>5651.85</v>
      </c>
      <c r="AF32" s="34">
        <f t="shared" si="48"/>
        <v>501.30999999999995</v>
      </c>
      <c r="AG32" s="34">
        <f t="shared" si="48"/>
        <v>-2721.16</v>
      </c>
      <c r="AH32" s="34">
        <f t="shared" si="48"/>
        <v>3394</v>
      </c>
      <c r="AI32" s="35">
        <f t="shared" si="48"/>
        <v>75</v>
      </c>
      <c r="AJ32" s="35">
        <f t="shared" si="48"/>
        <v>597.84</v>
      </c>
      <c r="AK32" s="35">
        <f t="shared" si="48"/>
        <v>0</v>
      </c>
      <c r="AL32" s="35">
        <f t="shared" si="48"/>
        <v>0</v>
      </c>
      <c r="AM32" s="35">
        <f t="shared" si="48"/>
        <v>597.84</v>
      </c>
      <c r="AO32" s="21" t="s">
        <v>183</v>
      </c>
      <c r="AP32" s="21">
        <v>544.29999999999995</v>
      </c>
      <c r="AQ32" s="21">
        <v>143.5</v>
      </c>
      <c r="AR32" s="21">
        <v>81.239999999999995</v>
      </c>
      <c r="AS32" s="23">
        <f t="shared" ref="AS32:AS37" si="49">AP32-AQ32-AR32</f>
        <v>319.55999999999995</v>
      </c>
      <c r="AT32" s="21">
        <v>100</v>
      </c>
      <c r="AU32" s="22">
        <v>15</v>
      </c>
      <c r="AV32" s="23">
        <f>AS32+AT32-AU32</f>
        <v>404.55999999999995</v>
      </c>
      <c r="AW32" s="24"/>
      <c r="AX32" s="24"/>
      <c r="AY32" s="23">
        <f>AV32-AW32-AX32</f>
        <v>404.55999999999995</v>
      </c>
      <c r="BG32" s="37" t="s">
        <v>8</v>
      </c>
      <c r="BH32" s="37">
        <f>BH29-BH31-BH30</f>
        <v>488.827</v>
      </c>
    </row>
    <row r="33" spans="1:63" ht="15" customHeight="1" x14ac:dyDescent="0.25">
      <c r="A33" s="59" t="s">
        <v>55</v>
      </c>
      <c r="B33" s="59">
        <v>113</v>
      </c>
      <c r="C33" s="59">
        <v>0</v>
      </c>
      <c r="D33" s="59">
        <v>16.25</v>
      </c>
      <c r="E33" s="102">
        <f>B33-C33-D33</f>
        <v>96.75</v>
      </c>
      <c r="F33" s="59">
        <v>0</v>
      </c>
      <c r="G33" s="60">
        <v>15</v>
      </c>
      <c r="H33" s="60">
        <f>E33+F33-G33</f>
        <v>81.75</v>
      </c>
      <c r="I33" s="62"/>
      <c r="J33" s="62"/>
      <c r="K33" s="60">
        <f>H33-I33-J33</f>
        <v>81.75</v>
      </c>
      <c r="M33" s="32"/>
      <c r="N33" s="33"/>
      <c r="O33" s="6">
        <v>0</v>
      </c>
      <c r="W33" s="43" t="s">
        <v>46</v>
      </c>
      <c r="X33" s="43"/>
      <c r="AI33" s="43" t="s">
        <v>45</v>
      </c>
      <c r="AJ33" s="43">
        <v>50</v>
      </c>
      <c r="AO33" s="28" t="s">
        <v>185</v>
      </c>
      <c r="AP33" s="28">
        <v>1499</v>
      </c>
      <c r="AQ33" s="28">
        <v>1957.19</v>
      </c>
      <c r="AR33" s="28">
        <v>173.05</v>
      </c>
      <c r="AS33" s="30">
        <f t="shared" si="49"/>
        <v>-631.24</v>
      </c>
      <c r="AT33" s="28">
        <v>700</v>
      </c>
      <c r="AU33" s="29">
        <v>100</v>
      </c>
      <c r="AV33" s="30">
        <f t="shared" ref="AV33:AV37" si="50">AS33+AT33-AU33</f>
        <v>-31.240000000000009</v>
      </c>
      <c r="AW33" s="31"/>
      <c r="AX33" s="31"/>
      <c r="AY33" s="30">
        <f t="shared" ref="AY33:AY37" si="51">AV33-AW33-AX33</f>
        <v>-31.240000000000009</v>
      </c>
    </row>
    <row r="34" spans="1:63" ht="15" customHeight="1" x14ac:dyDescent="0.25">
      <c r="A34" s="73" t="s">
        <v>276</v>
      </c>
      <c r="B34" s="73">
        <v>105.1</v>
      </c>
      <c r="C34" s="73">
        <v>0</v>
      </c>
      <c r="D34" s="73">
        <v>14.92</v>
      </c>
      <c r="E34" s="100">
        <f>B34-C34-D34</f>
        <v>90.179999999999993</v>
      </c>
      <c r="F34" s="46">
        <v>0</v>
      </c>
      <c r="G34" s="47">
        <v>15</v>
      </c>
      <c r="H34" s="47">
        <f>E34+F34-G34</f>
        <v>75.179999999999993</v>
      </c>
      <c r="I34" s="48"/>
      <c r="J34" s="48"/>
      <c r="K34" s="47">
        <f>H34-I34-J34</f>
        <v>75.179999999999993</v>
      </c>
      <c r="M34" s="32"/>
      <c r="N34" s="33"/>
      <c r="O34" s="6">
        <v>0</v>
      </c>
      <c r="W34" s="37" t="s">
        <v>8</v>
      </c>
      <c r="X34" s="37">
        <f>X31-X33-X32</f>
        <v>381.53000000000003</v>
      </c>
      <c r="AI34" s="43" t="s">
        <v>46</v>
      </c>
      <c r="AJ34" s="43"/>
      <c r="AO34" s="21" t="s">
        <v>188</v>
      </c>
      <c r="AP34" s="21">
        <v>397.5</v>
      </c>
      <c r="AQ34" s="21">
        <v>223.35</v>
      </c>
      <c r="AR34" s="21">
        <v>56.03</v>
      </c>
      <c r="AS34" s="23">
        <f t="shared" si="49"/>
        <v>118.12</v>
      </c>
      <c r="AT34" s="21">
        <v>132</v>
      </c>
      <c r="AU34" s="22">
        <v>70</v>
      </c>
      <c r="AV34" s="23">
        <f t="shared" si="50"/>
        <v>180.12</v>
      </c>
      <c r="AW34" s="24"/>
      <c r="AX34" s="24"/>
      <c r="AY34" s="23">
        <f t="shared" si="51"/>
        <v>180.12</v>
      </c>
    </row>
    <row r="35" spans="1:63" ht="15" customHeight="1" x14ac:dyDescent="0.25">
      <c r="B35" s="34">
        <f t="shared" ref="B35:K35" si="52">SUM(B28:B34)</f>
        <v>1601.6</v>
      </c>
      <c r="C35" s="34">
        <f t="shared" si="52"/>
        <v>714.74</v>
      </c>
      <c r="D35" s="34">
        <f t="shared" si="52"/>
        <v>211.79</v>
      </c>
      <c r="E35" s="34">
        <f t="shared" si="52"/>
        <v>675.07</v>
      </c>
      <c r="F35" s="35">
        <f t="shared" si="52"/>
        <v>0</v>
      </c>
      <c r="G35" s="35">
        <f t="shared" si="52"/>
        <v>90</v>
      </c>
      <c r="H35" s="35">
        <f t="shared" si="52"/>
        <v>585.06999999999994</v>
      </c>
      <c r="I35" s="35">
        <f t="shared" si="52"/>
        <v>0</v>
      </c>
      <c r="J35" s="35">
        <f t="shared" si="52"/>
        <v>0</v>
      </c>
      <c r="K35" s="35">
        <f t="shared" si="52"/>
        <v>585.06999999999994</v>
      </c>
      <c r="M35" s="32"/>
      <c r="N35" s="33"/>
      <c r="O35" s="6">
        <v>0</v>
      </c>
      <c r="AI35" s="37" t="s">
        <v>8</v>
      </c>
      <c r="AJ35" s="37">
        <f>AJ32-AJ34-AJ33</f>
        <v>547.84</v>
      </c>
      <c r="AO35" s="28" t="s">
        <v>189</v>
      </c>
      <c r="AP35" s="28">
        <v>100</v>
      </c>
      <c r="AQ35" s="28">
        <v>0</v>
      </c>
      <c r="AR35" s="28">
        <v>14.65</v>
      </c>
      <c r="AS35" s="30">
        <f t="shared" si="49"/>
        <v>85.35</v>
      </c>
      <c r="AT35" s="28">
        <v>0</v>
      </c>
      <c r="AU35" s="29"/>
      <c r="AV35" s="30">
        <f t="shared" si="50"/>
        <v>85.35</v>
      </c>
      <c r="AW35" s="31"/>
      <c r="AX35" s="31"/>
      <c r="AY35" s="30">
        <f t="shared" si="51"/>
        <v>85.35</v>
      </c>
      <c r="BA35" s="20" t="s">
        <v>61</v>
      </c>
      <c r="BB35" s="20" t="s">
        <v>31</v>
      </c>
      <c r="BC35" s="20" t="s">
        <v>32</v>
      </c>
      <c r="BD35" s="20" t="s">
        <v>33</v>
      </c>
      <c r="BE35" s="20" t="s">
        <v>34</v>
      </c>
      <c r="BF35" s="20" t="s">
        <v>35</v>
      </c>
      <c r="BG35" s="20" t="s">
        <v>36</v>
      </c>
      <c r="BH35" s="20" t="s">
        <v>34</v>
      </c>
      <c r="BI35" s="20" t="s">
        <v>37</v>
      </c>
      <c r="BJ35" s="20" t="s">
        <v>35</v>
      </c>
      <c r="BK35" s="20" t="s">
        <v>38</v>
      </c>
    </row>
    <row r="36" spans="1:63" ht="15" customHeight="1" x14ac:dyDescent="0.25">
      <c r="G36" s="43" t="s">
        <v>45</v>
      </c>
      <c r="H36" s="43">
        <v>50</v>
      </c>
      <c r="M36" s="32"/>
      <c r="N36" s="33"/>
      <c r="O36" s="6">
        <v>0</v>
      </c>
      <c r="Q36" s="20" t="s">
        <v>56</v>
      </c>
      <c r="R36" s="20" t="s">
        <v>31</v>
      </c>
      <c r="S36" s="20" t="s">
        <v>32</v>
      </c>
      <c r="T36" s="20" t="s">
        <v>33</v>
      </c>
      <c r="U36" s="20" t="s">
        <v>34</v>
      </c>
      <c r="V36" s="20" t="s">
        <v>35</v>
      </c>
      <c r="W36" s="20" t="s">
        <v>36</v>
      </c>
      <c r="X36" s="20" t="s">
        <v>34</v>
      </c>
      <c r="Y36" s="20" t="s">
        <v>37</v>
      </c>
      <c r="Z36" s="20" t="s">
        <v>35</v>
      </c>
      <c r="AA36" s="20" t="s">
        <v>38</v>
      </c>
      <c r="AO36" s="21" t="s">
        <v>190</v>
      </c>
      <c r="AP36" s="21">
        <v>97.05</v>
      </c>
      <c r="AQ36" s="21">
        <v>0</v>
      </c>
      <c r="AR36" s="21">
        <v>13.86</v>
      </c>
      <c r="AS36" s="23">
        <f t="shared" si="49"/>
        <v>83.19</v>
      </c>
      <c r="AT36" s="21">
        <v>0</v>
      </c>
      <c r="AU36" s="22"/>
      <c r="AV36" s="23">
        <f t="shared" si="50"/>
        <v>83.19</v>
      </c>
      <c r="AW36" s="24"/>
      <c r="AX36" s="24"/>
      <c r="AY36" s="23">
        <f t="shared" si="51"/>
        <v>83.19</v>
      </c>
      <c r="BA36" s="21" t="s">
        <v>213</v>
      </c>
      <c r="BB36" s="21">
        <v>42</v>
      </c>
      <c r="BC36" s="21">
        <v>0</v>
      </c>
      <c r="BD36" s="21">
        <v>4.7</v>
      </c>
      <c r="BE36" s="22">
        <f t="shared" ref="BE36" si="53">BB36-BC36-BD36</f>
        <v>37.299999999999997</v>
      </c>
      <c r="BF36" s="21">
        <v>0</v>
      </c>
      <c r="BG36" s="23"/>
      <c r="BH36" s="23">
        <f>BE36+BF36-BG36</f>
        <v>37.299999999999997</v>
      </c>
      <c r="BI36" s="24"/>
      <c r="BJ36" s="24"/>
      <c r="BK36" s="23">
        <f>BH36-BI36-BJ36</f>
        <v>37.299999999999997</v>
      </c>
    </row>
    <row r="37" spans="1:63" ht="15" customHeight="1" x14ac:dyDescent="0.25">
      <c r="G37" s="43" t="s">
        <v>46</v>
      </c>
      <c r="H37" s="43">
        <v>101</v>
      </c>
      <c r="M37" s="32"/>
      <c r="N37" s="33"/>
      <c r="O37" s="6">
        <v>0</v>
      </c>
      <c r="Q37" s="21" t="s">
        <v>92</v>
      </c>
      <c r="R37" s="21">
        <v>1000</v>
      </c>
      <c r="S37" s="21">
        <v>0</v>
      </c>
      <c r="T37" s="21">
        <v>148.6</v>
      </c>
      <c r="U37" s="74">
        <f t="shared" ref="U37" si="54">R37-S37-T37</f>
        <v>851.4</v>
      </c>
      <c r="V37" s="21">
        <v>0</v>
      </c>
      <c r="W37" s="23">
        <v>15</v>
      </c>
      <c r="X37" s="23">
        <f>U37+V37-W37</f>
        <v>836.4</v>
      </c>
      <c r="Y37" s="24"/>
      <c r="Z37" s="24"/>
      <c r="AA37" s="23">
        <f>X37-Y37-Z37</f>
        <v>836.4</v>
      </c>
      <c r="AC37" s="20" t="s">
        <v>21</v>
      </c>
      <c r="AD37" s="20" t="s">
        <v>31</v>
      </c>
      <c r="AE37" s="20" t="s">
        <v>32</v>
      </c>
      <c r="AF37" s="20" t="s">
        <v>33</v>
      </c>
      <c r="AG37" s="20" t="s">
        <v>34</v>
      </c>
      <c r="AH37" s="20" t="s">
        <v>35</v>
      </c>
      <c r="AI37" s="20" t="s">
        <v>36</v>
      </c>
      <c r="AJ37" s="20" t="s">
        <v>34</v>
      </c>
      <c r="AK37" s="20" t="s">
        <v>37</v>
      </c>
      <c r="AL37" s="20" t="s">
        <v>35</v>
      </c>
      <c r="AM37" s="20" t="s">
        <v>38</v>
      </c>
      <c r="AO37" s="28" t="s">
        <v>191</v>
      </c>
      <c r="AP37" s="28">
        <v>756</v>
      </c>
      <c r="AQ37" s="28">
        <v>149.9</v>
      </c>
      <c r="AR37" s="28">
        <v>96.96</v>
      </c>
      <c r="AS37" s="30">
        <f t="shared" si="49"/>
        <v>509.14000000000004</v>
      </c>
      <c r="AT37" s="28">
        <v>0</v>
      </c>
      <c r="AU37" s="49"/>
      <c r="AV37" s="51">
        <f t="shared" si="50"/>
        <v>509.14000000000004</v>
      </c>
      <c r="AW37" s="52"/>
      <c r="AX37" s="52"/>
      <c r="AY37" s="51">
        <f t="shared" si="51"/>
        <v>509.14000000000004</v>
      </c>
      <c r="BA37" s="28" t="s">
        <v>214</v>
      </c>
      <c r="BB37" s="28">
        <v>8</v>
      </c>
      <c r="BC37" s="28">
        <v>0</v>
      </c>
      <c r="BD37" s="28">
        <v>1.2</v>
      </c>
      <c r="BE37" s="29">
        <f t="shared" ref="BE37:BE43" si="55">BB37-BC37-BD37</f>
        <v>6.8</v>
      </c>
      <c r="BF37" s="28">
        <v>0</v>
      </c>
      <c r="BG37" s="30"/>
      <c r="BH37" s="30">
        <f t="shared" ref="BH37:BH43" si="56">BE37+BF37-BG37</f>
        <v>6.8</v>
      </c>
      <c r="BI37" s="31"/>
      <c r="BJ37" s="31"/>
      <c r="BK37" s="30">
        <f t="shared" ref="BK37:BK43" si="57">BH37-BI37-BJ37</f>
        <v>6.8</v>
      </c>
    </row>
    <row r="38" spans="1:63" ht="15" customHeight="1" x14ac:dyDescent="0.3">
      <c r="G38" s="72" t="s">
        <v>265</v>
      </c>
      <c r="H38" s="72">
        <f>H35-H36-H37</f>
        <v>434.06999999999994</v>
      </c>
      <c r="M38" s="32"/>
      <c r="N38" s="33"/>
      <c r="O38" s="6">
        <v>0</v>
      </c>
      <c r="Q38" s="59" t="s">
        <v>93</v>
      </c>
      <c r="R38" s="59">
        <v>55</v>
      </c>
      <c r="S38" s="59">
        <v>0</v>
      </c>
      <c r="T38" s="59">
        <v>5.75</v>
      </c>
      <c r="U38" s="61">
        <f t="shared" ref="U38:U50" si="58">R38-S38-T38</f>
        <v>49.25</v>
      </c>
      <c r="V38" s="59">
        <v>0</v>
      </c>
      <c r="W38" s="60"/>
      <c r="X38" s="60">
        <f t="shared" ref="X38:X50" si="59">U38+V38-W38</f>
        <v>49.25</v>
      </c>
      <c r="Y38" s="62"/>
      <c r="Z38" s="62"/>
      <c r="AA38" s="60">
        <f t="shared" ref="AA38:AA50" si="60">X38-Y38-Z38</f>
        <v>49.25</v>
      </c>
      <c r="AC38" s="21" t="s">
        <v>243</v>
      </c>
      <c r="AD38" s="21">
        <v>370</v>
      </c>
      <c r="AE38" s="21">
        <v>0</v>
      </c>
      <c r="AF38" s="21">
        <v>53.5</v>
      </c>
      <c r="AG38" s="22">
        <f t="shared" ref="AG38" si="61">AD38-AE38-AF38</f>
        <v>316.5</v>
      </c>
      <c r="AH38" s="21">
        <v>0</v>
      </c>
      <c r="AI38" s="23">
        <v>15</v>
      </c>
      <c r="AJ38" s="23">
        <f>AG38+AH38-AI38</f>
        <v>301.5</v>
      </c>
      <c r="AK38" s="24"/>
      <c r="AL38" s="24"/>
      <c r="AM38" s="23">
        <f>AJ38-AK38-AL38</f>
        <v>301.5</v>
      </c>
      <c r="AP38" s="34">
        <f>SUM(AP32:AP37)</f>
        <v>3393.8500000000004</v>
      </c>
      <c r="AQ38" s="34">
        <f t="shared" ref="AQ38:AY38" si="62">SUM(AQ32:AQ37)</f>
        <v>2473.94</v>
      </c>
      <c r="AR38" s="34">
        <f t="shared" si="62"/>
        <v>435.79</v>
      </c>
      <c r="AS38" s="34">
        <f t="shared" si="62"/>
        <v>484.12</v>
      </c>
      <c r="AT38" s="34">
        <f t="shared" si="62"/>
        <v>932</v>
      </c>
      <c r="AU38" s="35">
        <f t="shared" si="62"/>
        <v>185</v>
      </c>
      <c r="AV38" s="35">
        <f t="shared" si="62"/>
        <v>1231.1200000000001</v>
      </c>
      <c r="AW38" s="35">
        <f t="shared" si="62"/>
        <v>0</v>
      </c>
      <c r="AX38" s="35">
        <f t="shared" si="62"/>
        <v>0</v>
      </c>
      <c r="AY38" s="35">
        <f t="shared" si="62"/>
        <v>1231.1200000000001</v>
      </c>
      <c r="BA38" s="21" t="s">
        <v>262</v>
      </c>
      <c r="BB38" s="21">
        <v>0</v>
      </c>
      <c r="BC38" s="21">
        <v>0</v>
      </c>
      <c r="BD38" s="21">
        <v>0</v>
      </c>
      <c r="BE38" s="22">
        <f t="shared" si="55"/>
        <v>0</v>
      </c>
      <c r="BF38" s="21">
        <v>0</v>
      </c>
      <c r="BG38" s="23"/>
      <c r="BH38" s="23">
        <f t="shared" si="56"/>
        <v>0</v>
      </c>
      <c r="BI38" s="24"/>
      <c r="BJ38" s="24"/>
      <c r="BK38" s="23">
        <f t="shared" si="57"/>
        <v>0</v>
      </c>
    </row>
    <row r="39" spans="1:63" ht="15" customHeight="1" x14ac:dyDescent="0.25">
      <c r="M39" s="32"/>
      <c r="N39" s="33"/>
      <c r="O39" s="6">
        <v>0</v>
      </c>
      <c r="Q39" s="21" t="s">
        <v>240</v>
      </c>
      <c r="R39" s="21">
        <v>1030</v>
      </c>
      <c r="S39" s="21">
        <v>0</v>
      </c>
      <c r="T39" s="21">
        <v>153.80000000000001</v>
      </c>
      <c r="U39" s="74">
        <f t="shared" si="58"/>
        <v>876.2</v>
      </c>
      <c r="V39" s="21">
        <v>0</v>
      </c>
      <c r="W39" s="23">
        <v>15</v>
      </c>
      <c r="X39" s="23">
        <f t="shared" si="59"/>
        <v>861.2</v>
      </c>
      <c r="Y39" s="24"/>
      <c r="Z39" s="24"/>
      <c r="AA39" s="23">
        <f t="shared" si="60"/>
        <v>861.2</v>
      </c>
      <c r="AC39" s="59" t="s">
        <v>138</v>
      </c>
      <c r="AD39" s="59">
        <v>4682</v>
      </c>
      <c r="AE39" s="59">
        <v>2625</v>
      </c>
      <c r="AF39" s="59">
        <v>702.3</v>
      </c>
      <c r="AG39" s="61">
        <f t="shared" ref="AG39:AG41" si="63">AD39-AE39-AF39</f>
        <v>1354.7</v>
      </c>
      <c r="AH39" s="59">
        <v>0</v>
      </c>
      <c r="AI39" s="60">
        <v>15</v>
      </c>
      <c r="AJ39" s="60">
        <f t="shared" ref="AJ39:AJ41" si="64">AG39+AH39-AI39</f>
        <v>1339.7</v>
      </c>
      <c r="AK39" s="62"/>
      <c r="AL39" s="62"/>
      <c r="AM39" s="60">
        <f t="shared" ref="AM39:AM41" si="65">AJ39-AK39-AL39</f>
        <v>1339.7</v>
      </c>
      <c r="AU39" s="43" t="s">
        <v>45</v>
      </c>
      <c r="AV39" s="43">
        <v>30</v>
      </c>
      <c r="BA39" s="28" t="s">
        <v>263</v>
      </c>
      <c r="BB39" s="28">
        <v>0</v>
      </c>
      <c r="BC39" s="28">
        <v>0</v>
      </c>
      <c r="BD39" s="28">
        <v>0</v>
      </c>
      <c r="BE39" s="29">
        <f t="shared" si="55"/>
        <v>0</v>
      </c>
      <c r="BF39" s="28">
        <v>0</v>
      </c>
      <c r="BG39" s="30"/>
      <c r="BH39" s="30">
        <f t="shared" si="56"/>
        <v>0</v>
      </c>
      <c r="BI39" s="31"/>
      <c r="BJ39" s="31"/>
      <c r="BK39" s="30">
        <f t="shared" si="57"/>
        <v>0</v>
      </c>
    </row>
    <row r="40" spans="1:63" ht="15" customHeight="1" x14ac:dyDescent="0.25">
      <c r="A40" s="20" t="s">
        <v>15</v>
      </c>
      <c r="B40" s="20" t="s">
        <v>31</v>
      </c>
      <c r="C40" s="20" t="s">
        <v>32</v>
      </c>
      <c r="D40" s="20" t="s">
        <v>33</v>
      </c>
      <c r="E40" s="20" t="s">
        <v>34</v>
      </c>
      <c r="F40" s="20" t="s">
        <v>35</v>
      </c>
      <c r="G40" s="20" t="s">
        <v>36</v>
      </c>
      <c r="H40" s="20" t="s">
        <v>34</v>
      </c>
      <c r="I40" s="20" t="s">
        <v>37</v>
      </c>
      <c r="J40" s="20" t="s">
        <v>35</v>
      </c>
      <c r="K40" s="20" t="s">
        <v>38</v>
      </c>
      <c r="M40" s="32"/>
      <c r="N40" s="33"/>
      <c r="O40" s="6">
        <v>-1000</v>
      </c>
      <c r="Q40" s="59" t="s">
        <v>94</v>
      </c>
      <c r="R40" s="59">
        <v>134</v>
      </c>
      <c r="S40" s="59">
        <v>0</v>
      </c>
      <c r="T40" s="59">
        <v>19.41</v>
      </c>
      <c r="U40" s="61">
        <f t="shared" si="58"/>
        <v>114.59</v>
      </c>
      <c r="V40" s="59">
        <v>0</v>
      </c>
      <c r="W40" s="60">
        <v>15</v>
      </c>
      <c r="X40" s="60">
        <f t="shared" si="59"/>
        <v>99.59</v>
      </c>
      <c r="Y40" s="62"/>
      <c r="Z40" s="62"/>
      <c r="AA40" s="60">
        <f t="shared" si="60"/>
        <v>99.59</v>
      </c>
      <c r="AC40" s="21" t="s">
        <v>139</v>
      </c>
      <c r="AD40" s="21">
        <v>15970</v>
      </c>
      <c r="AE40" s="21">
        <v>8965</v>
      </c>
      <c r="AF40" s="21">
        <v>2065.5</v>
      </c>
      <c r="AG40" s="22">
        <f t="shared" si="63"/>
        <v>4939.5</v>
      </c>
      <c r="AH40" s="21">
        <v>0</v>
      </c>
      <c r="AI40" s="23">
        <v>15</v>
      </c>
      <c r="AJ40" s="23">
        <f t="shared" si="64"/>
        <v>4924.5</v>
      </c>
      <c r="AK40" s="24"/>
      <c r="AL40" s="24"/>
      <c r="AM40" s="23">
        <f t="shared" si="65"/>
        <v>4924.5</v>
      </c>
      <c r="AU40" s="43" t="s">
        <v>46</v>
      </c>
      <c r="AV40" s="43">
        <f>AS38*15%</f>
        <v>72.617999999999995</v>
      </c>
      <c r="BA40" s="21" t="s">
        <v>215</v>
      </c>
      <c r="BB40" s="21">
        <v>500</v>
      </c>
      <c r="BC40" s="21">
        <v>237.4</v>
      </c>
      <c r="BD40" s="21">
        <v>73.75</v>
      </c>
      <c r="BE40" s="22">
        <f t="shared" si="55"/>
        <v>188.85000000000002</v>
      </c>
      <c r="BF40" s="21">
        <v>0</v>
      </c>
      <c r="BG40" s="23">
        <v>15</v>
      </c>
      <c r="BH40" s="23">
        <f t="shared" si="56"/>
        <v>173.85000000000002</v>
      </c>
      <c r="BI40" s="24"/>
      <c r="BJ40" s="24"/>
      <c r="BK40" s="23">
        <f t="shared" si="57"/>
        <v>173.85000000000002</v>
      </c>
    </row>
    <row r="41" spans="1:63" ht="15" customHeight="1" x14ac:dyDescent="0.25">
      <c r="A41" s="21" t="s">
        <v>62</v>
      </c>
      <c r="B41" s="21">
        <v>2446</v>
      </c>
      <c r="C41" s="21">
        <v>1600.9</v>
      </c>
      <c r="D41" s="21">
        <v>319.69</v>
      </c>
      <c r="E41" s="100">
        <f>B41-C41-D41</f>
        <v>525.40999999999985</v>
      </c>
      <c r="F41" s="21">
        <v>0</v>
      </c>
      <c r="G41" s="22">
        <v>15</v>
      </c>
      <c r="H41" s="23">
        <f>E41+F41-G41</f>
        <v>510.40999999999985</v>
      </c>
      <c r="I41" s="24"/>
      <c r="J41" s="24"/>
      <c r="K41" s="23">
        <f>H41-I41-J41</f>
        <v>510.40999999999985</v>
      </c>
      <c r="M41" s="32"/>
      <c r="N41" s="33"/>
      <c r="O41" s="6">
        <v>0</v>
      </c>
      <c r="Q41" s="21" t="s">
        <v>95</v>
      </c>
      <c r="R41" s="21">
        <v>568</v>
      </c>
      <c r="S41" s="21">
        <v>0</v>
      </c>
      <c r="T41" s="21">
        <v>85.2</v>
      </c>
      <c r="U41" s="74">
        <f t="shared" si="58"/>
        <v>482.8</v>
      </c>
      <c r="V41" s="21">
        <v>0</v>
      </c>
      <c r="W41" s="23">
        <v>15</v>
      </c>
      <c r="X41" s="23">
        <f t="shared" si="59"/>
        <v>467.8</v>
      </c>
      <c r="Y41" s="24"/>
      <c r="Z41" s="24"/>
      <c r="AA41" s="23">
        <f t="shared" si="60"/>
        <v>467.8</v>
      </c>
      <c r="AC41" s="59" t="s">
        <v>140</v>
      </c>
      <c r="AD41" s="59">
        <v>12020</v>
      </c>
      <c r="AE41" s="59">
        <v>7465</v>
      </c>
      <c r="AF41" s="59">
        <v>1253</v>
      </c>
      <c r="AG41" s="61">
        <f t="shared" si="63"/>
        <v>3302</v>
      </c>
      <c r="AH41" s="59">
        <v>0</v>
      </c>
      <c r="AI41" s="60">
        <v>15</v>
      </c>
      <c r="AJ41" s="60">
        <f t="shared" si="64"/>
        <v>3287</v>
      </c>
      <c r="AK41" s="62"/>
      <c r="AL41" s="62"/>
      <c r="AM41" s="60">
        <f t="shared" si="65"/>
        <v>3287</v>
      </c>
      <c r="AU41" s="37" t="s">
        <v>8</v>
      </c>
      <c r="AV41" s="37">
        <f>AV38-AV40-AV39</f>
        <v>1128.5020000000002</v>
      </c>
      <c r="BA41" s="28" t="s">
        <v>264</v>
      </c>
      <c r="BB41" s="28">
        <v>462</v>
      </c>
      <c r="BC41" s="28">
        <v>88.12</v>
      </c>
      <c r="BD41" s="28">
        <v>60.7</v>
      </c>
      <c r="BE41" s="29">
        <f t="shared" si="55"/>
        <v>313.18</v>
      </c>
      <c r="BF41" s="28">
        <v>0</v>
      </c>
      <c r="BG41" s="30">
        <v>15</v>
      </c>
      <c r="BH41" s="30">
        <f t="shared" si="56"/>
        <v>298.18</v>
      </c>
      <c r="BI41" s="31"/>
      <c r="BJ41" s="31"/>
      <c r="BK41" s="30">
        <f t="shared" si="57"/>
        <v>298.18</v>
      </c>
    </row>
    <row r="42" spans="1:63" ht="15" customHeight="1" x14ac:dyDescent="0.25">
      <c r="A42" s="59" t="s">
        <v>63</v>
      </c>
      <c r="B42" s="59">
        <v>270</v>
      </c>
      <c r="C42" s="59">
        <v>182</v>
      </c>
      <c r="D42" s="59">
        <v>31.75</v>
      </c>
      <c r="E42" s="102">
        <f>B42-C42-D42</f>
        <v>56.25</v>
      </c>
      <c r="F42" s="59">
        <v>0</v>
      </c>
      <c r="G42" s="61">
        <v>15</v>
      </c>
      <c r="H42" s="60">
        <f t="shared" ref="H42:H48" si="66">E42+F42-G42</f>
        <v>41.25</v>
      </c>
      <c r="I42" s="62"/>
      <c r="J42" s="62"/>
      <c r="K42" s="60">
        <f t="shared" ref="K42:K48" si="67">H42-I42-J42</f>
        <v>41.25</v>
      </c>
      <c r="N42" s="65" t="s">
        <v>8</v>
      </c>
      <c r="O42" s="18">
        <f>SUM(O28:O41)</f>
        <v>-100</v>
      </c>
      <c r="Q42" s="59" t="s">
        <v>281</v>
      </c>
      <c r="R42" s="59">
        <v>2420</v>
      </c>
      <c r="S42" s="59">
        <v>2115</v>
      </c>
      <c r="T42" s="59">
        <v>354.85</v>
      </c>
      <c r="U42" s="61">
        <f t="shared" si="58"/>
        <v>-49.850000000000023</v>
      </c>
      <c r="V42" s="59">
        <v>0</v>
      </c>
      <c r="W42" s="60">
        <v>15</v>
      </c>
      <c r="X42" s="60">
        <f t="shared" si="59"/>
        <v>-64.850000000000023</v>
      </c>
      <c r="Y42" s="62"/>
      <c r="Z42" s="62"/>
      <c r="AA42" s="60">
        <f t="shared" si="60"/>
        <v>-64.850000000000023</v>
      </c>
      <c r="AD42" s="34">
        <f>SUM(AD38:AD41)</f>
        <v>33042</v>
      </c>
      <c r="AE42" s="34">
        <f t="shared" ref="AE42:AM42" si="68">SUM(AE38:AE41)</f>
        <v>19055</v>
      </c>
      <c r="AF42" s="34">
        <f t="shared" si="68"/>
        <v>4074.3</v>
      </c>
      <c r="AG42" s="34">
        <f t="shared" si="68"/>
        <v>9912.7000000000007</v>
      </c>
      <c r="AH42" s="34">
        <f t="shared" si="68"/>
        <v>0</v>
      </c>
      <c r="AI42" s="34">
        <f t="shared" si="68"/>
        <v>60</v>
      </c>
      <c r="AJ42" s="34">
        <f t="shared" si="68"/>
        <v>9852.7000000000007</v>
      </c>
      <c r="AK42" s="34">
        <f t="shared" si="68"/>
        <v>0</v>
      </c>
      <c r="AL42" s="34">
        <f t="shared" si="68"/>
        <v>0</v>
      </c>
      <c r="AM42" s="34">
        <f t="shared" si="68"/>
        <v>9852.7000000000007</v>
      </c>
      <c r="BA42" s="21" t="s">
        <v>216</v>
      </c>
      <c r="BB42" s="21">
        <v>500</v>
      </c>
      <c r="BC42" s="21">
        <v>528.99</v>
      </c>
      <c r="BD42" s="21">
        <v>55.35</v>
      </c>
      <c r="BE42" s="22">
        <f t="shared" si="55"/>
        <v>-84.34</v>
      </c>
      <c r="BF42" s="21">
        <v>0</v>
      </c>
      <c r="BG42" s="23">
        <v>15</v>
      </c>
      <c r="BH42" s="23">
        <f t="shared" si="56"/>
        <v>-99.34</v>
      </c>
      <c r="BI42" s="24"/>
      <c r="BJ42" s="24"/>
      <c r="BK42" s="23">
        <f t="shared" si="57"/>
        <v>-99.34</v>
      </c>
    </row>
    <row r="43" spans="1:63" ht="15" customHeight="1" x14ac:dyDescent="0.3">
      <c r="A43" s="21" t="s">
        <v>64</v>
      </c>
      <c r="B43" s="21">
        <v>505</v>
      </c>
      <c r="C43" s="21">
        <v>0</v>
      </c>
      <c r="D43" s="21">
        <v>72</v>
      </c>
      <c r="E43" s="100">
        <f t="shared" ref="E43:E48" si="69">B43-C43-D43</f>
        <v>433</v>
      </c>
      <c r="F43" s="21">
        <v>0</v>
      </c>
      <c r="G43" s="22">
        <v>15</v>
      </c>
      <c r="H43" s="23">
        <f t="shared" si="66"/>
        <v>418</v>
      </c>
      <c r="I43" s="24"/>
      <c r="J43" s="24"/>
      <c r="K43" s="23">
        <f t="shared" si="67"/>
        <v>418</v>
      </c>
      <c r="M43" s="98" t="s">
        <v>1</v>
      </c>
      <c r="N43" s="98">
        <v>-3076</v>
      </c>
      <c r="Q43" s="21" t="s">
        <v>96</v>
      </c>
      <c r="R43" s="21">
        <v>5970</v>
      </c>
      <c r="S43" s="21">
        <v>3539.85</v>
      </c>
      <c r="T43" s="21">
        <v>822.76</v>
      </c>
      <c r="U43" s="74">
        <f t="shared" si="58"/>
        <v>1607.39</v>
      </c>
      <c r="V43" s="21">
        <v>0</v>
      </c>
      <c r="W43" s="23">
        <v>15</v>
      </c>
      <c r="X43" s="23">
        <f t="shared" si="59"/>
        <v>1592.39</v>
      </c>
      <c r="Y43" s="24"/>
      <c r="Z43" s="24"/>
      <c r="AA43" s="23">
        <f t="shared" si="60"/>
        <v>1592.39</v>
      </c>
      <c r="AI43" s="43" t="s">
        <v>45</v>
      </c>
      <c r="AJ43" s="43">
        <v>30</v>
      </c>
      <c r="BA43" s="28" t="s">
        <v>217</v>
      </c>
      <c r="BB43" s="28">
        <v>207</v>
      </c>
      <c r="BC43" s="28">
        <v>206</v>
      </c>
      <c r="BD43" s="28">
        <v>30.05</v>
      </c>
      <c r="BE43" s="29">
        <f t="shared" si="55"/>
        <v>-29.05</v>
      </c>
      <c r="BF43" s="28">
        <v>0</v>
      </c>
      <c r="BG43" s="30">
        <v>15</v>
      </c>
      <c r="BH43" s="30">
        <f t="shared" si="56"/>
        <v>-44.05</v>
      </c>
      <c r="BI43" s="31"/>
      <c r="BJ43" s="31"/>
      <c r="BK43" s="30">
        <f t="shared" si="57"/>
        <v>-44.05</v>
      </c>
    </row>
    <row r="44" spans="1:63" ht="15" customHeight="1" x14ac:dyDescent="0.25">
      <c r="A44" s="59" t="s">
        <v>65</v>
      </c>
      <c r="B44" s="59">
        <v>302</v>
      </c>
      <c r="C44" s="59">
        <v>96.18</v>
      </c>
      <c r="D44" s="59">
        <v>38.6</v>
      </c>
      <c r="E44" s="102">
        <f t="shared" si="69"/>
        <v>167.22</v>
      </c>
      <c r="F44" s="59">
        <v>0</v>
      </c>
      <c r="G44" s="61">
        <v>15</v>
      </c>
      <c r="H44" s="60">
        <f t="shared" si="66"/>
        <v>152.22</v>
      </c>
      <c r="I44" s="62"/>
      <c r="J44" s="62"/>
      <c r="K44" s="60">
        <f t="shared" si="67"/>
        <v>152.22</v>
      </c>
      <c r="N44" s="66" t="s">
        <v>19</v>
      </c>
      <c r="O44" s="38">
        <f>O42*40%</f>
        <v>-40</v>
      </c>
      <c r="Q44" s="59" t="s">
        <v>97</v>
      </c>
      <c r="R44" s="59">
        <v>665</v>
      </c>
      <c r="S44" s="59">
        <v>0</v>
      </c>
      <c r="T44" s="59">
        <v>99.75</v>
      </c>
      <c r="U44" s="61">
        <f t="shared" si="58"/>
        <v>565.25</v>
      </c>
      <c r="V44" s="59">
        <v>0</v>
      </c>
      <c r="W44" s="60">
        <v>15</v>
      </c>
      <c r="X44" s="60">
        <f t="shared" si="59"/>
        <v>550.25</v>
      </c>
      <c r="Y44" s="62"/>
      <c r="Z44" s="62"/>
      <c r="AA44" s="60">
        <f t="shared" si="60"/>
        <v>550.25</v>
      </c>
      <c r="AI44" s="43" t="s">
        <v>46</v>
      </c>
      <c r="AJ44" s="43">
        <f>AG42*20%</f>
        <v>1982.5400000000002</v>
      </c>
      <c r="AO44" s="20" t="s">
        <v>58</v>
      </c>
      <c r="AP44" s="20" t="s">
        <v>31</v>
      </c>
      <c r="AQ44" s="20" t="s">
        <v>32</v>
      </c>
      <c r="AR44" s="20" t="s">
        <v>33</v>
      </c>
      <c r="AS44" s="20" t="s">
        <v>34</v>
      </c>
      <c r="AT44" s="20" t="s">
        <v>35</v>
      </c>
      <c r="AU44" s="20" t="s">
        <v>36</v>
      </c>
      <c r="AV44" s="20" t="s">
        <v>34</v>
      </c>
      <c r="AW44" s="20" t="s">
        <v>37</v>
      </c>
      <c r="AX44" s="20" t="s">
        <v>35</v>
      </c>
      <c r="AY44" s="20" t="s">
        <v>38</v>
      </c>
      <c r="BB44" s="34">
        <f>SUM(BB36:BB43)</f>
        <v>1719</v>
      </c>
      <c r="BC44" s="34">
        <f t="shared" ref="BC44:BK44" si="70">SUM(BC36:BC43)</f>
        <v>1060.51</v>
      </c>
      <c r="BD44" s="34">
        <f t="shared" si="70"/>
        <v>225.75000000000003</v>
      </c>
      <c r="BE44" s="34">
        <f t="shared" si="70"/>
        <v>432.73999999999995</v>
      </c>
      <c r="BF44" s="34">
        <f t="shared" si="70"/>
        <v>0</v>
      </c>
      <c r="BG44" s="34">
        <f t="shared" si="70"/>
        <v>60</v>
      </c>
      <c r="BH44" s="34">
        <f t="shared" si="70"/>
        <v>372.73999999999995</v>
      </c>
      <c r="BI44" s="34">
        <f t="shared" si="70"/>
        <v>0</v>
      </c>
      <c r="BJ44" s="34">
        <f t="shared" si="70"/>
        <v>0</v>
      </c>
      <c r="BK44" s="34">
        <f t="shared" si="70"/>
        <v>372.73999999999995</v>
      </c>
    </row>
    <row r="45" spans="1:63" ht="15" customHeight="1" x14ac:dyDescent="0.25">
      <c r="A45" s="21" t="s">
        <v>66</v>
      </c>
      <c r="B45" s="21">
        <v>1397</v>
      </c>
      <c r="C45" s="21">
        <v>1309.3</v>
      </c>
      <c r="D45" s="21">
        <v>201.86</v>
      </c>
      <c r="E45" s="100">
        <f t="shared" si="69"/>
        <v>-114.15999999999997</v>
      </c>
      <c r="F45" s="21">
        <v>565</v>
      </c>
      <c r="G45" s="22">
        <v>15</v>
      </c>
      <c r="H45" s="23">
        <f t="shared" si="66"/>
        <v>435.84000000000003</v>
      </c>
      <c r="I45" s="24"/>
      <c r="J45" s="24"/>
      <c r="K45" s="23">
        <f t="shared" si="67"/>
        <v>435.84000000000003</v>
      </c>
      <c r="N45" s="39" t="s">
        <v>273</v>
      </c>
      <c r="O45" s="40">
        <f>(J23+J21+J20+J9+J8+J4)*-20%</f>
        <v>-180</v>
      </c>
      <c r="Q45" s="21" t="s">
        <v>98</v>
      </c>
      <c r="R45" s="21">
        <v>367.25</v>
      </c>
      <c r="S45" s="21">
        <v>0</v>
      </c>
      <c r="T45" s="21">
        <v>50.35</v>
      </c>
      <c r="U45" s="74">
        <f t="shared" si="58"/>
        <v>316.89999999999998</v>
      </c>
      <c r="V45" s="21">
        <v>0</v>
      </c>
      <c r="W45" s="23">
        <v>15</v>
      </c>
      <c r="X45" s="23">
        <f t="shared" si="59"/>
        <v>301.89999999999998</v>
      </c>
      <c r="Y45" s="24"/>
      <c r="Z45" s="24"/>
      <c r="AA45" s="23">
        <f t="shared" si="60"/>
        <v>301.89999999999998</v>
      </c>
      <c r="AI45" s="37" t="s">
        <v>8</v>
      </c>
      <c r="AJ45" s="37">
        <f>AJ42-AJ44-AJ43</f>
        <v>7840.1600000000008</v>
      </c>
      <c r="AO45" s="21" t="s">
        <v>250</v>
      </c>
      <c r="AP45" s="21">
        <v>598.1</v>
      </c>
      <c r="AQ45" s="21">
        <v>574.16</v>
      </c>
      <c r="AR45" s="21">
        <v>53.32</v>
      </c>
      <c r="AS45" s="23">
        <f t="shared" ref="AS45:AS53" si="71">AP45-AQ45-AR45</f>
        <v>-29.379999999999946</v>
      </c>
      <c r="AT45" s="21">
        <v>0</v>
      </c>
      <c r="AU45" s="22"/>
      <c r="AV45" s="23">
        <f t="shared" ref="AV45" si="72">AS45+AT45-AU45</f>
        <v>-29.379999999999946</v>
      </c>
      <c r="AW45" s="24"/>
      <c r="AX45" s="24"/>
      <c r="AY45" s="23">
        <f>AV45-AW45-AX45</f>
        <v>-29.379999999999946</v>
      </c>
      <c r="BG45" s="43" t="s">
        <v>45</v>
      </c>
      <c r="BH45" s="43">
        <v>30</v>
      </c>
    </row>
    <row r="46" spans="1:63" ht="15" customHeight="1" x14ac:dyDescent="0.25">
      <c r="A46" s="59" t="s">
        <v>67</v>
      </c>
      <c r="B46" s="59">
        <v>1052</v>
      </c>
      <c r="C46" s="59">
        <v>273.05</v>
      </c>
      <c r="D46" s="59">
        <v>143.16</v>
      </c>
      <c r="E46" s="102">
        <f t="shared" si="69"/>
        <v>635.79000000000008</v>
      </c>
      <c r="F46" s="59">
        <v>0</v>
      </c>
      <c r="G46" s="61">
        <v>15</v>
      </c>
      <c r="H46" s="60">
        <f t="shared" si="66"/>
        <v>620.79000000000008</v>
      </c>
      <c r="I46" s="62"/>
      <c r="J46" s="62"/>
      <c r="K46" s="60">
        <f t="shared" si="67"/>
        <v>620.79000000000008</v>
      </c>
      <c r="N46" s="25" t="s">
        <v>8</v>
      </c>
      <c r="O46" s="41">
        <f>N43+O44+O45</f>
        <v>-3296</v>
      </c>
      <c r="Q46" s="59" t="s">
        <v>99</v>
      </c>
      <c r="R46" s="59">
        <v>1564</v>
      </c>
      <c r="S46" s="59">
        <v>0</v>
      </c>
      <c r="T46" s="59">
        <v>233.22</v>
      </c>
      <c r="U46" s="61">
        <f t="shared" si="58"/>
        <v>1330.78</v>
      </c>
      <c r="V46" s="59">
        <v>0</v>
      </c>
      <c r="W46" s="60">
        <v>15</v>
      </c>
      <c r="X46" s="60">
        <f t="shared" si="59"/>
        <v>1315.78</v>
      </c>
      <c r="Y46" s="62"/>
      <c r="Z46" s="62"/>
      <c r="AA46" s="60">
        <f t="shared" si="60"/>
        <v>1315.78</v>
      </c>
      <c r="AO46" s="28" t="s">
        <v>251</v>
      </c>
      <c r="AP46" s="28">
        <v>0</v>
      </c>
      <c r="AQ46" s="28">
        <v>0</v>
      </c>
      <c r="AR46" s="28">
        <v>0</v>
      </c>
      <c r="AS46" s="30">
        <f t="shared" si="71"/>
        <v>0</v>
      </c>
      <c r="AT46" s="28">
        <v>0</v>
      </c>
      <c r="AU46" s="29"/>
      <c r="AV46" s="30">
        <f t="shared" ref="AV46:AV53" si="73">AS46+AT46-AU46</f>
        <v>0</v>
      </c>
      <c r="AW46" s="31"/>
      <c r="AX46" s="31"/>
      <c r="AY46" s="30">
        <f t="shared" ref="AY46:AY53" si="74">AV46-AW46-AX46</f>
        <v>0</v>
      </c>
      <c r="BG46" s="43" t="s">
        <v>46</v>
      </c>
      <c r="BH46" s="43">
        <f>BE44*20%</f>
        <v>86.548000000000002</v>
      </c>
    </row>
    <row r="47" spans="1:63" ht="15" customHeight="1" x14ac:dyDescent="0.25">
      <c r="A47" s="21" t="s">
        <v>68</v>
      </c>
      <c r="B47" s="21">
        <v>0</v>
      </c>
      <c r="C47" s="21">
        <v>0</v>
      </c>
      <c r="D47" s="21">
        <v>0</v>
      </c>
      <c r="E47" s="100">
        <f t="shared" si="69"/>
        <v>0</v>
      </c>
      <c r="F47" s="21">
        <v>0</v>
      </c>
      <c r="G47" s="22"/>
      <c r="H47" s="23">
        <f t="shared" si="66"/>
        <v>0</v>
      </c>
      <c r="I47" s="24"/>
      <c r="J47" s="24"/>
      <c r="K47" s="23">
        <f t="shared" si="67"/>
        <v>0</v>
      </c>
      <c r="Q47" s="21" t="s">
        <v>241</v>
      </c>
      <c r="R47" s="21">
        <v>465</v>
      </c>
      <c r="S47" s="21">
        <v>147</v>
      </c>
      <c r="T47" s="21">
        <v>68.75</v>
      </c>
      <c r="U47" s="74">
        <f t="shared" si="58"/>
        <v>249.25</v>
      </c>
      <c r="V47" s="21">
        <v>0</v>
      </c>
      <c r="W47" s="23">
        <v>15</v>
      </c>
      <c r="X47" s="23">
        <f t="shared" si="59"/>
        <v>234.25</v>
      </c>
      <c r="Y47" s="24"/>
      <c r="Z47" s="24"/>
      <c r="AA47" s="23">
        <f t="shared" si="60"/>
        <v>234.25</v>
      </c>
      <c r="AC47" s="20" t="s">
        <v>219</v>
      </c>
      <c r="AD47" s="20" t="s">
        <v>31</v>
      </c>
      <c r="AE47" s="20" t="s">
        <v>32</v>
      </c>
      <c r="AF47" s="20" t="s">
        <v>33</v>
      </c>
      <c r="AG47" s="20" t="s">
        <v>34</v>
      </c>
      <c r="AH47" s="20" t="s">
        <v>35</v>
      </c>
      <c r="AI47" s="20" t="s">
        <v>36</v>
      </c>
      <c r="AJ47" s="20" t="s">
        <v>34</v>
      </c>
      <c r="AK47" s="20" t="s">
        <v>37</v>
      </c>
      <c r="AL47" s="20" t="s">
        <v>35</v>
      </c>
      <c r="AM47" s="20" t="s">
        <v>38</v>
      </c>
      <c r="AO47" s="21" t="s">
        <v>252</v>
      </c>
      <c r="AP47" s="21">
        <v>425.5</v>
      </c>
      <c r="AQ47" s="21">
        <v>101.35</v>
      </c>
      <c r="AR47" s="21">
        <v>53.41</v>
      </c>
      <c r="AS47" s="23">
        <f t="shared" si="71"/>
        <v>270.74</v>
      </c>
      <c r="AT47" s="21">
        <v>0</v>
      </c>
      <c r="AU47" s="22"/>
      <c r="AV47" s="23">
        <f t="shared" si="73"/>
        <v>270.74</v>
      </c>
      <c r="AW47" s="24"/>
      <c r="AX47" s="24"/>
      <c r="AY47" s="23">
        <f t="shared" si="74"/>
        <v>270.74</v>
      </c>
      <c r="BG47" s="37" t="s">
        <v>8</v>
      </c>
      <c r="BH47" s="37">
        <f>BH44-BH46-BH45</f>
        <v>256.19199999999995</v>
      </c>
    </row>
    <row r="48" spans="1:63" ht="15" customHeight="1" x14ac:dyDescent="0.25">
      <c r="A48" s="59" t="s">
        <v>277</v>
      </c>
      <c r="B48" s="59">
        <v>324</v>
      </c>
      <c r="C48" s="59">
        <v>0</v>
      </c>
      <c r="D48" s="59">
        <v>33.6</v>
      </c>
      <c r="E48" s="102">
        <f t="shared" si="69"/>
        <v>290.39999999999998</v>
      </c>
      <c r="F48" s="59">
        <v>0</v>
      </c>
      <c r="G48" s="61">
        <v>15</v>
      </c>
      <c r="H48" s="60">
        <f t="shared" si="66"/>
        <v>275.39999999999998</v>
      </c>
      <c r="I48" s="62"/>
      <c r="J48" s="62"/>
      <c r="K48" s="60">
        <f t="shared" si="67"/>
        <v>275.39999999999998</v>
      </c>
      <c r="Q48" s="59" t="s">
        <v>282</v>
      </c>
      <c r="R48" s="59">
        <v>110</v>
      </c>
      <c r="S48" s="59">
        <v>0</v>
      </c>
      <c r="T48" s="59">
        <v>16.5</v>
      </c>
      <c r="U48" s="61">
        <f t="shared" si="58"/>
        <v>93.5</v>
      </c>
      <c r="V48" s="59">
        <v>0</v>
      </c>
      <c r="W48" s="60">
        <v>15</v>
      </c>
      <c r="X48" s="60">
        <f t="shared" si="59"/>
        <v>78.5</v>
      </c>
      <c r="Y48" s="62"/>
      <c r="Z48" s="62"/>
      <c r="AA48" s="60">
        <f t="shared" si="60"/>
        <v>78.5</v>
      </c>
      <c r="AC48" s="21" t="s">
        <v>141</v>
      </c>
      <c r="AD48" s="21">
        <v>154</v>
      </c>
      <c r="AE48" s="21">
        <v>0</v>
      </c>
      <c r="AF48" s="21">
        <v>22.06</v>
      </c>
      <c r="AG48" s="23">
        <f t="shared" ref="AG48:AG58" si="75">AD48-AE48-AF48</f>
        <v>131.94</v>
      </c>
      <c r="AH48" s="21">
        <v>0</v>
      </c>
      <c r="AI48" s="22">
        <v>15</v>
      </c>
      <c r="AJ48" s="23">
        <f t="shared" ref="AJ48" si="76">AG48+AH48-AI48</f>
        <v>116.94</v>
      </c>
      <c r="AK48" s="24"/>
      <c r="AL48" s="24"/>
      <c r="AM48" s="23">
        <f>AJ48-AK48-AL48</f>
        <v>116.94</v>
      </c>
      <c r="AO48" s="28" t="s">
        <v>253</v>
      </c>
      <c r="AP48" s="28">
        <v>601.91</v>
      </c>
      <c r="AQ48" s="28">
        <v>97.63</v>
      </c>
      <c r="AR48" s="28">
        <v>85.99</v>
      </c>
      <c r="AS48" s="30">
        <f t="shared" si="71"/>
        <v>418.28999999999996</v>
      </c>
      <c r="AT48" s="28">
        <v>0</v>
      </c>
      <c r="AU48" s="29"/>
      <c r="AV48" s="30">
        <f t="shared" si="73"/>
        <v>418.28999999999996</v>
      </c>
      <c r="AW48" s="31"/>
      <c r="AX48" s="31"/>
      <c r="AY48" s="30">
        <f t="shared" si="74"/>
        <v>418.28999999999996</v>
      </c>
    </row>
    <row r="49" spans="1:51" ht="15" customHeight="1" x14ac:dyDescent="0.25">
      <c r="B49" s="34">
        <f>SUM(B41:B48)</f>
        <v>6296</v>
      </c>
      <c r="C49" s="34">
        <f t="shared" ref="C49:K49" si="77">SUM(C41:C48)</f>
        <v>3461.4300000000003</v>
      </c>
      <c r="D49" s="34">
        <f t="shared" si="77"/>
        <v>840.66000000000008</v>
      </c>
      <c r="E49" s="34">
        <f t="shared" si="77"/>
        <v>1993.9099999999999</v>
      </c>
      <c r="F49" s="34">
        <f t="shared" si="77"/>
        <v>565</v>
      </c>
      <c r="G49" s="34">
        <f t="shared" si="77"/>
        <v>105</v>
      </c>
      <c r="H49" s="34">
        <f t="shared" si="77"/>
        <v>2453.91</v>
      </c>
      <c r="I49" s="34">
        <f t="shared" si="77"/>
        <v>0</v>
      </c>
      <c r="J49" s="34">
        <f t="shared" si="77"/>
        <v>0</v>
      </c>
      <c r="K49" s="34">
        <f t="shared" si="77"/>
        <v>2453.91</v>
      </c>
      <c r="Q49" s="21" t="s">
        <v>283</v>
      </c>
      <c r="R49" s="21">
        <v>85</v>
      </c>
      <c r="S49" s="21">
        <v>0</v>
      </c>
      <c r="T49" s="21">
        <v>12.4</v>
      </c>
      <c r="U49" s="74">
        <f t="shared" si="58"/>
        <v>72.599999999999994</v>
      </c>
      <c r="V49" s="21">
        <v>0</v>
      </c>
      <c r="W49" s="23"/>
      <c r="X49" s="23">
        <f t="shared" si="59"/>
        <v>72.599999999999994</v>
      </c>
      <c r="Y49" s="24"/>
      <c r="Z49" s="24"/>
      <c r="AA49" s="23">
        <f t="shared" si="60"/>
        <v>72.599999999999994</v>
      </c>
      <c r="AC49" s="59" t="s">
        <v>245</v>
      </c>
      <c r="AD49" s="59">
        <v>177</v>
      </c>
      <c r="AE49" s="59">
        <v>112.6</v>
      </c>
      <c r="AF49" s="59">
        <v>25.31</v>
      </c>
      <c r="AG49" s="60">
        <f t="shared" si="75"/>
        <v>39.090000000000003</v>
      </c>
      <c r="AH49" s="59">
        <v>0</v>
      </c>
      <c r="AI49" s="61">
        <v>15</v>
      </c>
      <c r="AJ49" s="60">
        <f t="shared" ref="AJ49:AJ58" si="78">AG49+AH49-AI49</f>
        <v>24.090000000000003</v>
      </c>
      <c r="AK49" s="62"/>
      <c r="AL49" s="62"/>
      <c r="AM49" s="60">
        <f t="shared" ref="AM49:AM58" si="79">AJ49-AK49-AL49</f>
        <v>24.090000000000003</v>
      </c>
      <c r="AO49" s="21" t="s">
        <v>254</v>
      </c>
      <c r="AP49" s="21">
        <v>13999.5</v>
      </c>
      <c r="AQ49" s="21">
        <v>10794.4</v>
      </c>
      <c r="AR49" s="21">
        <v>1206.95</v>
      </c>
      <c r="AS49" s="23">
        <f t="shared" si="71"/>
        <v>1998.1500000000003</v>
      </c>
      <c r="AT49" s="21">
        <v>1600</v>
      </c>
      <c r="AU49" s="22"/>
      <c r="AV49" s="23">
        <f t="shared" si="73"/>
        <v>3598.1500000000005</v>
      </c>
      <c r="AW49" s="24"/>
      <c r="AX49" s="24"/>
      <c r="AY49" s="23">
        <f t="shared" si="74"/>
        <v>3598.1500000000005</v>
      </c>
    </row>
    <row r="50" spans="1:51" ht="15" customHeight="1" x14ac:dyDescent="0.25">
      <c r="G50" s="43" t="s">
        <v>45</v>
      </c>
      <c r="H50" s="43">
        <v>30</v>
      </c>
      <c r="Q50" s="59" t="s">
        <v>100</v>
      </c>
      <c r="R50" s="59">
        <v>1489</v>
      </c>
      <c r="S50" s="59">
        <v>134.25</v>
      </c>
      <c r="T50" s="59">
        <v>219.35</v>
      </c>
      <c r="U50" s="61">
        <f t="shared" si="58"/>
        <v>1135.4000000000001</v>
      </c>
      <c r="V50" s="59">
        <v>0</v>
      </c>
      <c r="W50" s="60">
        <v>15</v>
      </c>
      <c r="X50" s="60">
        <f t="shared" si="59"/>
        <v>1120.4000000000001</v>
      </c>
      <c r="Y50" s="62"/>
      <c r="Z50" s="62"/>
      <c r="AA50" s="60">
        <f t="shared" si="60"/>
        <v>1120.4000000000001</v>
      </c>
      <c r="AC50" s="21" t="s">
        <v>142</v>
      </c>
      <c r="AD50" s="21">
        <v>274</v>
      </c>
      <c r="AE50" s="21">
        <v>0</v>
      </c>
      <c r="AF50" s="21">
        <v>41.1</v>
      </c>
      <c r="AG50" s="23">
        <f t="shared" si="75"/>
        <v>232.9</v>
      </c>
      <c r="AH50" s="21">
        <v>-167</v>
      </c>
      <c r="AI50" s="22">
        <v>15</v>
      </c>
      <c r="AJ50" s="23">
        <f t="shared" si="78"/>
        <v>50.900000000000006</v>
      </c>
      <c r="AK50" s="24"/>
      <c r="AL50" s="24"/>
      <c r="AM50" s="23">
        <f t="shared" si="79"/>
        <v>50.900000000000006</v>
      </c>
      <c r="AO50" s="28" t="s">
        <v>296</v>
      </c>
      <c r="AP50" s="28">
        <v>4324.5</v>
      </c>
      <c r="AQ50" s="28">
        <v>3715.16</v>
      </c>
      <c r="AR50" s="28">
        <v>343.74</v>
      </c>
      <c r="AS50" s="30">
        <f t="shared" si="71"/>
        <v>265.60000000000014</v>
      </c>
      <c r="AT50" s="28">
        <v>0</v>
      </c>
      <c r="AU50" s="29"/>
      <c r="AV50" s="30">
        <f t="shared" si="73"/>
        <v>265.60000000000014</v>
      </c>
      <c r="AW50" s="31"/>
      <c r="AX50" s="31"/>
      <c r="AY50" s="30">
        <f t="shared" si="74"/>
        <v>265.60000000000014</v>
      </c>
    </row>
    <row r="51" spans="1:51" ht="15" customHeight="1" x14ac:dyDescent="0.25">
      <c r="G51" s="43" t="s">
        <v>46</v>
      </c>
      <c r="H51" s="43">
        <f>E49*20%</f>
        <v>398.78199999999998</v>
      </c>
      <c r="R51" s="34">
        <f>SUM(R37:R50)</f>
        <v>15922.25</v>
      </c>
      <c r="S51" s="34">
        <f t="shared" ref="S51:AA51" si="80">SUM(S37:S50)</f>
        <v>5936.1</v>
      </c>
      <c r="T51" s="34">
        <f t="shared" si="80"/>
        <v>2290.6899999999996</v>
      </c>
      <c r="U51" s="34">
        <f t="shared" si="80"/>
        <v>7695.4599999999991</v>
      </c>
      <c r="V51" s="34">
        <f t="shared" si="80"/>
        <v>0</v>
      </c>
      <c r="W51" s="34">
        <f t="shared" si="80"/>
        <v>180</v>
      </c>
      <c r="X51" s="34">
        <f t="shared" si="80"/>
        <v>7515.4599999999991</v>
      </c>
      <c r="Y51" s="34">
        <f t="shared" si="80"/>
        <v>0</v>
      </c>
      <c r="Z51" s="34">
        <f t="shared" si="80"/>
        <v>0</v>
      </c>
      <c r="AA51" s="34">
        <f t="shared" si="80"/>
        <v>7515.4599999999991</v>
      </c>
      <c r="AC51" s="59" t="s">
        <v>143</v>
      </c>
      <c r="AD51" s="59">
        <v>88</v>
      </c>
      <c r="AE51" s="59">
        <v>0</v>
      </c>
      <c r="AF51" s="59">
        <v>12.4</v>
      </c>
      <c r="AG51" s="60">
        <f t="shared" si="75"/>
        <v>75.599999999999994</v>
      </c>
      <c r="AH51" s="59">
        <v>0</v>
      </c>
      <c r="AI51" s="61">
        <v>0</v>
      </c>
      <c r="AJ51" s="60">
        <f t="shared" si="78"/>
        <v>75.599999999999994</v>
      </c>
      <c r="AK51" s="62"/>
      <c r="AL51" s="62"/>
      <c r="AM51" s="60">
        <f t="shared" si="79"/>
        <v>75.599999999999994</v>
      </c>
      <c r="AO51" s="21" t="s">
        <v>255</v>
      </c>
      <c r="AP51" s="21">
        <v>0</v>
      </c>
      <c r="AQ51" s="21">
        <v>0</v>
      </c>
      <c r="AR51" s="21">
        <v>0</v>
      </c>
      <c r="AS51" s="23">
        <f t="shared" si="71"/>
        <v>0</v>
      </c>
      <c r="AT51" s="21">
        <v>0</v>
      </c>
      <c r="AU51" s="22"/>
      <c r="AV51" s="23">
        <f t="shared" si="73"/>
        <v>0</v>
      </c>
      <c r="AW51" s="24"/>
      <c r="AX51" s="24"/>
      <c r="AY51" s="23">
        <f t="shared" si="74"/>
        <v>0</v>
      </c>
    </row>
    <row r="52" spans="1:51" ht="15" customHeight="1" x14ac:dyDescent="0.3">
      <c r="G52" s="72" t="s">
        <v>265</v>
      </c>
      <c r="H52" s="72">
        <f>H49-H50-H51</f>
        <v>2025.1279999999999</v>
      </c>
      <c r="W52" s="43" t="s">
        <v>45</v>
      </c>
      <c r="X52" s="43">
        <v>30</v>
      </c>
      <c r="AC52" s="21" t="s">
        <v>144</v>
      </c>
      <c r="AD52" s="21">
        <v>38</v>
      </c>
      <c r="AE52" s="21">
        <v>0</v>
      </c>
      <c r="AF52" s="21">
        <v>5.7</v>
      </c>
      <c r="AG52" s="23">
        <f t="shared" si="75"/>
        <v>32.299999999999997</v>
      </c>
      <c r="AH52" s="21">
        <v>0</v>
      </c>
      <c r="AI52" s="22">
        <v>0</v>
      </c>
      <c r="AJ52" s="23">
        <f t="shared" si="78"/>
        <v>32.299999999999997</v>
      </c>
      <c r="AK52" s="24"/>
      <c r="AL52" s="24"/>
      <c r="AM52" s="23">
        <f t="shared" si="79"/>
        <v>32.299999999999997</v>
      </c>
      <c r="AO52" s="28" t="s">
        <v>256</v>
      </c>
      <c r="AP52" s="28">
        <v>216</v>
      </c>
      <c r="AQ52" s="28">
        <v>87.3</v>
      </c>
      <c r="AR52" s="28">
        <v>23.2</v>
      </c>
      <c r="AS52" s="30">
        <f t="shared" si="71"/>
        <v>105.49999999999999</v>
      </c>
      <c r="AT52" s="28">
        <v>0</v>
      </c>
      <c r="AU52" s="29"/>
      <c r="AV52" s="30">
        <f t="shared" si="73"/>
        <v>105.49999999999999</v>
      </c>
      <c r="AW52" s="31"/>
      <c r="AX52" s="31"/>
      <c r="AY52" s="30">
        <f t="shared" si="74"/>
        <v>105.49999999999999</v>
      </c>
    </row>
    <row r="53" spans="1:51" ht="15" customHeight="1" x14ac:dyDescent="0.25">
      <c r="W53" s="43" t="s">
        <v>46</v>
      </c>
      <c r="X53" s="43">
        <f>U51*20%</f>
        <v>1539.0919999999999</v>
      </c>
      <c r="AC53" s="59" t="s">
        <v>145</v>
      </c>
      <c r="AD53" s="59">
        <v>808.4</v>
      </c>
      <c r="AE53" s="59">
        <v>767.36</v>
      </c>
      <c r="AF53" s="59">
        <v>103.43</v>
      </c>
      <c r="AG53" s="60">
        <f t="shared" si="75"/>
        <v>-62.390000000000043</v>
      </c>
      <c r="AH53" s="59">
        <v>96</v>
      </c>
      <c r="AI53" s="61">
        <v>15</v>
      </c>
      <c r="AJ53" s="60">
        <f t="shared" si="78"/>
        <v>18.609999999999957</v>
      </c>
      <c r="AK53" s="62"/>
      <c r="AL53" s="62"/>
      <c r="AM53" s="60">
        <f t="shared" si="79"/>
        <v>18.609999999999957</v>
      </c>
      <c r="AO53" s="21" t="s">
        <v>257</v>
      </c>
      <c r="AP53" s="21">
        <v>0</v>
      </c>
      <c r="AQ53" s="21">
        <v>0</v>
      </c>
      <c r="AR53" s="21">
        <v>0</v>
      </c>
      <c r="AS53" s="23">
        <f t="shared" si="71"/>
        <v>0</v>
      </c>
      <c r="AT53" s="21">
        <v>0</v>
      </c>
      <c r="AU53" s="22"/>
      <c r="AV53" s="23">
        <f t="shared" si="73"/>
        <v>0</v>
      </c>
      <c r="AW53" s="24"/>
      <c r="AX53" s="24"/>
      <c r="AY53" s="23">
        <f t="shared" si="74"/>
        <v>0</v>
      </c>
    </row>
    <row r="54" spans="1:51" ht="15" customHeight="1" x14ac:dyDescent="0.25">
      <c r="A54" s="20" t="s">
        <v>232</v>
      </c>
      <c r="B54" s="20" t="s">
        <v>31</v>
      </c>
      <c r="C54" s="20" t="s">
        <v>32</v>
      </c>
      <c r="D54" s="20" t="s">
        <v>33</v>
      </c>
      <c r="E54" s="20" t="s">
        <v>34</v>
      </c>
      <c r="F54" s="20" t="s">
        <v>35</v>
      </c>
      <c r="G54" s="20" t="s">
        <v>36</v>
      </c>
      <c r="H54" s="20" t="s">
        <v>34</v>
      </c>
      <c r="I54" s="20" t="s">
        <v>37</v>
      </c>
      <c r="J54" s="20" t="s">
        <v>35</v>
      </c>
      <c r="K54" s="20" t="s">
        <v>38</v>
      </c>
      <c r="W54" s="37" t="s">
        <v>8</v>
      </c>
      <c r="X54" s="37">
        <f>X51-X53-X52</f>
        <v>5946.3679999999995</v>
      </c>
      <c r="AC54" s="21" t="s">
        <v>289</v>
      </c>
      <c r="AD54" s="21">
        <v>68</v>
      </c>
      <c r="AE54" s="21">
        <v>94.97</v>
      </c>
      <c r="AF54" s="21">
        <v>4.74</v>
      </c>
      <c r="AG54" s="23">
        <f t="shared" si="75"/>
        <v>-31.71</v>
      </c>
      <c r="AH54" s="21">
        <v>71</v>
      </c>
      <c r="AI54" s="22">
        <v>0</v>
      </c>
      <c r="AJ54" s="23">
        <f t="shared" si="78"/>
        <v>39.29</v>
      </c>
      <c r="AK54" s="24"/>
      <c r="AL54" s="24"/>
      <c r="AM54" s="23">
        <f t="shared" si="79"/>
        <v>39.29</v>
      </c>
      <c r="AP54" s="34">
        <f>SUM(AP45:AP53)</f>
        <v>20165.510000000002</v>
      </c>
      <c r="AQ54" s="34">
        <f t="shared" ref="AQ54:AY54" si="81">SUM(AQ45:AQ53)</f>
        <v>15369.999999999998</v>
      </c>
      <c r="AR54" s="34">
        <f t="shared" si="81"/>
        <v>1766.6100000000001</v>
      </c>
      <c r="AS54" s="34">
        <f t="shared" si="81"/>
        <v>3028.9000000000005</v>
      </c>
      <c r="AT54" s="34">
        <f t="shared" si="81"/>
        <v>1600</v>
      </c>
      <c r="AU54" s="34">
        <f t="shared" si="81"/>
        <v>0</v>
      </c>
      <c r="AV54" s="34">
        <f t="shared" si="81"/>
        <v>4628.9000000000015</v>
      </c>
      <c r="AW54" s="34">
        <f t="shared" si="81"/>
        <v>0</v>
      </c>
      <c r="AX54" s="34">
        <f t="shared" si="81"/>
        <v>0</v>
      </c>
      <c r="AY54" s="34">
        <f t="shared" si="81"/>
        <v>4628.9000000000015</v>
      </c>
    </row>
    <row r="55" spans="1:51" ht="15" customHeight="1" x14ac:dyDescent="0.25">
      <c r="A55" s="21" t="s">
        <v>278</v>
      </c>
      <c r="B55" s="21">
        <v>75</v>
      </c>
      <c r="C55" s="21">
        <v>39.840000000000003</v>
      </c>
      <c r="D55" s="21">
        <v>8.4499999999999993</v>
      </c>
      <c r="E55" s="100">
        <f t="shared" ref="E55:E64" si="82">B55-C55-D55</f>
        <v>26.709999999999997</v>
      </c>
      <c r="F55" s="21">
        <v>0</v>
      </c>
      <c r="G55" s="22">
        <v>15</v>
      </c>
      <c r="H55" s="23">
        <f>E55+F55-G55</f>
        <v>11.709999999999997</v>
      </c>
      <c r="I55" s="24"/>
      <c r="J55" s="24"/>
      <c r="K55" s="23">
        <f>H55-I55-J55</f>
        <v>11.709999999999997</v>
      </c>
      <c r="AC55" s="59" t="s">
        <v>147</v>
      </c>
      <c r="AD55" s="59">
        <v>1333</v>
      </c>
      <c r="AE55" s="59">
        <v>360</v>
      </c>
      <c r="AF55" s="59">
        <v>199.95</v>
      </c>
      <c r="AG55" s="60">
        <f t="shared" si="75"/>
        <v>773.05</v>
      </c>
      <c r="AH55" s="59">
        <v>0</v>
      </c>
      <c r="AI55" s="61">
        <v>15</v>
      </c>
      <c r="AJ55" s="60">
        <f t="shared" si="78"/>
        <v>758.05</v>
      </c>
      <c r="AK55" s="62"/>
      <c r="AL55" s="62"/>
      <c r="AM55" s="60">
        <f t="shared" si="79"/>
        <v>758.05</v>
      </c>
      <c r="AU55" s="43" t="s">
        <v>45</v>
      </c>
      <c r="AV55" s="43">
        <v>50</v>
      </c>
    </row>
    <row r="56" spans="1:51" ht="15" customHeight="1" x14ac:dyDescent="0.25">
      <c r="A56" s="59" t="s">
        <v>233</v>
      </c>
      <c r="B56" s="59">
        <v>548</v>
      </c>
      <c r="C56" s="59">
        <v>451.66</v>
      </c>
      <c r="D56" s="59">
        <v>65.5</v>
      </c>
      <c r="E56" s="102">
        <f t="shared" si="82"/>
        <v>30.839999999999975</v>
      </c>
      <c r="F56" s="59">
        <v>0</v>
      </c>
      <c r="G56" s="61">
        <v>15</v>
      </c>
      <c r="H56" s="60">
        <f t="shared" ref="H56:H64" si="83">E56+F56-G56</f>
        <v>15.839999999999975</v>
      </c>
      <c r="I56" s="62"/>
      <c r="J56" s="62"/>
      <c r="K56" s="60">
        <f t="shared" ref="K56:K64" si="84">H56-I56-J56</f>
        <v>15.839999999999975</v>
      </c>
      <c r="Q56" s="20" t="s">
        <v>57</v>
      </c>
      <c r="R56" s="20" t="s">
        <v>31</v>
      </c>
      <c r="S56" s="20" t="s">
        <v>32</v>
      </c>
      <c r="T56" s="20" t="s">
        <v>33</v>
      </c>
      <c r="U56" s="20" t="s">
        <v>34</v>
      </c>
      <c r="V56" s="20" t="s">
        <v>35</v>
      </c>
      <c r="W56" s="20" t="s">
        <v>36</v>
      </c>
      <c r="X56" s="20" t="s">
        <v>34</v>
      </c>
      <c r="Y56" s="20" t="s">
        <v>37</v>
      </c>
      <c r="Z56" s="20" t="s">
        <v>35</v>
      </c>
      <c r="AA56" s="20" t="s">
        <v>38</v>
      </c>
      <c r="AC56" s="21" t="s">
        <v>148</v>
      </c>
      <c r="AD56" s="21">
        <v>0</v>
      </c>
      <c r="AE56" s="21">
        <v>0</v>
      </c>
      <c r="AF56" s="21">
        <v>0</v>
      </c>
      <c r="AG56" s="23">
        <f t="shared" si="75"/>
        <v>0</v>
      </c>
      <c r="AH56" s="21">
        <v>0</v>
      </c>
      <c r="AI56" s="22">
        <v>23</v>
      </c>
      <c r="AJ56" s="23">
        <f t="shared" si="78"/>
        <v>-23</v>
      </c>
      <c r="AK56" s="24"/>
      <c r="AL56" s="24"/>
      <c r="AM56" s="23">
        <f t="shared" si="79"/>
        <v>-23</v>
      </c>
      <c r="AU56" s="43" t="s">
        <v>46</v>
      </c>
      <c r="AV56" s="43">
        <f>AS54*20%</f>
        <v>605.78000000000009</v>
      </c>
    </row>
    <row r="57" spans="1:51" ht="15" customHeight="1" x14ac:dyDescent="0.25">
      <c r="A57" s="73" t="s">
        <v>234</v>
      </c>
      <c r="B57" s="73">
        <v>270</v>
      </c>
      <c r="C57" s="73">
        <v>0</v>
      </c>
      <c r="D57" s="73">
        <v>37.5</v>
      </c>
      <c r="E57" s="103">
        <f t="shared" si="82"/>
        <v>232.5</v>
      </c>
      <c r="F57" s="73">
        <v>0</v>
      </c>
      <c r="G57" s="22">
        <v>15</v>
      </c>
      <c r="H57" s="23">
        <f t="shared" si="83"/>
        <v>217.5</v>
      </c>
      <c r="I57" s="24"/>
      <c r="J57" s="24"/>
      <c r="K57" s="23">
        <f t="shared" si="84"/>
        <v>217.5</v>
      </c>
      <c r="Q57" s="21" t="s">
        <v>101</v>
      </c>
      <c r="R57" s="21">
        <v>195</v>
      </c>
      <c r="S57" s="21">
        <v>424.16</v>
      </c>
      <c r="T57" s="21">
        <v>29</v>
      </c>
      <c r="U57" s="75">
        <f t="shared" ref="U57:U70" si="85">R57-S57-T57</f>
        <v>-258.16000000000003</v>
      </c>
      <c r="V57" s="21">
        <v>380</v>
      </c>
      <c r="W57" s="22">
        <v>15</v>
      </c>
      <c r="X57" s="23">
        <f t="shared" ref="X57" si="86">U57+V57-W57</f>
        <v>106.83999999999997</v>
      </c>
      <c r="Y57" s="24"/>
      <c r="Z57" s="24"/>
      <c r="AA57" s="23">
        <f>X57-Y57-Z57</f>
        <v>106.83999999999997</v>
      </c>
      <c r="AC57" s="59" t="s">
        <v>290</v>
      </c>
      <c r="AD57" s="59">
        <v>139.5</v>
      </c>
      <c r="AE57" s="59">
        <v>0</v>
      </c>
      <c r="AF57" s="59">
        <v>19.18</v>
      </c>
      <c r="AG57" s="60">
        <f t="shared" si="75"/>
        <v>120.32</v>
      </c>
      <c r="AH57" s="59">
        <v>0</v>
      </c>
      <c r="AI57" s="61">
        <v>15</v>
      </c>
      <c r="AJ57" s="60">
        <f t="shared" si="78"/>
        <v>105.32</v>
      </c>
      <c r="AK57" s="62"/>
      <c r="AL57" s="62"/>
      <c r="AM57" s="60">
        <f t="shared" si="79"/>
        <v>105.32</v>
      </c>
      <c r="AU57" s="37" t="s">
        <v>8</v>
      </c>
      <c r="AV57" s="37">
        <f>AV54-AV56-AV55</f>
        <v>3973.1200000000013</v>
      </c>
    </row>
    <row r="58" spans="1:51" ht="15" customHeight="1" x14ac:dyDescent="0.25">
      <c r="A58" s="59" t="s">
        <v>235</v>
      </c>
      <c r="B58" s="59">
        <v>1977</v>
      </c>
      <c r="C58" s="59">
        <v>1941.52</v>
      </c>
      <c r="D58" s="59">
        <v>279.45</v>
      </c>
      <c r="E58" s="102">
        <f t="shared" si="82"/>
        <v>-243.96999999999997</v>
      </c>
      <c r="F58" s="59">
        <v>550</v>
      </c>
      <c r="G58" s="61">
        <v>15</v>
      </c>
      <c r="H58" s="60">
        <f t="shared" si="83"/>
        <v>291.03000000000003</v>
      </c>
      <c r="I58" s="62"/>
      <c r="J58" s="62"/>
      <c r="K58" s="60">
        <f t="shared" si="84"/>
        <v>291.03000000000003</v>
      </c>
      <c r="Q58" s="59" t="s">
        <v>242</v>
      </c>
      <c r="R58" s="59">
        <v>237.1</v>
      </c>
      <c r="S58" s="59">
        <v>498.4</v>
      </c>
      <c r="T58" s="59">
        <v>32.44</v>
      </c>
      <c r="U58" s="60">
        <f t="shared" si="85"/>
        <v>-293.73999999999995</v>
      </c>
      <c r="V58" s="59">
        <v>100</v>
      </c>
      <c r="W58" s="61">
        <v>15</v>
      </c>
      <c r="X58" s="60">
        <f t="shared" ref="X58:X70" si="87">U58+V58-W58</f>
        <v>-208.73999999999995</v>
      </c>
      <c r="Y58" s="62"/>
      <c r="Z58" s="62"/>
      <c r="AA58" s="60">
        <f t="shared" ref="AA58:AA70" si="88">X58-Y58-Z58</f>
        <v>-208.73999999999995</v>
      </c>
      <c r="AC58" s="21" t="s">
        <v>149</v>
      </c>
      <c r="AD58" s="21">
        <v>140</v>
      </c>
      <c r="AE58" s="21">
        <v>0</v>
      </c>
      <c r="AF58" s="21">
        <v>18.600000000000001</v>
      </c>
      <c r="AG58" s="23">
        <f t="shared" si="75"/>
        <v>121.4</v>
      </c>
      <c r="AH58" s="21">
        <v>0</v>
      </c>
      <c r="AI58" s="22">
        <v>15</v>
      </c>
      <c r="AJ58" s="23">
        <f t="shared" si="78"/>
        <v>106.4</v>
      </c>
      <c r="AK58" s="24"/>
      <c r="AL58" s="24"/>
      <c r="AM58" s="23">
        <f t="shared" si="79"/>
        <v>106.4</v>
      </c>
    </row>
    <row r="59" spans="1:51" ht="15" customHeight="1" x14ac:dyDescent="0.25">
      <c r="A59" s="73" t="s">
        <v>279</v>
      </c>
      <c r="B59" s="73">
        <v>668</v>
      </c>
      <c r="C59" s="73">
        <v>117.51</v>
      </c>
      <c r="D59" s="73">
        <v>95.24</v>
      </c>
      <c r="E59" s="103">
        <f t="shared" si="82"/>
        <v>455.25</v>
      </c>
      <c r="F59" s="73">
        <v>0</v>
      </c>
      <c r="G59" s="22">
        <v>15</v>
      </c>
      <c r="H59" s="23">
        <f t="shared" si="83"/>
        <v>440.25</v>
      </c>
      <c r="I59" s="24"/>
      <c r="J59" s="24"/>
      <c r="K59" s="23">
        <f t="shared" si="84"/>
        <v>440.25</v>
      </c>
      <c r="Q59" s="21" t="s">
        <v>102</v>
      </c>
      <c r="R59" s="21">
        <v>708.5</v>
      </c>
      <c r="S59" s="21">
        <v>993.11</v>
      </c>
      <c r="T59" s="21">
        <v>87.17</v>
      </c>
      <c r="U59" s="75">
        <f t="shared" si="85"/>
        <v>-371.78000000000003</v>
      </c>
      <c r="V59" s="21">
        <v>500</v>
      </c>
      <c r="W59" s="22">
        <v>15</v>
      </c>
      <c r="X59" s="23">
        <f t="shared" si="87"/>
        <v>113.21999999999997</v>
      </c>
      <c r="Y59" s="24"/>
      <c r="Z59" s="24"/>
      <c r="AA59" s="23">
        <f t="shared" si="88"/>
        <v>113.21999999999997</v>
      </c>
      <c r="AD59" s="34">
        <f>SUM(AD48:AD58)</f>
        <v>3219.9</v>
      </c>
      <c r="AE59" s="34">
        <f t="shared" ref="AE59:AM59" si="89">SUM(AE48:AE58)</f>
        <v>1334.93</v>
      </c>
      <c r="AF59" s="34">
        <f t="shared" si="89"/>
        <v>452.47</v>
      </c>
      <c r="AG59" s="34">
        <f t="shared" si="89"/>
        <v>1432.5</v>
      </c>
      <c r="AH59" s="34">
        <f t="shared" si="89"/>
        <v>0</v>
      </c>
      <c r="AI59" s="34">
        <f t="shared" si="89"/>
        <v>128</v>
      </c>
      <c r="AJ59" s="34">
        <f t="shared" si="89"/>
        <v>1304.5</v>
      </c>
      <c r="AK59" s="34">
        <f t="shared" si="89"/>
        <v>0</v>
      </c>
      <c r="AL59" s="34">
        <f t="shared" si="89"/>
        <v>0</v>
      </c>
      <c r="AM59" s="34">
        <f t="shared" si="89"/>
        <v>1304.5</v>
      </c>
    </row>
    <row r="60" spans="1:51" ht="15" customHeight="1" x14ac:dyDescent="0.25">
      <c r="A60" s="59" t="s">
        <v>236</v>
      </c>
      <c r="B60" s="59">
        <v>178</v>
      </c>
      <c r="C60" s="59">
        <v>80.3</v>
      </c>
      <c r="D60" s="59">
        <v>22.84</v>
      </c>
      <c r="E60" s="102">
        <f t="shared" si="82"/>
        <v>74.86</v>
      </c>
      <c r="F60" s="59">
        <v>0</v>
      </c>
      <c r="G60" s="61">
        <v>15</v>
      </c>
      <c r="H60" s="60">
        <f t="shared" si="83"/>
        <v>59.86</v>
      </c>
      <c r="I60" s="62"/>
      <c r="J60" s="62"/>
      <c r="K60" s="60">
        <f t="shared" si="84"/>
        <v>59.86</v>
      </c>
      <c r="Q60" s="59" t="s">
        <v>103</v>
      </c>
      <c r="R60" s="59">
        <v>230</v>
      </c>
      <c r="S60" s="59">
        <v>0</v>
      </c>
      <c r="T60" s="59">
        <v>34.5</v>
      </c>
      <c r="U60" s="60">
        <f t="shared" si="85"/>
        <v>195.5</v>
      </c>
      <c r="V60" s="59">
        <v>0</v>
      </c>
      <c r="W60" s="61">
        <v>15</v>
      </c>
      <c r="X60" s="60">
        <f t="shared" si="87"/>
        <v>180.5</v>
      </c>
      <c r="Y60" s="62"/>
      <c r="Z60" s="62"/>
      <c r="AA60" s="60">
        <f t="shared" si="88"/>
        <v>180.5</v>
      </c>
      <c r="AI60" s="43" t="s">
        <v>45</v>
      </c>
      <c r="AJ60" s="43">
        <v>80</v>
      </c>
      <c r="AO60" s="20" t="s">
        <v>59</v>
      </c>
      <c r="AP60" s="20" t="s">
        <v>31</v>
      </c>
      <c r="AQ60" s="20" t="s">
        <v>32</v>
      </c>
      <c r="AR60" s="20" t="s">
        <v>33</v>
      </c>
      <c r="AS60" s="20" t="s">
        <v>34</v>
      </c>
      <c r="AT60" s="20" t="s">
        <v>35</v>
      </c>
      <c r="AU60" s="20" t="s">
        <v>36</v>
      </c>
      <c r="AV60" s="20" t="s">
        <v>34</v>
      </c>
      <c r="AW60" s="20" t="s">
        <v>37</v>
      </c>
      <c r="AX60" s="20" t="s">
        <v>35</v>
      </c>
      <c r="AY60" s="20" t="s">
        <v>38</v>
      </c>
    </row>
    <row r="61" spans="1:51" ht="15" customHeight="1" x14ac:dyDescent="0.25">
      <c r="A61" s="73" t="s">
        <v>237</v>
      </c>
      <c r="B61" s="73">
        <v>1000</v>
      </c>
      <c r="C61" s="73">
        <v>124.5</v>
      </c>
      <c r="D61" s="73">
        <v>141.35</v>
      </c>
      <c r="E61" s="103">
        <f t="shared" si="82"/>
        <v>734.15</v>
      </c>
      <c r="F61" s="73">
        <v>0</v>
      </c>
      <c r="G61" s="22">
        <v>15</v>
      </c>
      <c r="H61" s="23">
        <f t="shared" si="83"/>
        <v>719.15</v>
      </c>
      <c r="I61" s="24"/>
      <c r="J61" s="24"/>
      <c r="K61" s="23">
        <f t="shared" si="84"/>
        <v>719.15</v>
      </c>
      <c r="Q61" s="21" t="s">
        <v>104</v>
      </c>
      <c r="R61" s="21">
        <v>478</v>
      </c>
      <c r="S61" s="21">
        <v>535.41999999999996</v>
      </c>
      <c r="T61" s="21">
        <v>40.21</v>
      </c>
      <c r="U61" s="75">
        <f t="shared" si="85"/>
        <v>-97.629999999999967</v>
      </c>
      <c r="V61" s="21">
        <v>0</v>
      </c>
      <c r="W61" s="22">
        <v>15</v>
      </c>
      <c r="X61" s="23">
        <f t="shared" si="87"/>
        <v>-112.62999999999997</v>
      </c>
      <c r="Y61" s="24"/>
      <c r="Z61" s="24"/>
      <c r="AA61" s="23">
        <f t="shared" si="88"/>
        <v>-112.62999999999997</v>
      </c>
      <c r="AI61" s="43" t="s">
        <v>46</v>
      </c>
      <c r="AJ61" s="43">
        <f>AG59*20%</f>
        <v>286.5</v>
      </c>
      <c r="AO61" s="21" t="s">
        <v>192</v>
      </c>
      <c r="AP61" s="21">
        <v>500</v>
      </c>
      <c r="AQ61" s="21">
        <v>79.36</v>
      </c>
      <c r="AR61" s="21">
        <v>74.88</v>
      </c>
      <c r="AS61" s="22">
        <f t="shared" ref="AS61" si="90">AP61-AQ61-AR61</f>
        <v>345.76</v>
      </c>
      <c r="AT61" s="21">
        <v>0</v>
      </c>
      <c r="AU61" s="23">
        <v>15</v>
      </c>
      <c r="AV61" s="23">
        <f>AS61+AT61-AU61</f>
        <v>330.76</v>
      </c>
      <c r="AW61" s="24"/>
      <c r="AX61" s="24"/>
      <c r="AY61" s="23">
        <f>AV61-AW61-AX61</f>
        <v>330.76</v>
      </c>
    </row>
    <row r="62" spans="1:51" ht="15" customHeight="1" x14ac:dyDescent="0.25">
      <c r="A62" s="59" t="s">
        <v>238</v>
      </c>
      <c r="B62" s="59">
        <v>1064</v>
      </c>
      <c r="C62" s="59">
        <v>632</v>
      </c>
      <c r="D62" s="59">
        <v>64.3</v>
      </c>
      <c r="E62" s="102">
        <f t="shared" si="82"/>
        <v>367.7</v>
      </c>
      <c r="F62" s="59">
        <v>0</v>
      </c>
      <c r="G62" s="61">
        <v>15</v>
      </c>
      <c r="H62" s="60">
        <f t="shared" si="83"/>
        <v>352.7</v>
      </c>
      <c r="I62" s="62"/>
      <c r="J62" s="62"/>
      <c r="K62" s="60">
        <f t="shared" si="84"/>
        <v>352.7</v>
      </c>
      <c r="Q62" s="59" t="s">
        <v>105</v>
      </c>
      <c r="R62" s="59">
        <v>352</v>
      </c>
      <c r="S62" s="59">
        <v>706</v>
      </c>
      <c r="T62" s="59">
        <v>51.16</v>
      </c>
      <c r="U62" s="60">
        <f t="shared" si="85"/>
        <v>-405.15999999999997</v>
      </c>
      <c r="V62" s="59">
        <v>0</v>
      </c>
      <c r="W62" s="61">
        <v>15</v>
      </c>
      <c r="X62" s="60">
        <f t="shared" si="87"/>
        <v>-420.15999999999997</v>
      </c>
      <c r="Y62" s="62"/>
      <c r="Z62" s="62"/>
      <c r="AA62" s="60">
        <f t="shared" si="88"/>
        <v>-420.15999999999997</v>
      </c>
      <c r="AI62" s="37" t="s">
        <v>8</v>
      </c>
      <c r="AJ62" s="37">
        <f>AJ59-AJ61-AJ60</f>
        <v>938</v>
      </c>
      <c r="AO62" s="28" t="s">
        <v>193</v>
      </c>
      <c r="AP62" s="28">
        <v>4163</v>
      </c>
      <c r="AQ62" s="28">
        <v>1608.15</v>
      </c>
      <c r="AR62" s="28">
        <v>641.25</v>
      </c>
      <c r="AS62" s="29">
        <f t="shared" ref="AS62:AS67" si="91">AP62-AQ62-AR62</f>
        <v>1913.6</v>
      </c>
      <c r="AT62" s="28">
        <v>0</v>
      </c>
      <c r="AU62" s="30">
        <v>15</v>
      </c>
      <c r="AV62" s="30">
        <f t="shared" ref="AV62:AV67" si="92">AS62+AT62-AU62</f>
        <v>1898.6</v>
      </c>
      <c r="AW62" s="31"/>
      <c r="AX62" s="31"/>
      <c r="AY62" s="30">
        <f t="shared" ref="AY62:AY67" si="93">AV62-AW62-AX62</f>
        <v>1898.6</v>
      </c>
    </row>
    <row r="63" spans="1:51" ht="15" customHeight="1" x14ac:dyDescent="0.25">
      <c r="A63" s="73" t="s">
        <v>239</v>
      </c>
      <c r="B63" s="73">
        <v>170</v>
      </c>
      <c r="C63" s="73">
        <v>0</v>
      </c>
      <c r="D63" s="73">
        <v>18.559999999999999</v>
      </c>
      <c r="E63" s="103">
        <f t="shared" si="82"/>
        <v>151.44</v>
      </c>
      <c r="F63" s="73">
        <v>0</v>
      </c>
      <c r="G63" s="22">
        <v>15</v>
      </c>
      <c r="H63" s="23">
        <f t="shared" si="83"/>
        <v>136.44</v>
      </c>
      <c r="I63" s="24"/>
      <c r="J63" s="24"/>
      <c r="K63" s="23">
        <f t="shared" si="84"/>
        <v>136.44</v>
      </c>
      <c r="Q63" s="21" t="s">
        <v>106</v>
      </c>
      <c r="R63" s="21">
        <v>270</v>
      </c>
      <c r="S63" s="21">
        <v>0</v>
      </c>
      <c r="T63" s="21">
        <v>40.15</v>
      </c>
      <c r="U63" s="75">
        <f t="shared" si="85"/>
        <v>229.85</v>
      </c>
      <c r="V63" s="21">
        <v>0</v>
      </c>
      <c r="W63" s="22">
        <v>15</v>
      </c>
      <c r="X63" s="23">
        <f t="shared" si="87"/>
        <v>214.85</v>
      </c>
      <c r="Y63" s="24"/>
      <c r="Z63" s="24"/>
      <c r="AA63" s="23">
        <f t="shared" si="88"/>
        <v>214.85</v>
      </c>
      <c r="AO63" s="21" t="s">
        <v>194</v>
      </c>
      <c r="AP63" s="21">
        <v>62</v>
      </c>
      <c r="AQ63" s="21">
        <v>0</v>
      </c>
      <c r="AR63" s="21">
        <v>9.3000000000000007</v>
      </c>
      <c r="AS63" s="22">
        <f t="shared" si="91"/>
        <v>52.7</v>
      </c>
      <c r="AT63" s="21">
        <v>0</v>
      </c>
      <c r="AU63" s="23"/>
      <c r="AV63" s="23">
        <f t="shared" si="92"/>
        <v>52.7</v>
      </c>
      <c r="AW63" s="24"/>
      <c r="AX63" s="24"/>
      <c r="AY63" s="23">
        <f t="shared" si="93"/>
        <v>52.7</v>
      </c>
    </row>
    <row r="64" spans="1:51" ht="15" customHeight="1" x14ac:dyDescent="0.25">
      <c r="A64" s="59" t="s">
        <v>280</v>
      </c>
      <c r="B64" s="59">
        <v>138</v>
      </c>
      <c r="C64" s="59">
        <v>22.8</v>
      </c>
      <c r="D64" s="59">
        <v>17.7</v>
      </c>
      <c r="E64" s="102">
        <f t="shared" si="82"/>
        <v>97.5</v>
      </c>
      <c r="F64" s="59">
        <v>0</v>
      </c>
      <c r="G64" s="61">
        <v>15</v>
      </c>
      <c r="H64" s="60">
        <f t="shared" si="83"/>
        <v>82.5</v>
      </c>
      <c r="I64" s="62"/>
      <c r="J64" s="62"/>
      <c r="K64" s="60">
        <f t="shared" si="84"/>
        <v>82.5</v>
      </c>
      <c r="Q64" s="59" t="s">
        <v>107</v>
      </c>
      <c r="R64" s="59">
        <v>1105</v>
      </c>
      <c r="S64" s="59">
        <v>434.8</v>
      </c>
      <c r="T64" s="59">
        <v>151.61000000000001</v>
      </c>
      <c r="U64" s="60">
        <f t="shared" si="85"/>
        <v>518.59</v>
      </c>
      <c r="V64" s="59">
        <v>0</v>
      </c>
      <c r="W64" s="61">
        <v>15</v>
      </c>
      <c r="X64" s="60">
        <f t="shared" si="87"/>
        <v>503.59000000000003</v>
      </c>
      <c r="Y64" s="62"/>
      <c r="Z64" s="62"/>
      <c r="AA64" s="60">
        <f t="shared" si="88"/>
        <v>503.59000000000003</v>
      </c>
      <c r="AO64" s="28" t="s">
        <v>195</v>
      </c>
      <c r="AP64" s="28">
        <v>323</v>
      </c>
      <c r="AQ64" s="28">
        <v>1162.2</v>
      </c>
      <c r="AR64" s="28">
        <v>47.7</v>
      </c>
      <c r="AS64" s="29">
        <f t="shared" si="91"/>
        <v>-886.90000000000009</v>
      </c>
      <c r="AT64" s="28">
        <v>0</v>
      </c>
      <c r="AU64" s="30">
        <v>15</v>
      </c>
      <c r="AV64" s="30">
        <f t="shared" si="92"/>
        <v>-901.90000000000009</v>
      </c>
      <c r="AW64" s="31"/>
      <c r="AX64" s="31"/>
      <c r="AY64" s="30">
        <f t="shared" si="93"/>
        <v>-901.90000000000009</v>
      </c>
    </row>
    <row r="65" spans="2:51" ht="15" customHeight="1" x14ac:dyDescent="0.25">
      <c r="B65" s="34">
        <f>SUM(B55:B64)</f>
        <v>6088</v>
      </c>
      <c r="C65" s="34">
        <f t="shared" ref="C65:K65" si="94">SUM(C55:C64)</f>
        <v>3410.1300000000006</v>
      </c>
      <c r="D65" s="34">
        <f t="shared" si="94"/>
        <v>750.88999999999987</v>
      </c>
      <c r="E65" s="34">
        <f t="shared" si="94"/>
        <v>1926.98</v>
      </c>
      <c r="F65" s="34">
        <f t="shared" si="94"/>
        <v>550</v>
      </c>
      <c r="G65" s="34">
        <f t="shared" si="94"/>
        <v>150</v>
      </c>
      <c r="H65" s="34">
        <f t="shared" si="94"/>
        <v>2326.98</v>
      </c>
      <c r="I65" s="34">
        <f t="shared" si="94"/>
        <v>0</v>
      </c>
      <c r="J65" s="34">
        <f t="shared" si="94"/>
        <v>0</v>
      </c>
      <c r="K65" s="34">
        <f t="shared" si="94"/>
        <v>2326.98</v>
      </c>
      <c r="Q65" s="21" t="s">
        <v>108</v>
      </c>
      <c r="R65" s="21">
        <v>119</v>
      </c>
      <c r="S65" s="21">
        <v>97.9</v>
      </c>
      <c r="T65" s="21">
        <v>17.850000000000001</v>
      </c>
      <c r="U65" s="75">
        <f t="shared" si="85"/>
        <v>3.2499999999999929</v>
      </c>
      <c r="V65" s="21">
        <v>0</v>
      </c>
      <c r="W65" s="22">
        <v>15</v>
      </c>
      <c r="X65" s="23">
        <f t="shared" si="87"/>
        <v>-11.750000000000007</v>
      </c>
      <c r="Y65" s="24"/>
      <c r="Z65" s="24"/>
      <c r="AA65" s="23">
        <f t="shared" si="88"/>
        <v>-11.750000000000007</v>
      </c>
      <c r="AC65" s="20" t="s">
        <v>291</v>
      </c>
      <c r="AD65" s="20" t="s">
        <v>31</v>
      </c>
      <c r="AE65" s="20" t="s">
        <v>32</v>
      </c>
      <c r="AF65" s="20" t="s">
        <v>33</v>
      </c>
      <c r="AG65" s="20" t="s">
        <v>34</v>
      </c>
      <c r="AH65" s="20" t="s">
        <v>35</v>
      </c>
      <c r="AI65" s="20" t="s">
        <v>36</v>
      </c>
      <c r="AJ65" s="20" t="s">
        <v>34</v>
      </c>
      <c r="AK65" s="20" t="s">
        <v>37</v>
      </c>
      <c r="AL65" s="20" t="s">
        <v>35</v>
      </c>
      <c r="AM65" s="20" t="s">
        <v>38</v>
      </c>
      <c r="AO65" s="21" t="s">
        <v>196</v>
      </c>
      <c r="AP65" s="21">
        <v>0</v>
      </c>
      <c r="AQ65" s="21">
        <v>0</v>
      </c>
      <c r="AR65" s="21">
        <v>0</v>
      </c>
      <c r="AS65" s="22">
        <f t="shared" si="91"/>
        <v>0</v>
      </c>
      <c r="AT65" s="21">
        <v>0</v>
      </c>
      <c r="AU65" s="23"/>
      <c r="AV65" s="23">
        <f t="shared" si="92"/>
        <v>0</v>
      </c>
      <c r="AW65" s="24"/>
      <c r="AX65" s="24"/>
      <c r="AY65" s="23">
        <f t="shared" si="93"/>
        <v>0</v>
      </c>
    </row>
    <row r="66" spans="2:51" ht="15" customHeight="1" x14ac:dyDescent="0.25">
      <c r="G66" s="43" t="s">
        <v>45</v>
      </c>
      <c r="H66" s="43">
        <v>30</v>
      </c>
      <c r="Q66" s="59" t="s">
        <v>109</v>
      </c>
      <c r="R66" s="59">
        <v>0</v>
      </c>
      <c r="S66" s="59">
        <v>0</v>
      </c>
      <c r="T66" s="59">
        <v>0</v>
      </c>
      <c r="U66" s="60">
        <f t="shared" si="85"/>
        <v>0</v>
      </c>
      <c r="V66" s="59">
        <v>0</v>
      </c>
      <c r="W66" s="61"/>
      <c r="X66" s="60">
        <f t="shared" si="87"/>
        <v>0</v>
      </c>
      <c r="Y66" s="62"/>
      <c r="Z66" s="62"/>
      <c r="AA66" s="60">
        <f t="shared" si="88"/>
        <v>0</v>
      </c>
      <c r="AC66" s="21" t="s">
        <v>151</v>
      </c>
      <c r="AD66" s="21">
        <v>558</v>
      </c>
      <c r="AE66" s="21">
        <v>0</v>
      </c>
      <c r="AF66" s="21">
        <v>79.87</v>
      </c>
      <c r="AG66" s="23">
        <f t="shared" ref="AG66:AG76" si="95">AD66-AE66-AF66</f>
        <v>478.13</v>
      </c>
      <c r="AH66" s="21">
        <v>0</v>
      </c>
      <c r="AI66" s="22">
        <v>15</v>
      </c>
      <c r="AJ66" s="23">
        <f t="shared" ref="AJ66" si="96">AG66+AH66-AI66</f>
        <v>463.13</v>
      </c>
      <c r="AK66" s="24"/>
      <c r="AL66" s="24"/>
      <c r="AM66" s="23">
        <f>AJ66-AK66-AL66</f>
        <v>463.13</v>
      </c>
      <c r="AO66" s="28" t="s">
        <v>197</v>
      </c>
      <c r="AP66" s="28">
        <v>111</v>
      </c>
      <c r="AQ66" s="28">
        <v>0</v>
      </c>
      <c r="AR66" s="28">
        <v>16.510000000000002</v>
      </c>
      <c r="AS66" s="29">
        <f t="shared" si="91"/>
        <v>94.49</v>
      </c>
      <c r="AT66" s="28">
        <v>0</v>
      </c>
      <c r="AU66" s="30">
        <v>15</v>
      </c>
      <c r="AV66" s="30">
        <f t="shared" si="92"/>
        <v>79.489999999999995</v>
      </c>
      <c r="AW66" s="31"/>
      <c r="AX66" s="31"/>
      <c r="AY66" s="30">
        <f t="shared" si="93"/>
        <v>79.489999999999995</v>
      </c>
    </row>
    <row r="67" spans="2:51" ht="15" customHeight="1" x14ac:dyDescent="0.25">
      <c r="G67" s="43" t="s">
        <v>46</v>
      </c>
      <c r="H67" s="43">
        <f>E65*20%</f>
        <v>385.39600000000002</v>
      </c>
      <c r="Q67" s="21" t="s">
        <v>284</v>
      </c>
      <c r="R67" s="21">
        <v>243</v>
      </c>
      <c r="S67" s="21">
        <v>0</v>
      </c>
      <c r="T67" s="21">
        <v>36.200000000000003</v>
      </c>
      <c r="U67" s="75">
        <f t="shared" si="85"/>
        <v>206.8</v>
      </c>
      <c r="V67" s="21">
        <v>0</v>
      </c>
      <c r="W67" s="22">
        <v>15</v>
      </c>
      <c r="X67" s="23">
        <f t="shared" si="87"/>
        <v>191.8</v>
      </c>
      <c r="Y67" s="24"/>
      <c r="Z67" s="24"/>
      <c r="AA67" s="23">
        <f t="shared" si="88"/>
        <v>191.8</v>
      </c>
      <c r="AC67" s="59" t="s">
        <v>292</v>
      </c>
      <c r="AD67" s="59">
        <v>0</v>
      </c>
      <c r="AE67" s="59">
        <v>0</v>
      </c>
      <c r="AF67" s="59">
        <v>0</v>
      </c>
      <c r="AG67" s="60">
        <f t="shared" si="95"/>
        <v>0</v>
      </c>
      <c r="AH67" s="59">
        <v>0</v>
      </c>
      <c r="AI67" s="61"/>
      <c r="AJ67" s="60">
        <f t="shared" ref="AJ67:AJ76" si="97">AG67+AH67-AI67</f>
        <v>0</v>
      </c>
      <c r="AK67" s="62"/>
      <c r="AL67" s="62"/>
      <c r="AM67" s="60">
        <f t="shared" ref="AM67:AM76" si="98">AJ67-AK67-AL67</f>
        <v>0</v>
      </c>
      <c r="AO67" s="21" t="s">
        <v>198</v>
      </c>
      <c r="AP67" s="21">
        <v>616</v>
      </c>
      <c r="AQ67" s="21">
        <v>0</v>
      </c>
      <c r="AR67" s="21">
        <v>92.4</v>
      </c>
      <c r="AS67" s="22">
        <f t="shared" si="91"/>
        <v>523.6</v>
      </c>
      <c r="AT67" s="21">
        <v>0</v>
      </c>
      <c r="AU67" s="23">
        <v>15</v>
      </c>
      <c r="AV67" s="23">
        <f t="shared" si="92"/>
        <v>508.6</v>
      </c>
      <c r="AW67" s="24"/>
      <c r="AX67" s="24"/>
      <c r="AY67" s="23">
        <f t="shared" si="93"/>
        <v>508.6</v>
      </c>
    </row>
    <row r="68" spans="2:51" ht="15" customHeight="1" x14ac:dyDescent="0.3">
      <c r="G68" s="72" t="s">
        <v>265</v>
      </c>
      <c r="H68" s="72">
        <f>H65-H66-H67</f>
        <v>1911.5840000000001</v>
      </c>
      <c r="Q68" s="59" t="s">
        <v>110</v>
      </c>
      <c r="R68" s="59">
        <v>681</v>
      </c>
      <c r="S68" s="59">
        <v>525.04999999999995</v>
      </c>
      <c r="T68" s="59">
        <v>98.41</v>
      </c>
      <c r="U68" s="60">
        <f t="shared" si="85"/>
        <v>57.540000000000049</v>
      </c>
      <c r="V68" s="59">
        <v>0</v>
      </c>
      <c r="W68" s="61">
        <v>15</v>
      </c>
      <c r="X68" s="60">
        <f t="shared" si="87"/>
        <v>42.540000000000049</v>
      </c>
      <c r="Y68" s="62"/>
      <c r="Z68" s="62"/>
      <c r="AA68" s="60">
        <f t="shared" si="88"/>
        <v>42.540000000000049</v>
      </c>
      <c r="AC68" s="21" t="s">
        <v>152</v>
      </c>
      <c r="AD68" s="21">
        <v>855.5</v>
      </c>
      <c r="AE68" s="21">
        <v>667.43</v>
      </c>
      <c r="AF68" s="21">
        <v>110.19</v>
      </c>
      <c r="AG68" s="23">
        <f t="shared" si="95"/>
        <v>77.880000000000052</v>
      </c>
      <c r="AH68" s="21">
        <v>202</v>
      </c>
      <c r="AI68" s="22">
        <v>15</v>
      </c>
      <c r="AJ68" s="23">
        <f t="shared" si="97"/>
        <v>264.88000000000005</v>
      </c>
      <c r="AK68" s="24"/>
      <c r="AL68" s="24"/>
      <c r="AM68" s="23">
        <f t="shared" si="98"/>
        <v>264.88000000000005</v>
      </c>
      <c r="AP68" s="34">
        <f>SUM(AP61:AP67)</f>
        <v>5775</v>
      </c>
      <c r="AQ68" s="34">
        <f t="shared" ref="AQ68:AY68" si="99">SUM(AQ61:AQ67)</f>
        <v>2849.71</v>
      </c>
      <c r="AR68" s="34">
        <f t="shared" si="99"/>
        <v>882.04</v>
      </c>
      <c r="AS68" s="34">
        <f t="shared" si="99"/>
        <v>2043.2499999999995</v>
      </c>
      <c r="AT68" s="34">
        <f t="shared" si="99"/>
        <v>0</v>
      </c>
      <c r="AU68" s="34">
        <f t="shared" si="99"/>
        <v>75</v>
      </c>
      <c r="AV68" s="34">
        <f t="shared" si="99"/>
        <v>1968.2499999999995</v>
      </c>
      <c r="AW68" s="34">
        <f t="shared" si="99"/>
        <v>0</v>
      </c>
      <c r="AX68" s="34">
        <f t="shared" si="99"/>
        <v>0</v>
      </c>
      <c r="AY68" s="34">
        <f t="shared" si="99"/>
        <v>1968.2499999999995</v>
      </c>
    </row>
    <row r="69" spans="2:51" ht="15" customHeight="1" x14ac:dyDescent="0.25">
      <c r="Q69" s="21" t="s">
        <v>111</v>
      </c>
      <c r="R69" s="21">
        <v>7029</v>
      </c>
      <c r="S69" s="21">
        <v>1408.25</v>
      </c>
      <c r="T69" s="21">
        <v>735.75</v>
      </c>
      <c r="U69" s="75">
        <f t="shared" si="85"/>
        <v>4885</v>
      </c>
      <c r="V69" s="21">
        <v>0</v>
      </c>
      <c r="W69" s="22">
        <v>15</v>
      </c>
      <c r="X69" s="23">
        <f t="shared" si="87"/>
        <v>4870</v>
      </c>
      <c r="Y69" s="24"/>
      <c r="Z69" s="24"/>
      <c r="AA69" s="23">
        <f t="shared" si="88"/>
        <v>4870</v>
      </c>
      <c r="AC69" s="59" t="s">
        <v>153</v>
      </c>
      <c r="AD69" s="59">
        <v>820.2</v>
      </c>
      <c r="AE69" s="59">
        <v>253.51</v>
      </c>
      <c r="AF69" s="59">
        <v>104.03</v>
      </c>
      <c r="AG69" s="60">
        <f t="shared" si="95"/>
        <v>462.66000000000008</v>
      </c>
      <c r="AH69" s="59">
        <v>0</v>
      </c>
      <c r="AI69" s="61">
        <v>15</v>
      </c>
      <c r="AJ69" s="60">
        <f t="shared" si="97"/>
        <v>447.66000000000008</v>
      </c>
      <c r="AK69" s="62"/>
      <c r="AL69" s="62"/>
      <c r="AM69" s="60">
        <f t="shared" si="98"/>
        <v>447.66000000000008</v>
      </c>
      <c r="AU69" s="43" t="s">
        <v>45</v>
      </c>
      <c r="AV69" s="43">
        <v>30</v>
      </c>
    </row>
    <row r="70" spans="2:51" ht="15" customHeight="1" x14ac:dyDescent="0.25">
      <c r="Q70" s="59" t="s">
        <v>112</v>
      </c>
      <c r="R70" s="59">
        <v>0</v>
      </c>
      <c r="S70" s="59">
        <v>0</v>
      </c>
      <c r="T70" s="59">
        <v>0</v>
      </c>
      <c r="U70" s="60">
        <f t="shared" si="85"/>
        <v>0</v>
      </c>
      <c r="V70" s="59">
        <v>0</v>
      </c>
      <c r="W70" s="61"/>
      <c r="X70" s="60">
        <f t="shared" si="87"/>
        <v>0</v>
      </c>
      <c r="Y70" s="62"/>
      <c r="Z70" s="62"/>
      <c r="AA70" s="60">
        <f t="shared" si="88"/>
        <v>0</v>
      </c>
      <c r="AC70" s="21" t="s">
        <v>293</v>
      </c>
      <c r="AD70" s="21">
        <v>56</v>
      </c>
      <c r="AE70" s="21">
        <v>0</v>
      </c>
      <c r="AF70" s="21">
        <v>8.1199999999999992</v>
      </c>
      <c r="AG70" s="23">
        <f t="shared" si="95"/>
        <v>47.88</v>
      </c>
      <c r="AH70" s="21">
        <v>0</v>
      </c>
      <c r="AI70" s="22"/>
      <c r="AJ70" s="23">
        <f t="shared" si="97"/>
        <v>47.88</v>
      </c>
      <c r="AK70" s="24"/>
      <c r="AL70" s="24"/>
      <c r="AM70" s="23">
        <f t="shared" si="98"/>
        <v>47.88</v>
      </c>
      <c r="AU70" s="43" t="s">
        <v>46</v>
      </c>
      <c r="AV70" s="43">
        <f>AS68*20%</f>
        <v>408.64999999999992</v>
      </c>
    </row>
    <row r="71" spans="2:51" ht="15" customHeight="1" x14ac:dyDescent="0.25">
      <c r="R71" s="34">
        <f>SUM(R57:R70)</f>
        <v>11647.6</v>
      </c>
      <c r="S71" s="34">
        <f t="shared" ref="S71:AA71" si="100">SUM(S57:S70)</f>
        <v>5623.09</v>
      </c>
      <c r="T71" s="34">
        <f t="shared" si="100"/>
        <v>1354.45</v>
      </c>
      <c r="U71" s="34">
        <f t="shared" si="100"/>
        <v>4670.0600000000004</v>
      </c>
      <c r="V71" s="34">
        <f t="shared" si="100"/>
        <v>980</v>
      </c>
      <c r="W71" s="34">
        <f t="shared" si="100"/>
        <v>180</v>
      </c>
      <c r="X71" s="34">
        <f t="shared" si="100"/>
        <v>5470.06</v>
      </c>
      <c r="Y71" s="34">
        <f t="shared" si="100"/>
        <v>0</v>
      </c>
      <c r="Z71" s="34">
        <f t="shared" si="100"/>
        <v>0</v>
      </c>
      <c r="AA71" s="34">
        <f t="shared" si="100"/>
        <v>5470.06</v>
      </c>
      <c r="AC71" s="59" t="s">
        <v>294</v>
      </c>
      <c r="AD71" s="59">
        <v>280</v>
      </c>
      <c r="AE71" s="59">
        <v>0</v>
      </c>
      <c r="AF71" s="59">
        <v>32.93</v>
      </c>
      <c r="AG71" s="60">
        <f t="shared" si="95"/>
        <v>247.07</v>
      </c>
      <c r="AH71" s="59">
        <v>0</v>
      </c>
      <c r="AI71" s="61">
        <v>15</v>
      </c>
      <c r="AJ71" s="60">
        <f t="shared" si="97"/>
        <v>232.07</v>
      </c>
      <c r="AK71" s="62"/>
      <c r="AL71" s="62"/>
      <c r="AM71" s="60">
        <f t="shared" si="98"/>
        <v>232.07</v>
      </c>
      <c r="AU71" s="37" t="s">
        <v>8</v>
      </c>
      <c r="AV71" s="37">
        <f>AV68-AV70-AV69</f>
        <v>1529.5999999999997</v>
      </c>
    </row>
    <row r="72" spans="2:51" ht="15" customHeight="1" x14ac:dyDescent="0.25">
      <c r="W72" s="43" t="s">
        <v>45</v>
      </c>
      <c r="X72" s="43">
        <v>30</v>
      </c>
      <c r="AC72" s="21" t="s">
        <v>295</v>
      </c>
      <c r="AD72" s="21">
        <v>185</v>
      </c>
      <c r="AE72" s="21">
        <v>0</v>
      </c>
      <c r="AF72" s="21">
        <v>33.1</v>
      </c>
      <c r="AG72" s="23">
        <f t="shared" si="95"/>
        <v>151.9</v>
      </c>
      <c r="AH72" s="21">
        <v>0</v>
      </c>
      <c r="AI72" s="22">
        <v>15</v>
      </c>
      <c r="AJ72" s="23">
        <f t="shared" si="97"/>
        <v>136.9</v>
      </c>
      <c r="AK72" s="24"/>
      <c r="AL72" s="24"/>
      <c r="AM72" s="23">
        <f t="shared" si="98"/>
        <v>136.9</v>
      </c>
    </row>
    <row r="73" spans="2:51" ht="15" customHeight="1" x14ac:dyDescent="0.25">
      <c r="W73" s="43" t="s">
        <v>46</v>
      </c>
      <c r="X73" s="43">
        <f>U71*20%</f>
        <v>934.01200000000017</v>
      </c>
      <c r="AC73" s="59" t="s">
        <v>154</v>
      </c>
      <c r="AD73" s="59">
        <v>242</v>
      </c>
      <c r="AE73" s="59">
        <v>0</v>
      </c>
      <c r="AF73" s="59">
        <v>36.299999999999997</v>
      </c>
      <c r="AG73" s="60">
        <f t="shared" si="95"/>
        <v>205.7</v>
      </c>
      <c r="AH73" s="59">
        <v>47</v>
      </c>
      <c r="AI73" s="61">
        <v>15</v>
      </c>
      <c r="AJ73" s="60">
        <f t="shared" si="97"/>
        <v>237.7</v>
      </c>
      <c r="AK73" s="62"/>
      <c r="AL73" s="62"/>
      <c r="AM73" s="60">
        <f t="shared" si="98"/>
        <v>237.7</v>
      </c>
    </row>
    <row r="74" spans="2:51" ht="15" customHeight="1" x14ac:dyDescent="0.25">
      <c r="W74" s="37" t="s">
        <v>8</v>
      </c>
      <c r="X74" s="37">
        <f>X71-X73-X72</f>
        <v>4506.0480000000007</v>
      </c>
      <c r="AC74" s="21" t="s">
        <v>155</v>
      </c>
      <c r="AD74" s="21">
        <v>77</v>
      </c>
      <c r="AE74" s="21">
        <v>0</v>
      </c>
      <c r="AF74" s="21">
        <v>11.31</v>
      </c>
      <c r="AG74" s="23">
        <f t="shared" si="95"/>
        <v>65.69</v>
      </c>
      <c r="AH74" s="21">
        <v>0</v>
      </c>
      <c r="AI74" s="22"/>
      <c r="AJ74" s="23">
        <f t="shared" si="97"/>
        <v>65.69</v>
      </c>
      <c r="AK74" s="24"/>
      <c r="AL74" s="24"/>
      <c r="AM74" s="23">
        <f t="shared" si="98"/>
        <v>65.69</v>
      </c>
    </row>
    <row r="75" spans="2:51" ht="15" customHeight="1" x14ac:dyDescent="0.25">
      <c r="AC75" s="59" t="s">
        <v>156</v>
      </c>
      <c r="AD75" s="59">
        <v>28</v>
      </c>
      <c r="AE75" s="59">
        <v>0</v>
      </c>
      <c r="AF75" s="59">
        <v>4.2</v>
      </c>
      <c r="AG75" s="60">
        <f t="shared" si="95"/>
        <v>23.8</v>
      </c>
      <c r="AH75" s="59">
        <v>0</v>
      </c>
      <c r="AI75" s="61"/>
      <c r="AJ75" s="60">
        <f t="shared" si="97"/>
        <v>23.8</v>
      </c>
      <c r="AK75" s="62"/>
      <c r="AL75" s="62"/>
      <c r="AM75" s="60">
        <f t="shared" si="98"/>
        <v>23.8</v>
      </c>
    </row>
    <row r="76" spans="2:51" ht="15" customHeight="1" x14ac:dyDescent="0.25">
      <c r="AC76" s="21" t="s">
        <v>157</v>
      </c>
      <c r="AD76" s="21">
        <v>158</v>
      </c>
      <c r="AE76" s="21">
        <v>0</v>
      </c>
      <c r="AF76" s="21">
        <v>23.35</v>
      </c>
      <c r="AG76" s="23">
        <f t="shared" si="95"/>
        <v>134.65</v>
      </c>
      <c r="AH76" s="21">
        <v>0</v>
      </c>
      <c r="AI76" s="22">
        <v>15</v>
      </c>
      <c r="AJ76" s="23">
        <f t="shared" si="97"/>
        <v>119.65</v>
      </c>
      <c r="AK76" s="24"/>
      <c r="AL76" s="24"/>
      <c r="AM76" s="23">
        <f t="shared" si="98"/>
        <v>119.65</v>
      </c>
    </row>
    <row r="77" spans="2:51" ht="15" customHeight="1" x14ac:dyDescent="0.25">
      <c r="AD77" s="34">
        <f>SUM(AD66:AD76)</f>
        <v>3259.7</v>
      </c>
      <c r="AE77" s="34">
        <f t="shared" ref="AE77:AM77" si="101">SUM(AE66:AE76)</f>
        <v>920.93999999999994</v>
      </c>
      <c r="AF77" s="34">
        <f t="shared" si="101"/>
        <v>443.40000000000009</v>
      </c>
      <c r="AG77" s="34">
        <f t="shared" si="101"/>
        <v>1895.3600000000004</v>
      </c>
      <c r="AH77" s="34">
        <f t="shared" si="101"/>
        <v>249</v>
      </c>
      <c r="AI77" s="34">
        <f t="shared" si="101"/>
        <v>105</v>
      </c>
      <c r="AJ77" s="34">
        <f t="shared" si="101"/>
        <v>2039.3600000000004</v>
      </c>
      <c r="AK77" s="34">
        <f t="shared" si="101"/>
        <v>0</v>
      </c>
      <c r="AL77" s="34">
        <f t="shared" si="101"/>
        <v>0</v>
      </c>
      <c r="AM77" s="34">
        <f t="shared" si="101"/>
        <v>2039.3600000000004</v>
      </c>
    </row>
    <row r="78" spans="2:51" ht="15" customHeight="1" x14ac:dyDescent="0.25">
      <c r="AI78" s="43" t="s">
        <v>45</v>
      </c>
      <c r="AJ78" s="43">
        <v>30</v>
      </c>
    </row>
    <row r="79" spans="2:51" ht="15" customHeight="1" x14ac:dyDescent="0.25">
      <c r="AI79" s="43" t="s">
        <v>46</v>
      </c>
      <c r="AJ79" s="43">
        <f>AG77*20%</f>
        <v>379.07200000000012</v>
      </c>
    </row>
    <row r="80" spans="2:51" ht="15" customHeight="1" x14ac:dyDescent="0.25">
      <c r="AI80" s="37" t="s">
        <v>8</v>
      </c>
      <c r="AJ80" s="37">
        <f>AJ77-AJ79-AJ78</f>
        <v>1630.2880000000002</v>
      </c>
    </row>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sheetData>
  <conditionalFormatting sqref="D23 G2:G23">
    <cfRule type="cellIs" dxfId="393" priority="513" operator="lessThan">
      <formula>0</formula>
    </cfRule>
    <cfRule type="cellIs" dxfId="392" priority="514" operator="greaterThan">
      <formula>0</formula>
    </cfRule>
  </conditionalFormatting>
  <conditionalFormatting sqref="D23">
    <cfRule type="cellIs" dxfId="391" priority="511" operator="lessThan">
      <formula>0</formula>
    </cfRule>
    <cfRule type="cellIs" dxfId="390" priority="512" operator="greaterThan">
      <formula>0</formula>
    </cfRule>
  </conditionalFormatting>
  <conditionalFormatting sqref="D23">
    <cfRule type="cellIs" dxfId="389" priority="509" operator="lessThan">
      <formula>0</formula>
    </cfRule>
    <cfRule type="cellIs" dxfId="388" priority="510" operator="greaterThan">
      <formula>0</formula>
    </cfRule>
  </conditionalFormatting>
  <conditionalFormatting sqref="D23">
    <cfRule type="cellIs" dxfId="387" priority="507" operator="lessThan">
      <formula>0</formula>
    </cfRule>
    <cfRule type="cellIs" dxfId="386" priority="508" operator="greaterThan">
      <formula>0</formula>
    </cfRule>
  </conditionalFormatting>
  <conditionalFormatting sqref="D23">
    <cfRule type="cellIs" dxfId="385" priority="505" operator="lessThan">
      <formula>0</formula>
    </cfRule>
    <cfRule type="cellIs" dxfId="384" priority="506" operator="greaterThan">
      <formula>0</formula>
    </cfRule>
  </conditionalFormatting>
  <conditionalFormatting sqref="D23">
    <cfRule type="cellIs" dxfId="383" priority="503" operator="lessThan">
      <formula>0</formula>
    </cfRule>
    <cfRule type="cellIs" dxfId="382" priority="504" operator="greaterThan">
      <formula>0</formula>
    </cfRule>
  </conditionalFormatting>
  <conditionalFormatting sqref="H7:H9">
    <cfRule type="cellIs" dxfId="381" priority="501" operator="lessThan">
      <formula>0</formula>
    </cfRule>
    <cfRule type="cellIs" dxfId="380" priority="502" operator="greaterThan">
      <formula>0</formula>
    </cfRule>
  </conditionalFormatting>
  <conditionalFormatting sqref="H7:H9">
    <cfRule type="cellIs" dxfId="379" priority="499" operator="lessThan">
      <formula>0</formula>
    </cfRule>
    <cfRule type="cellIs" dxfId="378" priority="500" operator="greaterThan">
      <formula>0</formula>
    </cfRule>
  </conditionalFormatting>
  <conditionalFormatting sqref="H7:H9">
    <cfRule type="cellIs" dxfId="377" priority="497" operator="lessThan">
      <formula>0</formula>
    </cfRule>
    <cfRule type="cellIs" dxfId="376" priority="498" operator="greaterThan">
      <formula>0</formula>
    </cfRule>
  </conditionalFormatting>
  <conditionalFormatting sqref="H7:H9">
    <cfRule type="cellIs" dxfId="375" priority="495" operator="lessThan">
      <formula>0</formula>
    </cfRule>
    <cfRule type="cellIs" dxfId="374" priority="496" operator="greaterThan">
      <formula>0</formula>
    </cfRule>
  </conditionalFormatting>
  <conditionalFormatting sqref="H16">
    <cfRule type="cellIs" dxfId="373" priority="465" operator="lessThan">
      <formula>0</formula>
    </cfRule>
    <cfRule type="cellIs" dxfId="372" priority="466" operator="greaterThan">
      <formula>0</formula>
    </cfRule>
  </conditionalFormatting>
  <conditionalFormatting sqref="H16">
    <cfRule type="cellIs" dxfId="371" priority="463" operator="lessThan">
      <formula>0</formula>
    </cfRule>
    <cfRule type="cellIs" dxfId="370" priority="464" operator="greaterThan">
      <formula>0</formula>
    </cfRule>
  </conditionalFormatting>
  <conditionalFormatting sqref="H7:H9">
    <cfRule type="cellIs" dxfId="369" priority="493" operator="lessThan">
      <formula>0</formula>
    </cfRule>
    <cfRule type="cellIs" dxfId="368" priority="494" operator="greaterThan">
      <formula>0</formula>
    </cfRule>
  </conditionalFormatting>
  <conditionalFormatting sqref="H7:H9">
    <cfRule type="cellIs" dxfId="367" priority="491" operator="lessThan">
      <formula>0</formula>
    </cfRule>
    <cfRule type="cellIs" dxfId="366" priority="492" operator="greaterThan">
      <formula>0</formula>
    </cfRule>
  </conditionalFormatting>
  <conditionalFormatting sqref="H13">
    <cfRule type="cellIs" dxfId="365" priority="477" operator="lessThan">
      <formula>0</formula>
    </cfRule>
    <cfRule type="cellIs" dxfId="364" priority="478" operator="greaterThan">
      <formula>0</formula>
    </cfRule>
  </conditionalFormatting>
  <conditionalFormatting sqref="H13">
    <cfRule type="cellIs" dxfId="363" priority="475" operator="lessThan">
      <formula>0</formula>
    </cfRule>
    <cfRule type="cellIs" dxfId="362" priority="476" operator="greaterThan">
      <formula>0</formula>
    </cfRule>
  </conditionalFormatting>
  <conditionalFormatting sqref="H13">
    <cfRule type="cellIs" dxfId="361" priority="473" operator="lessThan">
      <formula>0</formula>
    </cfRule>
    <cfRule type="cellIs" dxfId="360" priority="474" operator="greaterThan">
      <formula>0</formula>
    </cfRule>
  </conditionalFormatting>
  <conditionalFormatting sqref="H13">
    <cfRule type="cellIs" dxfId="359" priority="471" operator="lessThan">
      <formula>0</formula>
    </cfRule>
    <cfRule type="cellIs" dxfId="358" priority="472" operator="greaterThan">
      <formula>0</formula>
    </cfRule>
  </conditionalFormatting>
  <conditionalFormatting sqref="H13">
    <cfRule type="cellIs" dxfId="357" priority="469" operator="lessThan">
      <formula>0</formula>
    </cfRule>
    <cfRule type="cellIs" dxfId="356" priority="470" operator="greaterThan">
      <formula>0</formula>
    </cfRule>
  </conditionalFormatting>
  <conditionalFormatting sqref="H5">
    <cfRule type="cellIs" dxfId="355" priority="489" operator="lessThan">
      <formula>0</formula>
    </cfRule>
    <cfRule type="cellIs" dxfId="354" priority="490" operator="greaterThan">
      <formula>0</formula>
    </cfRule>
  </conditionalFormatting>
  <conditionalFormatting sqref="H5">
    <cfRule type="cellIs" dxfId="353" priority="487" operator="lessThan">
      <formula>0</formula>
    </cfRule>
    <cfRule type="cellIs" dxfId="352" priority="488" operator="greaterThan">
      <formula>0</formula>
    </cfRule>
  </conditionalFormatting>
  <conditionalFormatting sqref="H5">
    <cfRule type="cellIs" dxfId="351" priority="485" operator="lessThan">
      <formula>0</formula>
    </cfRule>
    <cfRule type="cellIs" dxfId="350" priority="486" operator="greaterThan">
      <formula>0</formula>
    </cfRule>
  </conditionalFormatting>
  <conditionalFormatting sqref="H5">
    <cfRule type="cellIs" dxfId="349" priority="483" operator="lessThan">
      <formula>0</formula>
    </cfRule>
    <cfRule type="cellIs" dxfId="348" priority="484" operator="greaterThan">
      <formula>0</formula>
    </cfRule>
  </conditionalFormatting>
  <conditionalFormatting sqref="H5">
    <cfRule type="cellIs" dxfId="347" priority="481" operator="lessThan">
      <formula>0</formula>
    </cfRule>
    <cfRule type="cellIs" dxfId="346" priority="482" operator="greaterThan">
      <formula>0</formula>
    </cfRule>
  </conditionalFormatting>
  <conditionalFormatting sqref="H5">
    <cfRule type="cellIs" dxfId="345" priority="479" operator="lessThan">
      <formula>0</formula>
    </cfRule>
    <cfRule type="cellIs" dxfId="344" priority="480" operator="greaterThan">
      <formula>0</formula>
    </cfRule>
  </conditionalFormatting>
  <conditionalFormatting sqref="H13">
    <cfRule type="cellIs" dxfId="343" priority="467" operator="lessThan">
      <formula>0</formula>
    </cfRule>
    <cfRule type="cellIs" dxfId="342" priority="468" operator="greaterThan">
      <formula>0</formula>
    </cfRule>
  </conditionalFormatting>
  <conditionalFormatting sqref="H16">
    <cfRule type="cellIs" dxfId="341" priority="461" operator="lessThan">
      <formula>0</formula>
    </cfRule>
    <cfRule type="cellIs" dxfId="340" priority="462" operator="greaterThan">
      <formula>0</formula>
    </cfRule>
  </conditionalFormatting>
  <conditionalFormatting sqref="H16">
    <cfRule type="cellIs" dxfId="339" priority="459" operator="lessThan">
      <formula>0</formula>
    </cfRule>
    <cfRule type="cellIs" dxfId="338" priority="460" operator="greaterThan">
      <formula>0</formula>
    </cfRule>
  </conditionalFormatting>
  <conditionalFormatting sqref="H16">
    <cfRule type="cellIs" dxfId="337" priority="457" operator="lessThan">
      <formula>0</formula>
    </cfRule>
    <cfRule type="cellIs" dxfId="336" priority="458" operator="greaterThan">
      <formula>0</formula>
    </cfRule>
  </conditionalFormatting>
  <conditionalFormatting sqref="H16">
    <cfRule type="cellIs" dxfId="335" priority="455" operator="lessThan">
      <formula>0</formula>
    </cfRule>
    <cfRule type="cellIs" dxfId="334" priority="456" operator="greaterThan">
      <formula>0</formula>
    </cfRule>
  </conditionalFormatting>
  <conditionalFormatting sqref="H2 H4">
    <cfRule type="cellIs" dxfId="333" priority="453" operator="lessThan">
      <formula>0</formula>
    </cfRule>
    <cfRule type="cellIs" dxfId="332" priority="454" operator="greaterThan">
      <formula>0</formula>
    </cfRule>
  </conditionalFormatting>
  <conditionalFormatting sqref="H2 H4">
    <cfRule type="cellIs" dxfId="331" priority="451" operator="lessThan">
      <formula>0</formula>
    </cfRule>
    <cfRule type="cellIs" dxfId="330" priority="452" operator="greaterThan">
      <formula>0</formula>
    </cfRule>
  </conditionalFormatting>
  <conditionalFormatting sqref="H2 H4">
    <cfRule type="cellIs" dxfId="329" priority="449" operator="lessThan">
      <formula>0</formula>
    </cfRule>
    <cfRule type="cellIs" dxfId="328" priority="450" operator="greaterThan">
      <formula>0</formula>
    </cfRule>
  </conditionalFormatting>
  <conditionalFormatting sqref="H2 H4">
    <cfRule type="cellIs" dxfId="327" priority="447" operator="lessThan">
      <formula>0</formula>
    </cfRule>
    <cfRule type="cellIs" dxfId="326" priority="448" operator="greaterThan">
      <formula>0</formula>
    </cfRule>
  </conditionalFormatting>
  <conditionalFormatting sqref="H2 H4">
    <cfRule type="cellIs" dxfId="325" priority="445" operator="lessThan">
      <formula>0</formula>
    </cfRule>
    <cfRule type="cellIs" dxfId="324" priority="446" operator="greaterThan">
      <formula>0</formula>
    </cfRule>
  </conditionalFormatting>
  <conditionalFormatting sqref="H2 H4">
    <cfRule type="cellIs" dxfId="323" priority="443" operator="lessThan">
      <formula>0</formula>
    </cfRule>
    <cfRule type="cellIs" dxfId="322" priority="444" operator="greaterThan">
      <formula>0</formula>
    </cfRule>
  </conditionalFormatting>
  <conditionalFormatting sqref="H17">
    <cfRule type="cellIs" dxfId="321" priority="441" operator="lessThan">
      <formula>0</formula>
    </cfRule>
    <cfRule type="cellIs" dxfId="320" priority="442" operator="greaterThan">
      <formula>0</formula>
    </cfRule>
  </conditionalFormatting>
  <conditionalFormatting sqref="H17">
    <cfRule type="cellIs" dxfId="319" priority="439" operator="lessThan">
      <formula>0</formula>
    </cfRule>
    <cfRule type="cellIs" dxfId="318" priority="440" operator="greaterThan">
      <formula>0</formula>
    </cfRule>
  </conditionalFormatting>
  <conditionalFormatting sqref="H17">
    <cfRule type="cellIs" dxfId="317" priority="437" operator="lessThan">
      <formula>0</formula>
    </cfRule>
    <cfRule type="cellIs" dxfId="316" priority="438" operator="greaterThan">
      <formula>0</formula>
    </cfRule>
  </conditionalFormatting>
  <conditionalFormatting sqref="H17">
    <cfRule type="cellIs" dxfId="315" priority="435" operator="lessThan">
      <formula>0</formula>
    </cfRule>
    <cfRule type="cellIs" dxfId="314" priority="436" operator="greaterThan">
      <formula>0</formula>
    </cfRule>
  </conditionalFormatting>
  <conditionalFormatting sqref="H17">
    <cfRule type="cellIs" dxfId="313" priority="433" operator="lessThan">
      <formula>0</formula>
    </cfRule>
    <cfRule type="cellIs" dxfId="312" priority="434" operator="greaterThan">
      <formula>0</formula>
    </cfRule>
  </conditionalFormatting>
  <conditionalFormatting sqref="H17">
    <cfRule type="cellIs" dxfId="311" priority="431" operator="lessThan">
      <formula>0</formula>
    </cfRule>
    <cfRule type="cellIs" dxfId="310" priority="432" operator="greaterThan">
      <formula>0</formula>
    </cfRule>
  </conditionalFormatting>
  <conditionalFormatting sqref="H6">
    <cfRule type="cellIs" dxfId="309" priority="419" operator="lessThan">
      <formula>0</formula>
    </cfRule>
    <cfRule type="cellIs" dxfId="308" priority="420" operator="greaterThan">
      <formula>0</formula>
    </cfRule>
  </conditionalFormatting>
  <conditionalFormatting sqref="H6">
    <cfRule type="cellIs" dxfId="307" priority="429" operator="lessThan">
      <formula>0</formula>
    </cfRule>
    <cfRule type="cellIs" dxfId="306" priority="430" operator="greaterThan">
      <formula>0</formula>
    </cfRule>
  </conditionalFormatting>
  <conditionalFormatting sqref="H6">
    <cfRule type="cellIs" dxfId="305" priority="427" operator="lessThan">
      <formula>0</formula>
    </cfRule>
    <cfRule type="cellIs" dxfId="304" priority="428" operator="greaterThan">
      <formula>0</formula>
    </cfRule>
  </conditionalFormatting>
  <conditionalFormatting sqref="H6">
    <cfRule type="cellIs" dxfId="303" priority="425" operator="lessThan">
      <formula>0</formula>
    </cfRule>
    <cfRule type="cellIs" dxfId="302" priority="426" operator="greaterThan">
      <formula>0</formula>
    </cfRule>
  </conditionalFormatting>
  <conditionalFormatting sqref="H6">
    <cfRule type="cellIs" dxfId="301" priority="423" operator="lessThan">
      <formula>0</formula>
    </cfRule>
    <cfRule type="cellIs" dxfId="300" priority="424" operator="greaterThan">
      <formula>0</formula>
    </cfRule>
  </conditionalFormatting>
  <conditionalFormatting sqref="H6">
    <cfRule type="cellIs" dxfId="299" priority="421" operator="lessThan">
      <formula>0</formula>
    </cfRule>
    <cfRule type="cellIs" dxfId="298" priority="422" operator="greaterThan">
      <formula>0</formula>
    </cfRule>
  </conditionalFormatting>
  <conditionalFormatting sqref="H15">
    <cfRule type="cellIs" dxfId="297" priority="417" operator="lessThan">
      <formula>0</formula>
    </cfRule>
    <cfRule type="cellIs" dxfId="296" priority="418" operator="greaterThan">
      <formula>0</formula>
    </cfRule>
  </conditionalFormatting>
  <conditionalFormatting sqref="H15">
    <cfRule type="cellIs" dxfId="295" priority="415" operator="lessThan">
      <formula>0</formula>
    </cfRule>
    <cfRule type="cellIs" dxfId="294" priority="416" operator="greaterThan">
      <formula>0</formula>
    </cfRule>
  </conditionalFormatting>
  <conditionalFormatting sqref="H15">
    <cfRule type="cellIs" dxfId="293" priority="413" operator="lessThan">
      <formula>0</formula>
    </cfRule>
    <cfRule type="cellIs" dxfId="292" priority="414" operator="greaterThan">
      <formula>0</formula>
    </cfRule>
  </conditionalFormatting>
  <conditionalFormatting sqref="H15">
    <cfRule type="cellIs" dxfId="291" priority="411" operator="lessThan">
      <formula>0</formula>
    </cfRule>
    <cfRule type="cellIs" dxfId="290" priority="412" operator="greaterThan">
      <formula>0</formula>
    </cfRule>
  </conditionalFormatting>
  <conditionalFormatting sqref="H15">
    <cfRule type="cellIs" dxfId="289" priority="409" operator="lessThan">
      <formula>0</formula>
    </cfRule>
    <cfRule type="cellIs" dxfId="288" priority="410" operator="greaterThan">
      <formula>0</formula>
    </cfRule>
  </conditionalFormatting>
  <conditionalFormatting sqref="H15">
    <cfRule type="cellIs" dxfId="287" priority="407" operator="lessThan">
      <formula>0</formula>
    </cfRule>
    <cfRule type="cellIs" dxfId="286" priority="408" operator="greaterThan">
      <formula>0</formula>
    </cfRule>
  </conditionalFormatting>
  <conditionalFormatting sqref="H15">
    <cfRule type="cellIs" dxfId="285" priority="393" operator="lessThan">
      <formula>0</formula>
    </cfRule>
    <cfRule type="cellIs" dxfId="284" priority="394" operator="greaterThan">
      <formula>0</formula>
    </cfRule>
  </conditionalFormatting>
  <conditionalFormatting sqref="H15">
    <cfRule type="cellIs" dxfId="283" priority="391" operator="lessThan">
      <formula>0</formula>
    </cfRule>
    <cfRule type="cellIs" dxfId="282" priority="392" operator="greaterThan">
      <formula>0</formula>
    </cfRule>
  </conditionalFormatting>
  <conditionalFormatting sqref="H15">
    <cfRule type="cellIs" dxfId="281" priority="389" operator="lessThan">
      <formula>0</formula>
    </cfRule>
    <cfRule type="cellIs" dxfId="280" priority="390" operator="greaterThan">
      <formula>0</formula>
    </cfRule>
  </conditionalFormatting>
  <conditionalFormatting sqref="H15">
    <cfRule type="cellIs" dxfId="279" priority="387" operator="lessThan">
      <formula>0</formula>
    </cfRule>
    <cfRule type="cellIs" dxfId="278" priority="388" operator="greaterThan">
      <formula>0</formula>
    </cfRule>
  </conditionalFormatting>
  <conditionalFormatting sqref="H15">
    <cfRule type="cellIs" dxfId="277" priority="385" operator="lessThan">
      <formula>0</formula>
    </cfRule>
    <cfRule type="cellIs" dxfId="276" priority="386" operator="greaterThan">
      <formula>0</formula>
    </cfRule>
  </conditionalFormatting>
  <conditionalFormatting sqref="H15">
    <cfRule type="cellIs" dxfId="275" priority="383" operator="lessThan">
      <formula>0</formula>
    </cfRule>
    <cfRule type="cellIs" dxfId="274" priority="384" operator="greaterThan">
      <formula>0</formula>
    </cfRule>
  </conditionalFormatting>
  <conditionalFormatting sqref="H10">
    <cfRule type="cellIs" dxfId="273" priority="355" operator="lessThan">
      <formula>0</formula>
    </cfRule>
    <cfRule type="cellIs" dxfId="272" priority="356" operator="greaterThan">
      <formula>0</formula>
    </cfRule>
  </conditionalFormatting>
  <conditionalFormatting sqref="H10">
    <cfRule type="cellIs" dxfId="271" priority="353" operator="lessThan">
      <formula>0</formula>
    </cfRule>
    <cfRule type="cellIs" dxfId="270" priority="354" operator="greaterThan">
      <formula>0</formula>
    </cfRule>
  </conditionalFormatting>
  <conditionalFormatting sqref="H10">
    <cfRule type="cellIs" dxfId="269" priority="351" operator="lessThan">
      <formula>0</formula>
    </cfRule>
    <cfRule type="cellIs" dxfId="268" priority="352" operator="greaterThan">
      <formula>0</formula>
    </cfRule>
  </conditionalFormatting>
  <conditionalFormatting sqref="H10">
    <cfRule type="cellIs" dxfId="267" priority="349" operator="lessThan">
      <formula>0</formula>
    </cfRule>
    <cfRule type="cellIs" dxfId="266" priority="350" operator="greaterThan">
      <formula>0</formula>
    </cfRule>
  </conditionalFormatting>
  <conditionalFormatting sqref="H10">
    <cfRule type="cellIs" dxfId="265" priority="347" operator="lessThan">
      <formula>0</formula>
    </cfRule>
    <cfRule type="cellIs" dxfId="264" priority="348" operator="greaterThan">
      <formula>0</formula>
    </cfRule>
  </conditionalFormatting>
  <conditionalFormatting sqref="H16">
    <cfRule type="cellIs" dxfId="263" priority="381" operator="lessThan">
      <formula>0</formula>
    </cfRule>
    <cfRule type="cellIs" dxfId="262" priority="382" operator="greaterThan">
      <formula>0</formula>
    </cfRule>
  </conditionalFormatting>
  <conditionalFormatting sqref="H16">
    <cfRule type="cellIs" dxfId="261" priority="379" operator="lessThan">
      <formula>0</formula>
    </cfRule>
    <cfRule type="cellIs" dxfId="260" priority="380" operator="greaterThan">
      <formula>0</formula>
    </cfRule>
  </conditionalFormatting>
  <conditionalFormatting sqref="H16">
    <cfRule type="cellIs" dxfId="259" priority="377" operator="lessThan">
      <formula>0</formula>
    </cfRule>
    <cfRule type="cellIs" dxfId="258" priority="378" operator="greaterThan">
      <formula>0</formula>
    </cfRule>
  </conditionalFormatting>
  <conditionalFormatting sqref="H16">
    <cfRule type="cellIs" dxfId="257" priority="375" operator="lessThan">
      <formula>0</formula>
    </cfRule>
    <cfRule type="cellIs" dxfId="256" priority="376" operator="greaterThan">
      <formula>0</formula>
    </cfRule>
  </conditionalFormatting>
  <conditionalFormatting sqref="H16">
    <cfRule type="cellIs" dxfId="255" priority="373" operator="lessThan">
      <formula>0</formula>
    </cfRule>
    <cfRule type="cellIs" dxfId="254" priority="374" operator="greaterThan">
      <formula>0</formula>
    </cfRule>
  </conditionalFormatting>
  <conditionalFormatting sqref="H16">
    <cfRule type="cellIs" dxfId="253" priority="371" operator="lessThan">
      <formula>0</formula>
    </cfRule>
    <cfRule type="cellIs" dxfId="252" priority="372" operator="greaterThan">
      <formula>0</formula>
    </cfRule>
  </conditionalFormatting>
  <conditionalFormatting sqref="H10">
    <cfRule type="cellIs" dxfId="251" priority="357" operator="lessThan">
      <formula>0</formula>
    </cfRule>
    <cfRule type="cellIs" dxfId="250" priority="358" operator="greaterThan">
      <formula>0</formula>
    </cfRule>
  </conditionalFormatting>
  <conditionalFormatting sqref="H22:H23">
    <cfRule type="cellIs" dxfId="249" priority="345" operator="lessThan">
      <formula>0</formula>
    </cfRule>
    <cfRule type="cellIs" dxfId="248" priority="346" operator="greaterThan">
      <formula>0</formula>
    </cfRule>
  </conditionalFormatting>
  <conditionalFormatting sqref="H22:H23">
    <cfRule type="cellIs" dxfId="247" priority="343" operator="lessThan">
      <formula>0</formula>
    </cfRule>
    <cfRule type="cellIs" dxfId="246" priority="344" operator="greaterThan">
      <formula>0</formula>
    </cfRule>
  </conditionalFormatting>
  <conditionalFormatting sqref="H22:H23">
    <cfRule type="cellIs" dxfId="245" priority="341" operator="lessThan">
      <formula>0</formula>
    </cfRule>
    <cfRule type="cellIs" dxfId="244" priority="342" operator="greaterThan">
      <formula>0</formula>
    </cfRule>
  </conditionalFormatting>
  <conditionalFormatting sqref="H22:H23">
    <cfRule type="cellIs" dxfId="243" priority="339" operator="lessThan">
      <formula>0</formula>
    </cfRule>
    <cfRule type="cellIs" dxfId="242" priority="340" operator="greaterThan">
      <formula>0</formula>
    </cfRule>
  </conditionalFormatting>
  <conditionalFormatting sqref="H22:H23">
    <cfRule type="cellIs" dxfId="241" priority="337" operator="lessThan">
      <formula>0</formula>
    </cfRule>
    <cfRule type="cellIs" dxfId="240" priority="338" operator="greaterThan">
      <formula>0</formula>
    </cfRule>
  </conditionalFormatting>
  <conditionalFormatting sqref="H22:H23">
    <cfRule type="cellIs" dxfId="239" priority="335" operator="lessThan">
      <formula>0</formula>
    </cfRule>
    <cfRule type="cellIs" dxfId="238" priority="336" operator="greaterThan">
      <formula>0</formula>
    </cfRule>
  </conditionalFormatting>
  <conditionalFormatting sqref="H18:H21">
    <cfRule type="cellIs" dxfId="237" priority="333" operator="lessThan">
      <formula>0</formula>
    </cfRule>
    <cfRule type="cellIs" dxfId="236" priority="334" operator="greaterThan">
      <formula>0</formula>
    </cfRule>
  </conditionalFormatting>
  <conditionalFormatting sqref="H18:H21">
    <cfRule type="cellIs" dxfId="235" priority="331" operator="lessThan">
      <formula>0</formula>
    </cfRule>
    <cfRule type="cellIs" dxfId="234" priority="332" operator="greaterThan">
      <formula>0</formula>
    </cfRule>
  </conditionalFormatting>
  <conditionalFormatting sqref="H18:H21">
    <cfRule type="cellIs" dxfId="233" priority="329" operator="lessThan">
      <formula>0</formula>
    </cfRule>
    <cfRule type="cellIs" dxfId="232" priority="330" operator="greaterThan">
      <formula>0</formula>
    </cfRule>
  </conditionalFormatting>
  <conditionalFormatting sqref="H18:H21">
    <cfRule type="cellIs" dxfId="231" priority="327" operator="lessThan">
      <formula>0</formula>
    </cfRule>
    <cfRule type="cellIs" dxfId="230" priority="328" operator="greaterThan">
      <formula>0</formula>
    </cfRule>
  </conditionalFormatting>
  <conditionalFormatting sqref="H18:H21">
    <cfRule type="cellIs" dxfId="229" priority="325" operator="lessThan">
      <formula>0</formula>
    </cfRule>
    <cfRule type="cellIs" dxfId="228" priority="326" operator="greaterThan">
      <formula>0</formula>
    </cfRule>
  </conditionalFormatting>
  <conditionalFormatting sqref="H18:H21">
    <cfRule type="cellIs" dxfId="227" priority="323" operator="lessThan">
      <formula>0</formula>
    </cfRule>
    <cfRule type="cellIs" dxfId="226" priority="324" operator="greaterThan">
      <formula>0</formula>
    </cfRule>
  </conditionalFormatting>
  <conditionalFormatting sqref="H18:H21">
    <cfRule type="cellIs" dxfId="225" priority="321" operator="lessThan">
      <formula>0</formula>
    </cfRule>
    <cfRule type="cellIs" dxfId="224" priority="322" operator="greaterThan">
      <formula>0</formula>
    </cfRule>
  </conditionalFormatting>
  <conditionalFormatting sqref="H18:H21">
    <cfRule type="cellIs" dxfId="223" priority="319" operator="lessThan">
      <formula>0</formula>
    </cfRule>
    <cfRule type="cellIs" dxfId="222" priority="320" operator="greaterThan">
      <formula>0</formula>
    </cfRule>
  </conditionalFormatting>
  <conditionalFormatting sqref="H18:H21">
    <cfRule type="cellIs" dxfId="221" priority="317" operator="lessThan">
      <formula>0</formula>
    </cfRule>
    <cfRule type="cellIs" dxfId="220" priority="318" operator="greaterThan">
      <formula>0</formula>
    </cfRule>
  </conditionalFormatting>
  <conditionalFormatting sqref="H18:H21">
    <cfRule type="cellIs" dxfId="219" priority="315" operator="lessThan">
      <formula>0</formula>
    </cfRule>
    <cfRule type="cellIs" dxfId="218" priority="316" operator="greaterThan">
      <formula>0</formula>
    </cfRule>
  </conditionalFormatting>
  <conditionalFormatting sqref="H18:H21">
    <cfRule type="cellIs" dxfId="217" priority="313" operator="lessThan">
      <formula>0</formula>
    </cfRule>
    <cfRule type="cellIs" dxfId="216" priority="314" operator="greaterThan">
      <formula>0</formula>
    </cfRule>
  </conditionalFormatting>
  <conditionalFormatting sqref="H18:H21">
    <cfRule type="cellIs" dxfId="215" priority="311" operator="lessThan">
      <formula>0</formula>
    </cfRule>
    <cfRule type="cellIs" dxfId="214" priority="312" operator="greaterThan">
      <formula>0</formula>
    </cfRule>
  </conditionalFormatting>
  <conditionalFormatting sqref="D18:D20">
    <cfRule type="cellIs" dxfId="213" priority="310" operator="lessThan">
      <formula>0</formula>
    </cfRule>
  </conditionalFormatting>
  <conditionalFormatting sqref="C22:C23 D10 AI2:AI19 AK2:AK19 D13:D17">
    <cfRule type="cellIs" dxfId="212" priority="309" operator="lessThan">
      <formula>0</formula>
    </cfRule>
  </conditionalFormatting>
  <conditionalFormatting sqref="H14">
    <cfRule type="cellIs" dxfId="211" priority="307" operator="lessThan">
      <formula>0</formula>
    </cfRule>
    <cfRule type="cellIs" dxfId="210" priority="308" operator="greaterThan">
      <formula>0</formula>
    </cfRule>
  </conditionalFormatting>
  <conditionalFormatting sqref="H14">
    <cfRule type="cellIs" dxfId="209" priority="305" operator="lessThan">
      <formula>0</formula>
    </cfRule>
    <cfRule type="cellIs" dxfId="208" priority="306" operator="greaterThan">
      <formula>0</formula>
    </cfRule>
  </conditionalFormatting>
  <conditionalFormatting sqref="H14">
    <cfRule type="cellIs" dxfId="207" priority="303" operator="lessThan">
      <formula>0</formula>
    </cfRule>
    <cfRule type="cellIs" dxfId="206" priority="304" operator="greaterThan">
      <formula>0</formula>
    </cfRule>
  </conditionalFormatting>
  <conditionalFormatting sqref="H14">
    <cfRule type="cellIs" dxfId="205" priority="301" operator="lessThan">
      <formula>0</formula>
    </cfRule>
    <cfRule type="cellIs" dxfId="204" priority="302" operator="greaterThan">
      <formula>0</formula>
    </cfRule>
  </conditionalFormatting>
  <conditionalFormatting sqref="H14">
    <cfRule type="cellIs" dxfId="203" priority="299" operator="lessThan">
      <formula>0</formula>
    </cfRule>
    <cfRule type="cellIs" dxfId="202" priority="300" operator="greaterThan">
      <formula>0</formula>
    </cfRule>
  </conditionalFormatting>
  <conditionalFormatting sqref="H14">
    <cfRule type="cellIs" dxfId="201" priority="297" operator="lessThan">
      <formula>0</formula>
    </cfRule>
    <cfRule type="cellIs" dxfId="200" priority="298" operator="greaterThan">
      <formula>0</formula>
    </cfRule>
  </conditionalFormatting>
  <conditionalFormatting sqref="D2:D5">
    <cfRule type="cellIs" dxfId="199" priority="296" operator="lessThan">
      <formula>0</formula>
    </cfRule>
  </conditionalFormatting>
  <conditionalFormatting sqref="H28:H34">
    <cfRule type="cellIs" dxfId="198" priority="294" operator="lessThan">
      <formula>0</formula>
    </cfRule>
    <cfRule type="cellIs" dxfId="197" priority="295" operator="lessThan">
      <formula>0</formula>
    </cfRule>
  </conditionalFormatting>
  <conditionalFormatting sqref="H28:H34 K28:K34">
    <cfRule type="cellIs" dxfId="196" priority="293" operator="lessThan">
      <formula>0</formula>
    </cfRule>
  </conditionalFormatting>
  <conditionalFormatting sqref="E28:E34">
    <cfRule type="cellIs" dxfId="195" priority="292" operator="lessThan">
      <formula>0</formula>
    </cfRule>
  </conditionalFormatting>
  <conditionalFormatting sqref="G28:K34 E28:E34">
    <cfRule type="cellIs" dxfId="194" priority="291" operator="lessThan">
      <formula>0</formula>
    </cfRule>
  </conditionalFormatting>
  <conditionalFormatting sqref="H11">
    <cfRule type="cellIs" dxfId="193" priority="262" operator="lessThan">
      <formula>0</formula>
    </cfRule>
    <cfRule type="cellIs" dxfId="192" priority="263" operator="greaterThan">
      <formula>0</formula>
    </cfRule>
  </conditionalFormatting>
  <conditionalFormatting sqref="H11">
    <cfRule type="cellIs" dxfId="191" priority="260" operator="lessThan">
      <formula>0</formula>
    </cfRule>
    <cfRule type="cellIs" dxfId="190" priority="261" operator="greaterThan">
      <formula>0</formula>
    </cfRule>
  </conditionalFormatting>
  <conditionalFormatting sqref="H11">
    <cfRule type="cellIs" dxfId="189" priority="258" operator="lessThan">
      <formula>0</formula>
    </cfRule>
    <cfRule type="cellIs" dxfId="188" priority="259" operator="greaterThan">
      <formula>0</formula>
    </cfRule>
  </conditionalFormatting>
  <conditionalFormatting sqref="H11">
    <cfRule type="cellIs" dxfId="187" priority="256" operator="lessThan">
      <formula>0</formula>
    </cfRule>
    <cfRule type="cellIs" dxfId="186" priority="257" operator="greaterThan">
      <formula>0</formula>
    </cfRule>
  </conditionalFormatting>
  <conditionalFormatting sqref="H11">
    <cfRule type="cellIs" dxfId="185" priority="254" operator="lessThan">
      <formula>0</formula>
    </cfRule>
    <cfRule type="cellIs" dxfId="184" priority="255" operator="greaterThan">
      <formula>0</formula>
    </cfRule>
  </conditionalFormatting>
  <conditionalFormatting sqref="H11">
    <cfRule type="cellIs" dxfId="183" priority="264" operator="lessThan">
      <formula>0</formula>
    </cfRule>
    <cfRule type="cellIs" dxfId="182" priority="265" operator="greaterThan">
      <formula>0</formula>
    </cfRule>
  </conditionalFormatting>
  <conditionalFormatting sqref="D11:D12">
    <cfRule type="cellIs" dxfId="181" priority="253" operator="lessThan">
      <formula>0</formula>
    </cfRule>
  </conditionalFormatting>
  <conditionalFormatting sqref="C2:C23">
    <cfRule type="cellIs" dxfId="180" priority="251" operator="lessThan">
      <formula>0</formula>
    </cfRule>
    <cfRule type="cellIs" dxfId="179" priority="252" operator="lessThan">
      <formula>0</formula>
    </cfRule>
  </conditionalFormatting>
  <conditionalFormatting sqref="I2:I23">
    <cfRule type="cellIs" dxfId="178" priority="224" operator="lessThan">
      <formula>0</formula>
    </cfRule>
    <cfRule type="cellIs" dxfId="177" priority="249" operator="lessThan">
      <formula>0</formula>
    </cfRule>
    <cfRule type="cellIs" dxfId="176" priority="250" operator="greaterThan">
      <formula>0</formula>
    </cfRule>
  </conditionalFormatting>
  <conditionalFormatting sqref="H12">
    <cfRule type="cellIs" dxfId="175" priority="219" operator="lessThan">
      <formula>0</formula>
    </cfRule>
    <cfRule type="cellIs" dxfId="174" priority="220" operator="greaterThan">
      <formula>0</formula>
    </cfRule>
  </conditionalFormatting>
  <conditionalFormatting sqref="H12">
    <cfRule type="cellIs" dxfId="173" priority="217" operator="lessThan">
      <formula>0</formula>
    </cfRule>
    <cfRule type="cellIs" dxfId="172" priority="218" operator="greaterThan">
      <formula>0</formula>
    </cfRule>
  </conditionalFormatting>
  <conditionalFormatting sqref="H12">
    <cfRule type="cellIs" dxfId="171" priority="215" operator="lessThan">
      <formula>0</formula>
    </cfRule>
    <cfRule type="cellIs" dxfId="170" priority="216" operator="greaterThan">
      <formula>0</formula>
    </cfRule>
  </conditionalFormatting>
  <conditionalFormatting sqref="H12">
    <cfRule type="cellIs" dxfId="169" priority="213" operator="lessThan">
      <formula>0</formula>
    </cfRule>
    <cfRule type="cellIs" dxfId="168" priority="214" operator="greaterThan">
      <formula>0</formula>
    </cfRule>
  </conditionalFormatting>
  <conditionalFormatting sqref="H12">
    <cfRule type="cellIs" dxfId="167" priority="211" operator="lessThan">
      <formula>0</formula>
    </cfRule>
    <cfRule type="cellIs" dxfId="166" priority="212" operator="greaterThan">
      <formula>0</formula>
    </cfRule>
  </conditionalFormatting>
  <conditionalFormatting sqref="H12">
    <cfRule type="cellIs" dxfId="165" priority="209" operator="lessThan">
      <formula>0</formula>
    </cfRule>
    <cfRule type="cellIs" dxfId="164" priority="210" operator="greaterThan">
      <formula>0</formula>
    </cfRule>
  </conditionalFormatting>
  <conditionalFormatting sqref="H41:H48">
    <cfRule type="cellIs" dxfId="163" priority="207" operator="lessThan">
      <formula>0</formula>
    </cfRule>
    <cfRule type="cellIs" dxfId="162" priority="208" operator="lessThan">
      <formula>0</formula>
    </cfRule>
  </conditionalFormatting>
  <conditionalFormatting sqref="K41:K48 H41:H48">
    <cfRule type="cellIs" dxfId="161" priority="206" operator="lessThan">
      <formula>0</formula>
    </cfRule>
  </conditionalFormatting>
  <conditionalFormatting sqref="G41:K48">
    <cfRule type="cellIs" dxfId="160" priority="205" operator="lessThan">
      <formula>0</formula>
    </cfRule>
  </conditionalFormatting>
  <conditionalFormatting sqref="D21">
    <cfRule type="cellIs" dxfId="159" priority="201" operator="lessThan">
      <formula>0</formula>
    </cfRule>
    <cfRule type="cellIs" dxfId="158" priority="202" operator="greaterThan">
      <formula>0</formula>
    </cfRule>
  </conditionalFormatting>
  <conditionalFormatting sqref="D21">
    <cfRule type="cellIs" dxfId="157" priority="199" operator="lessThan">
      <formula>0</formula>
    </cfRule>
    <cfRule type="cellIs" dxfId="156" priority="200" operator="greaterThan">
      <formula>0</formula>
    </cfRule>
  </conditionalFormatting>
  <conditionalFormatting sqref="D21">
    <cfRule type="cellIs" dxfId="155" priority="197" operator="lessThan">
      <formula>0</formula>
    </cfRule>
    <cfRule type="cellIs" dxfId="154" priority="198" operator="greaterThan">
      <formula>0</formula>
    </cfRule>
  </conditionalFormatting>
  <conditionalFormatting sqref="D21">
    <cfRule type="cellIs" dxfId="153" priority="195" operator="lessThan">
      <formula>0</formula>
    </cfRule>
    <cfRule type="cellIs" dxfId="152" priority="196" operator="greaterThan">
      <formula>0</formula>
    </cfRule>
  </conditionalFormatting>
  <conditionalFormatting sqref="D21">
    <cfRule type="cellIs" dxfId="151" priority="193" operator="lessThan">
      <formula>0</formula>
    </cfRule>
    <cfRule type="cellIs" dxfId="150" priority="194" operator="greaterThan">
      <formula>0</formula>
    </cfRule>
  </conditionalFormatting>
  <conditionalFormatting sqref="D21">
    <cfRule type="cellIs" dxfId="149" priority="191" operator="lessThan">
      <formula>0</formula>
    </cfRule>
    <cfRule type="cellIs" dxfId="148" priority="192" operator="greaterThan">
      <formula>0</formula>
    </cfRule>
  </conditionalFormatting>
  <conditionalFormatting sqref="D22">
    <cfRule type="cellIs" dxfId="147" priority="190" operator="lessThan">
      <formula>0</formula>
    </cfRule>
  </conditionalFormatting>
  <conditionalFormatting sqref="H3">
    <cfRule type="cellIs" dxfId="146" priority="188" operator="lessThan">
      <formula>0</formula>
    </cfRule>
    <cfRule type="cellIs" dxfId="145" priority="189" operator="greaterThan">
      <formula>0</formula>
    </cfRule>
  </conditionalFormatting>
  <conditionalFormatting sqref="H3">
    <cfRule type="cellIs" dxfId="144" priority="186" operator="lessThan">
      <formula>0</formula>
    </cfRule>
    <cfRule type="cellIs" dxfId="143" priority="187" operator="greaterThan">
      <formula>0</formula>
    </cfRule>
  </conditionalFormatting>
  <conditionalFormatting sqref="H3">
    <cfRule type="cellIs" dxfId="142" priority="184" operator="lessThan">
      <formula>0</formula>
    </cfRule>
    <cfRule type="cellIs" dxfId="141" priority="185" operator="greaterThan">
      <formula>0</formula>
    </cfRule>
  </conditionalFormatting>
  <conditionalFormatting sqref="H3">
    <cfRule type="cellIs" dxfId="140" priority="182" operator="lessThan">
      <formula>0</formula>
    </cfRule>
    <cfRule type="cellIs" dxfId="139" priority="183" operator="greaterThan">
      <formula>0</formula>
    </cfRule>
  </conditionalFormatting>
  <conditionalFormatting sqref="H3">
    <cfRule type="cellIs" dxfId="138" priority="180" operator="lessThan">
      <formula>0</formula>
    </cfRule>
    <cfRule type="cellIs" dxfId="137" priority="181" operator="greaterThan">
      <formula>0</formula>
    </cfRule>
  </conditionalFormatting>
  <conditionalFormatting sqref="H3">
    <cfRule type="cellIs" dxfId="136" priority="178" operator="lessThan">
      <formula>0</formula>
    </cfRule>
    <cfRule type="cellIs" dxfId="135" priority="179" operator="greaterThan">
      <formula>0</formula>
    </cfRule>
  </conditionalFormatting>
  <conditionalFormatting sqref="H55:H64">
    <cfRule type="cellIs" dxfId="134" priority="176" operator="lessThan">
      <formula>0</formula>
    </cfRule>
    <cfRule type="cellIs" dxfId="133" priority="177" operator="lessThan">
      <formula>0</formula>
    </cfRule>
  </conditionalFormatting>
  <conditionalFormatting sqref="K55:K64 H55:H64">
    <cfRule type="cellIs" dxfId="132" priority="175" operator="lessThan">
      <formula>0</formula>
    </cfRule>
  </conditionalFormatting>
  <conditionalFormatting sqref="G55:K64">
    <cfRule type="cellIs" dxfId="131" priority="174" operator="lessThan">
      <formula>0</formula>
    </cfRule>
  </conditionalFormatting>
  <conditionalFormatting sqref="AA2:AA3 X2:X3">
    <cfRule type="cellIs" dxfId="130" priority="169" operator="lessThan">
      <formula>0</formula>
    </cfRule>
  </conditionalFormatting>
  <conditionalFormatting sqref="W2:AA3">
    <cfRule type="cellIs" dxfId="129" priority="168" operator="lessThan">
      <formula>0</formula>
    </cfRule>
  </conditionalFormatting>
  <conditionalFormatting sqref="X2:X3">
    <cfRule type="cellIs" dxfId="128" priority="170" operator="lessThan">
      <formula>0</formula>
    </cfRule>
    <cfRule type="cellIs" dxfId="127" priority="171" operator="lessThan">
      <formula>0</formula>
    </cfRule>
  </conditionalFormatting>
  <conditionalFormatting sqref="U2:U3">
    <cfRule type="cellIs" dxfId="126" priority="167" operator="lessThan">
      <formula>0</formula>
    </cfRule>
  </conditionalFormatting>
  <conditionalFormatting sqref="U2:U3">
    <cfRule type="cellIs" dxfId="125" priority="166" operator="lessThan">
      <formula>0</formula>
    </cfRule>
  </conditionalFormatting>
  <conditionalFormatting sqref="X10:X18">
    <cfRule type="cellIs" dxfId="124" priority="164" operator="lessThan">
      <formula>0</formula>
    </cfRule>
    <cfRule type="cellIs" dxfId="123" priority="165" operator="lessThan">
      <formula>0</formula>
    </cfRule>
  </conditionalFormatting>
  <conditionalFormatting sqref="X10:X18 AA10:AA18">
    <cfRule type="cellIs" dxfId="122" priority="163" operator="lessThan">
      <formula>0</formula>
    </cfRule>
  </conditionalFormatting>
  <conditionalFormatting sqref="W10:AA18">
    <cfRule type="cellIs" dxfId="121" priority="162" operator="lessThan">
      <formula>0</formula>
    </cfRule>
  </conditionalFormatting>
  <conditionalFormatting sqref="AA25:AA30">
    <cfRule type="cellIs" dxfId="120" priority="157" operator="lessThan">
      <formula>0</formula>
    </cfRule>
  </conditionalFormatting>
  <conditionalFormatting sqref="W25:W30 Y25:AA30">
    <cfRule type="cellIs" dxfId="119" priority="156" operator="lessThan">
      <formula>0</formula>
    </cfRule>
  </conditionalFormatting>
  <conditionalFormatting sqref="X37:X50">
    <cfRule type="cellIs" dxfId="118" priority="152" operator="lessThan">
      <formula>0</formula>
    </cfRule>
    <cfRule type="cellIs" dxfId="117" priority="153" operator="lessThan">
      <formula>0</formula>
    </cfRule>
  </conditionalFormatting>
  <conditionalFormatting sqref="AA37:AA50 X37:X50">
    <cfRule type="cellIs" dxfId="116" priority="151" operator="lessThan">
      <formula>0</formula>
    </cfRule>
  </conditionalFormatting>
  <conditionalFormatting sqref="W37:AA50">
    <cfRule type="cellIs" dxfId="115" priority="150" operator="lessThan">
      <formula>0</formula>
    </cfRule>
  </conditionalFormatting>
  <conditionalFormatting sqref="AA57:AA70">
    <cfRule type="cellIs" dxfId="114" priority="145" operator="lessThan">
      <formula>0</formula>
    </cfRule>
  </conditionalFormatting>
  <conditionalFormatting sqref="W57:W70 Y57:AA70">
    <cfRule type="cellIs" dxfId="113" priority="144" operator="lessThan">
      <formula>0</formula>
    </cfRule>
  </conditionalFormatting>
  <conditionalFormatting sqref="AG2:AG19">
    <cfRule type="cellIs" dxfId="112" priority="137" operator="lessThan">
      <formula>0</formula>
    </cfRule>
  </conditionalFormatting>
  <conditionalFormatting sqref="AG2:AG19">
    <cfRule type="cellIs" dxfId="111" priority="136" operator="lessThan">
      <formula>0</formula>
    </cfRule>
  </conditionalFormatting>
  <conditionalFormatting sqref="AK2:AK19">
    <cfRule type="cellIs" dxfId="110" priority="140" operator="lessThan">
      <formula>0</formula>
    </cfRule>
    <cfRule type="cellIs" dxfId="109" priority="141" operator="lessThan">
      <formula>0</formula>
    </cfRule>
  </conditionalFormatting>
  <conditionalFormatting sqref="AM19 AK2:AK19">
    <cfRule type="cellIs" dxfId="108" priority="139" operator="lessThan">
      <formula>0</formula>
    </cfRule>
  </conditionalFormatting>
  <conditionalFormatting sqref="AL19:AM19">
    <cfRule type="cellIs" dxfId="107" priority="138" operator="lessThan">
      <formula>0</formula>
    </cfRule>
  </conditionalFormatting>
  <conditionalFormatting sqref="AJ25:AJ31">
    <cfRule type="cellIs" dxfId="106" priority="134" operator="lessThan">
      <formula>0</formula>
    </cfRule>
    <cfRule type="cellIs" dxfId="105" priority="135" operator="lessThan">
      <formula>0</formula>
    </cfRule>
  </conditionalFormatting>
  <conditionalFormatting sqref="AM25:AM31 AJ25:AJ31">
    <cfRule type="cellIs" dxfId="104" priority="133" operator="lessThan">
      <formula>0</formula>
    </cfRule>
  </conditionalFormatting>
  <conditionalFormatting sqref="AI25:AM31">
    <cfRule type="cellIs" dxfId="103" priority="132" operator="lessThan">
      <formula>0</formula>
    </cfRule>
  </conditionalFormatting>
  <conditionalFormatting sqref="AG25:AG31">
    <cfRule type="cellIs" dxfId="102" priority="131" operator="lessThan">
      <formula>0</formula>
    </cfRule>
  </conditionalFormatting>
  <conditionalFormatting sqref="AG25:AG31">
    <cfRule type="cellIs" dxfId="101" priority="130" operator="lessThan">
      <formula>0</formula>
    </cfRule>
  </conditionalFormatting>
  <conditionalFormatting sqref="AJ38:AJ41">
    <cfRule type="cellIs" dxfId="100" priority="128" operator="lessThan">
      <formula>0</formula>
    </cfRule>
    <cfRule type="cellIs" dxfId="99" priority="129" operator="lessThan">
      <formula>0</formula>
    </cfRule>
  </conditionalFormatting>
  <conditionalFormatting sqref="AM38:AM41 AJ38:AJ41">
    <cfRule type="cellIs" dxfId="98" priority="127" operator="lessThan">
      <formula>0</formula>
    </cfRule>
  </conditionalFormatting>
  <conditionalFormatting sqref="AI38:AM41">
    <cfRule type="cellIs" dxfId="97" priority="126" operator="lessThan">
      <formula>0</formula>
    </cfRule>
  </conditionalFormatting>
  <conditionalFormatting sqref="AM48:AM58">
    <cfRule type="cellIs" dxfId="96" priority="121" operator="lessThan">
      <formula>0</formula>
    </cfRule>
  </conditionalFormatting>
  <conditionalFormatting sqref="AI48:AI58 AK48:AM58">
    <cfRule type="cellIs" dxfId="95" priority="120" operator="lessThan">
      <formula>0</formula>
    </cfRule>
  </conditionalFormatting>
  <conditionalFormatting sqref="AS2:AS8">
    <cfRule type="cellIs" dxfId="94" priority="107" operator="lessThan">
      <formula>0</formula>
    </cfRule>
  </conditionalFormatting>
  <conditionalFormatting sqref="AS2:AS8">
    <cfRule type="cellIs" dxfId="93" priority="106" operator="lessThan">
      <formula>0</formula>
    </cfRule>
  </conditionalFormatting>
  <conditionalFormatting sqref="AM66:AM76">
    <cfRule type="cellIs" dxfId="92" priority="115" operator="lessThan">
      <formula>0</formula>
    </cfRule>
  </conditionalFormatting>
  <conditionalFormatting sqref="AI66:AI76 AK66:AM76">
    <cfRule type="cellIs" dxfId="91" priority="114" operator="lessThan">
      <formula>0</formula>
    </cfRule>
  </conditionalFormatting>
  <conditionalFormatting sqref="AV2:AV8">
    <cfRule type="cellIs" dxfId="90" priority="110" operator="lessThan">
      <formula>0</formula>
    </cfRule>
    <cfRule type="cellIs" dxfId="89" priority="111" operator="lessThan">
      <formula>0</formula>
    </cfRule>
  </conditionalFormatting>
  <conditionalFormatting sqref="AY2:AY8 AV2:AV8">
    <cfRule type="cellIs" dxfId="88" priority="109" operator="lessThan">
      <formula>0</formula>
    </cfRule>
  </conditionalFormatting>
  <conditionalFormatting sqref="AU2:AY8">
    <cfRule type="cellIs" dxfId="87" priority="108" operator="lessThan">
      <formula>0</formula>
    </cfRule>
  </conditionalFormatting>
  <conditionalFormatting sqref="AV15:AV18">
    <cfRule type="cellIs" dxfId="86" priority="104" operator="lessThan">
      <formula>0</formula>
    </cfRule>
    <cfRule type="cellIs" dxfId="85" priority="105" operator="lessThan">
      <formula>0</formula>
    </cfRule>
  </conditionalFormatting>
  <conditionalFormatting sqref="AY15:AY18 AV15:AV18">
    <cfRule type="cellIs" dxfId="84" priority="103" operator="lessThan">
      <formula>0</formula>
    </cfRule>
  </conditionalFormatting>
  <conditionalFormatting sqref="AU15:AY18">
    <cfRule type="cellIs" dxfId="83" priority="102" operator="lessThan">
      <formula>0</formula>
    </cfRule>
  </conditionalFormatting>
  <conditionalFormatting sqref="AY25 AV25">
    <cfRule type="cellIs" dxfId="82" priority="97" operator="lessThan">
      <formula>0</formula>
    </cfRule>
  </conditionalFormatting>
  <conditionalFormatting sqref="AU25:AY25">
    <cfRule type="cellIs" dxfId="81" priority="96" operator="lessThan">
      <formula>0</formula>
    </cfRule>
  </conditionalFormatting>
  <conditionalFormatting sqref="AV25">
    <cfRule type="cellIs" dxfId="80" priority="98" operator="lessThan">
      <formula>0</formula>
    </cfRule>
    <cfRule type="cellIs" dxfId="79" priority="99" operator="lessThan">
      <formula>0</formula>
    </cfRule>
  </conditionalFormatting>
  <conditionalFormatting sqref="AY32:AY37">
    <cfRule type="cellIs" dxfId="78" priority="91" operator="lessThan">
      <formula>0</formula>
    </cfRule>
  </conditionalFormatting>
  <conditionalFormatting sqref="AU32:AU37 AW32:AY37">
    <cfRule type="cellIs" dxfId="77" priority="90" operator="lessThan">
      <formula>0</formula>
    </cfRule>
  </conditionalFormatting>
  <conditionalFormatting sqref="BK2:BK12 BH2:BH12">
    <cfRule type="cellIs" dxfId="76" priority="73" operator="lessThan">
      <formula>0</formula>
    </cfRule>
  </conditionalFormatting>
  <conditionalFormatting sqref="BG2:BK12">
    <cfRule type="cellIs" dxfId="75" priority="72" operator="lessThan">
      <formula>0</formula>
    </cfRule>
  </conditionalFormatting>
  <conditionalFormatting sqref="AY45:AY53">
    <cfRule type="cellIs" dxfId="74" priority="85" operator="lessThan">
      <formula>0</formula>
    </cfRule>
  </conditionalFormatting>
  <conditionalFormatting sqref="AU45:AU53 AW45:AY53">
    <cfRule type="cellIs" dxfId="73" priority="84" operator="lessThan">
      <formula>0</formula>
    </cfRule>
  </conditionalFormatting>
  <conditionalFormatting sqref="AV61:AV67">
    <cfRule type="cellIs" dxfId="72" priority="80" operator="lessThan">
      <formula>0</formula>
    </cfRule>
    <cfRule type="cellIs" dxfId="71" priority="81" operator="lessThan">
      <formula>0</formula>
    </cfRule>
  </conditionalFormatting>
  <conditionalFormatting sqref="AY61:AY67 AV61:AV67">
    <cfRule type="cellIs" dxfId="70" priority="79" operator="lessThan">
      <formula>0</formula>
    </cfRule>
  </conditionalFormatting>
  <conditionalFormatting sqref="AU61:AY67">
    <cfRule type="cellIs" dxfId="69" priority="78" operator="lessThan">
      <formula>0</formula>
    </cfRule>
  </conditionalFormatting>
  <conditionalFormatting sqref="BH2:BH12">
    <cfRule type="cellIs" dxfId="68" priority="74" operator="lessThan">
      <formula>0</formula>
    </cfRule>
    <cfRule type="cellIs" dxfId="67" priority="75" operator="lessThan">
      <formula>0</formula>
    </cfRule>
  </conditionalFormatting>
  <conditionalFormatting sqref="BE2:BE12">
    <cfRule type="cellIs" dxfId="66" priority="71" operator="lessThan">
      <formula>0</formula>
    </cfRule>
  </conditionalFormatting>
  <conditionalFormatting sqref="BE2:BE12">
    <cfRule type="cellIs" dxfId="65" priority="70" operator="lessThan">
      <formula>0</formula>
    </cfRule>
  </conditionalFormatting>
  <conditionalFormatting sqref="BH20:BH28">
    <cfRule type="cellIs" dxfId="64" priority="68" operator="lessThan">
      <formula>0</formula>
    </cfRule>
    <cfRule type="cellIs" dxfId="63" priority="69" operator="lessThan">
      <formula>0</formula>
    </cfRule>
  </conditionalFormatting>
  <conditionalFormatting sqref="BK20:BK28 BH20:BH28">
    <cfRule type="cellIs" dxfId="62" priority="67" operator="lessThan">
      <formula>0</formula>
    </cfRule>
  </conditionalFormatting>
  <conditionalFormatting sqref="BG20:BK28">
    <cfRule type="cellIs" dxfId="61" priority="66" operator="lessThan">
      <formula>0</formula>
    </cfRule>
  </conditionalFormatting>
  <conditionalFormatting sqref="BH36:BH43">
    <cfRule type="cellIs" dxfId="60" priority="62" operator="lessThan">
      <formula>0</formula>
    </cfRule>
    <cfRule type="cellIs" dxfId="59" priority="63" operator="lessThan">
      <formula>0</formula>
    </cfRule>
  </conditionalFormatting>
  <conditionalFormatting sqref="BK36:BK43 BH36:BH43">
    <cfRule type="cellIs" dxfId="58" priority="61" operator="lessThan">
      <formula>0</formula>
    </cfRule>
  </conditionalFormatting>
  <conditionalFormatting sqref="BG36:BK43">
    <cfRule type="cellIs" dxfId="57" priority="60" operator="lessThan">
      <formula>0</formula>
    </cfRule>
  </conditionalFormatting>
  <conditionalFormatting sqref="E41:E48">
    <cfRule type="cellIs" dxfId="56" priority="57" operator="lessThan">
      <formula>0</formula>
    </cfRule>
  </conditionalFormatting>
  <conditionalFormatting sqref="E41:E48">
    <cfRule type="cellIs" dxfId="55" priority="56" operator="lessThan">
      <formula>0</formula>
    </cfRule>
  </conditionalFormatting>
  <conditionalFormatting sqref="E55:E64">
    <cfRule type="cellIs" dxfId="54" priority="55" operator="lessThan">
      <formula>0</formula>
    </cfRule>
  </conditionalFormatting>
  <conditionalFormatting sqref="E55:E64">
    <cfRule type="cellIs" dxfId="53" priority="54" operator="lessThan">
      <formula>0</formula>
    </cfRule>
  </conditionalFormatting>
  <conditionalFormatting sqref="U10:U18">
    <cfRule type="cellIs" dxfId="52" priority="53" operator="lessThan">
      <formula>0</formula>
    </cfRule>
  </conditionalFormatting>
  <conditionalFormatting sqref="U10:U18">
    <cfRule type="cellIs" dxfId="51" priority="52" operator="lessThan">
      <formula>0</formula>
    </cfRule>
  </conditionalFormatting>
  <conditionalFormatting sqref="U25:U30">
    <cfRule type="cellIs" dxfId="50" priority="51" operator="lessThan">
      <formula>0</formula>
    </cfRule>
  </conditionalFormatting>
  <conditionalFormatting sqref="U25:U30">
    <cfRule type="cellIs" dxfId="49" priority="50" operator="lessThan">
      <formula>0</formula>
    </cfRule>
  </conditionalFormatting>
  <conditionalFormatting sqref="X25:X30">
    <cfRule type="cellIs" dxfId="48" priority="48" operator="lessThan">
      <formula>0</formula>
    </cfRule>
    <cfRule type="cellIs" dxfId="47" priority="49" operator="lessThan">
      <formula>0</formula>
    </cfRule>
  </conditionalFormatting>
  <conditionalFormatting sqref="X25:X30">
    <cfRule type="cellIs" dxfId="46" priority="47" operator="lessThan">
      <formula>0</formula>
    </cfRule>
  </conditionalFormatting>
  <conditionalFormatting sqref="X25:X30">
    <cfRule type="cellIs" dxfId="45" priority="46" operator="lessThan">
      <formula>0</formula>
    </cfRule>
  </conditionalFormatting>
  <conditionalFormatting sqref="U37:U50">
    <cfRule type="cellIs" dxfId="44" priority="45" operator="lessThan">
      <formula>0</formula>
    </cfRule>
  </conditionalFormatting>
  <conditionalFormatting sqref="U37:U50">
    <cfRule type="cellIs" dxfId="43" priority="44" operator="lessThan">
      <formula>0</formula>
    </cfRule>
  </conditionalFormatting>
  <conditionalFormatting sqref="U57:U70">
    <cfRule type="cellIs" dxfId="42" priority="43" operator="lessThan">
      <formula>0</formula>
    </cfRule>
  </conditionalFormatting>
  <conditionalFormatting sqref="U57:U70">
    <cfRule type="cellIs" dxfId="41" priority="42" operator="lessThan">
      <formula>0</formula>
    </cfRule>
  </conditionalFormatting>
  <conditionalFormatting sqref="X57:X70">
    <cfRule type="cellIs" dxfId="40" priority="40" operator="lessThan">
      <formula>0</formula>
    </cfRule>
    <cfRule type="cellIs" dxfId="39" priority="41" operator="lessThan">
      <formula>0</formula>
    </cfRule>
  </conditionalFormatting>
  <conditionalFormatting sqref="X57:X70">
    <cfRule type="cellIs" dxfId="38" priority="39" operator="lessThan">
      <formula>0</formula>
    </cfRule>
  </conditionalFormatting>
  <conditionalFormatting sqref="X57:X70">
    <cfRule type="cellIs" dxfId="37" priority="38" operator="lessThan">
      <formula>0</formula>
    </cfRule>
  </conditionalFormatting>
  <conditionalFormatting sqref="AG38:AG41">
    <cfRule type="cellIs" dxfId="36" priority="37" operator="lessThan">
      <formula>0</formula>
    </cfRule>
  </conditionalFormatting>
  <conditionalFormatting sqref="AG38:AG41">
    <cfRule type="cellIs" dxfId="35" priority="36" operator="lessThan">
      <formula>0</formula>
    </cfRule>
  </conditionalFormatting>
  <conditionalFormatting sqref="AG48:AG58">
    <cfRule type="cellIs" dxfId="34" priority="35" operator="lessThan">
      <formula>0</formula>
    </cfRule>
  </conditionalFormatting>
  <conditionalFormatting sqref="AG48:AG58">
    <cfRule type="cellIs" dxfId="33" priority="34" operator="lessThan">
      <formula>0</formula>
    </cfRule>
  </conditionalFormatting>
  <conditionalFormatting sqref="AJ48:AJ58">
    <cfRule type="cellIs" dxfId="32" priority="32" operator="lessThan">
      <formula>0</formula>
    </cfRule>
    <cfRule type="cellIs" dxfId="31" priority="33" operator="lessThan">
      <formula>0</formula>
    </cfRule>
  </conditionalFormatting>
  <conditionalFormatting sqref="AJ48:AJ58">
    <cfRule type="cellIs" dxfId="30" priority="31" operator="lessThan">
      <formula>0</formula>
    </cfRule>
  </conditionalFormatting>
  <conditionalFormatting sqref="AJ48:AJ58">
    <cfRule type="cellIs" dxfId="29" priority="30" operator="lessThan">
      <formula>0</formula>
    </cfRule>
  </conditionalFormatting>
  <conditionalFormatting sqref="AG66:AG76">
    <cfRule type="cellIs" dxfId="28" priority="29" operator="lessThan">
      <formula>0</formula>
    </cfRule>
  </conditionalFormatting>
  <conditionalFormatting sqref="AG66:AG76">
    <cfRule type="cellIs" dxfId="27" priority="28" operator="lessThan">
      <formula>0</formula>
    </cfRule>
  </conditionalFormatting>
  <conditionalFormatting sqref="AJ66:AJ76">
    <cfRule type="cellIs" dxfId="26" priority="26" operator="lessThan">
      <formula>0</formula>
    </cfRule>
    <cfRule type="cellIs" dxfId="25" priority="27" operator="lessThan">
      <formula>0</formula>
    </cfRule>
  </conditionalFormatting>
  <conditionalFormatting sqref="AJ66:AJ76">
    <cfRule type="cellIs" dxfId="24" priority="25" operator="lessThan">
      <formula>0</formula>
    </cfRule>
  </conditionalFormatting>
  <conditionalFormatting sqref="AJ66:AJ76">
    <cfRule type="cellIs" dxfId="23" priority="24" operator="lessThan">
      <formula>0</formula>
    </cfRule>
  </conditionalFormatting>
  <conditionalFormatting sqref="AS15:AS18">
    <cfRule type="cellIs" dxfId="22" priority="23" operator="lessThan">
      <formula>0</formula>
    </cfRule>
  </conditionalFormatting>
  <conditionalFormatting sqref="AS15:AS18">
    <cfRule type="cellIs" dxfId="21" priority="22" operator="lessThan">
      <formula>0</formula>
    </cfRule>
  </conditionalFormatting>
  <conditionalFormatting sqref="AS25">
    <cfRule type="cellIs" dxfId="20" priority="21" operator="lessThan">
      <formula>0</formula>
    </cfRule>
  </conditionalFormatting>
  <conditionalFormatting sqref="AS25">
    <cfRule type="cellIs" dxfId="19" priority="20" operator="lessThan">
      <formula>0</formula>
    </cfRule>
  </conditionalFormatting>
  <conditionalFormatting sqref="AS32:AS37">
    <cfRule type="cellIs" dxfId="18" priority="19" operator="lessThan">
      <formula>0</formula>
    </cfRule>
  </conditionalFormatting>
  <conditionalFormatting sqref="AS32:AS37">
    <cfRule type="cellIs" dxfId="17" priority="18" operator="lessThan">
      <formula>0</formula>
    </cfRule>
  </conditionalFormatting>
  <conditionalFormatting sqref="AV32:AV37">
    <cfRule type="cellIs" dxfId="16" priority="15" operator="lessThan">
      <formula>0</formula>
    </cfRule>
  </conditionalFormatting>
  <conditionalFormatting sqref="AV32:AV37">
    <cfRule type="cellIs" dxfId="15" priority="14" operator="lessThan">
      <formula>0</formula>
    </cfRule>
  </conditionalFormatting>
  <conditionalFormatting sqref="AV32:AV37">
    <cfRule type="cellIs" dxfId="14" priority="16" operator="lessThan">
      <formula>0</formula>
    </cfRule>
    <cfRule type="cellIs" dxfId="13" priority="17" operator="lessThan">
      <formula>0</formula>
    </cfRule>
  </conditionalFormatting>
  <conditionalFormatting sqref="AS45:AS53">
    <cfRule type="cellIs" dxfId="12" priority="13" operator="lessThan">
      <formula>0</formula>
    </cfRule>
  </conditionalFormatting>
  <conditionalFormatting sqref="AS45:AS53">
    <cfRule type="cellIs" dxfId="11" priority="12" operator="lessThan">
      <formula>0</formula>
    </cfRule>
  </conditionalFormatting>
  <conditionalFormatting sqref="AV45:AV53">
    <cfRule type="cellIs" dxfId="10" priority="9" operator="lessThan">
      <formula>0</formula>
    </cfRule>
  </conditionalFormatting>
  <conditionalFormatting sqref="AV45:AV53">
    <cfRule type="cellIs" dxfId="9" priority="8" operator="lessThan">
      <formula>0</formula>
    </cfRule>
  </conditionalFormatting>
  <conditionalFormatting sqref="AV45:AV53">
    <cfRule type="cellIs" dxfId="8" priority="10" operator="lessThan">
      <formula>0</formula>
    </cfRule>
    <cfRule type="cellIs" dxfId="7" priority="11" operator="lessThan">
      <formula>0</formula>
    </cfRule>
  </conditionalFormatting>
  <conditionalFormatting sqref="AS61:AS67">
    <cfRule type="cellIs" dxfId="6" priority="7" operator="lessThan">
      <formula>0</formula>
    </cfRule>
  </conditionalFormatting>
  <conditionalFormatting sqref="AS61:AS67">
    <cfRule type="cellIs" dxfId="5" priority="6" operator="lessThan">
      <formula>0</formula>
    </cfRule>
  </conditionalFormatting>
  <conditionalFormatting sqref="BE20:BE28">
    <cfRule type="cellIs" dxfId="4" priority="5" operator="lessThan">
      <formula>0</formula>
    </cfRule>
  </conditionalFormatting>
  <conditionalFormatting sqref="BE20:BE28">
    <cfRule type="cellIs" dxfId="3" priority="4" operator="lessThan">
      <formula>0</formula>
    </cfRule>
  </conditionalFormatting>
  <conditionalFormatting sqref="BE36:BE43">
    <cfRule type="cellIs" dxfId="2" priority="3" operator="lessThan">
      <formula>0</formula>
    </cfRule>
  </conditionalFormatting>
  <conditionalFormatting sqref="BE36:BE43">
    <cfRule type="cellIs" dxfId="1" priority="2" operator="lessThan">
      <formula>0</formula>
    </cfRule>
  </conditionalFormatting>
  <conditionalFormatting sqref="AJ2:AJ19">
    <cfRule type="cellIs" dxfId="0" priority="1" operator="lessThan">
      <formula>0</formula>
    </cfRule>
  </conditionalFormatting>
  <pageMargins left="0.7" right="0.7" top="0.75" bottom="0.75" header="0.3" footer="0.3"/>
  <pageSetup paperSize="9" orientation="portrait" horizontalDpi="0" verticalDpi="0" r:id="rId1"/>
  <ignoredErrors>
    <ignoredError sqref="AK11"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01 À 07</vt:lpstr>
      <vt:lpstr>08 À 14</vt:lpstr>
      <vt:lpstr>15 À 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Wanderson</dc:creator>
  <cp:lastModifiedBy>Wanderson</cp:lastModifiedBy>
  <dcterms:created xsi:type="dcterms:W3CDTF">2021-02-03T00:35:10Z</dcterms:created>
  <dcterms:modified xsi:type="dcterms:W3CDTF">2021-02-24T11:49:14Z</dcterms:modified>
</cp:coreProperties>
</file>