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chard.yin\Desktop\薪資單自動化\"/>
    </mc:Choice>
  </mc:AlternateContent>
  <xr:revisionPtr revIDLastSave="0" documentId="13_ncr:1_{4BBFB0B0-667D-4BA8-A068-4BCEDA20F1B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工作表2" sheetId="46" state="hidden" r:id="rId1"/>
    <sheet name="薪資總表" sheetId="1" r:id="rId2"/>
    <sheet name="薪資條-old" sheetId="2" state="hidden" r:id="rId3"/>
    <sheet name="工讀生" sheetId="27" state="hidden" r:id="rId4"/>
    <sheet name="工讀生出缺勤紀錄" sheetId="29" state="hidden" r:id="rId5"/>
    <sheet name="工作表1" sheetId="36" state="hidden" r:id="rId6"/>
  </sheets>
  <definedNames>
    <definedName name="_xlnm._FilterDatabase" localSheetId="1" hidden="1">薪資總表!$A$4:$Z$55</definedName>
    <definedName name="_xlnm.Print_Area" localSheetId="2">'薪資條-old'!$A$1:$H$222</definedName>
    <definedName name="_xlnm.Print_Area" localSheetId="1">薪資總表!$A$1:$X$70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W33" i="1" s="1"/>
  <c r="X33" i="1" s="1"/>
  <c r="I50" i="1" l="1"/>
  <c r="V35" i="1"/>
  <c r="U35" i="1"/>
  <c r="T35" i="1"/>
  <c r="R35" i="1"/>
  <c r="N35" i="1"/>
  <c r="M35" i="1"/>
  <c r="L35" i="1"/>
  <c r="J35" i="1"/>
  <c r="Q34" i="1"/>
  <c r="W34" i="1" s="1"/>
  <c r="X34" i="1" l="1"/>
  <c r="Q31" i="1"/>
  <c r="W31" i="1" s="1"/>
  <c r="X31" i="1" s="1"/>
  <c r="Q32" i="1"/>
  <c r="W32" i="1" l="1"/>
  <c r="X32" i="1" s="1"/>
  <c r="I48" i="1" l="1"/>
  <c r="H43" i="1"/>
  <c r="K43" i="1" s="1"/>
  <c r="K49" i="1"/>
  <c r="Q30" i="1"/>
  <c r="W30" i="1" s="1"/>
  <c r="X30" i="1" s="1"/>
  <c r="Q29" i="1"/>
  <c r="W29" i="1" s="1"/>
  <c r="X29" i="1" s="1"/>
  <c r="Q16" i="1"/>
  <c r="W16" i="1" s="1"/>
  <c r="O35" i="1"/>
  <c r="Q5" i="1"/>
  <c r="K47" i="1" l="1"/>
  <c r="I35" i="1"/>
  <c r="Q9" i="1"/>
  <c r="W9" i="1" s="1"/>
  <c r="X9" i="1" s="1"/>
  <c r="Q27" i="1"/>
  <c r="W27" i="1" s="1"/>
  <c r="X27" i="1" s="1"/>
  <c r="Q7" i="1"/>
  <c r="Q17" i="1"/>
  <c r="W17" i="1" s="1"/>
  <c r="X17" i="1" s="1"/>
  <c r="Q18" i="1"/>
  <c r="Q23" i="1"/>
  <c r="Q19" i="1"/>
  <c r="Q8" i="1"/>
  <c r="W8" i="1" s="1"/>
  <c r="X8" i="1" s="1"/>
  <c r="Q13" i="1"/>
  <c r="Q24" i="1"/>
  <c r="W24" i="1" s="1"/>
  <c r="X24" i="1" s="1"/>
  <c r="Q28" i="1"/>
  <c r="W28" i="1" s="1"/>
  <c r="X28" i="1" s="1"/>
  <c r="P35" i="1"/>
  <c r="Q20" i="1"/>
  <c r="Q25" i="1"/>
  <c r="W5" i="1"/>
  <c r="Q10" i="1"/>
  <c r="W10" i="1" s="1"/>
  <c r="X10" i="1" s="1"/>
  <c r="Q15" i="1"/>
  <c r="W15" i="1" s="1"/>
  <c r="X15" i="1" s="1"/>
  <c r="Q11" i="1"/>
  <c r="W11" i="1" s="1"/>
  <c r="X11" i="1" s="1"/>
  <c r="Q21" i="1"/>
  <c r="Q12" i="1"/>
  <c r="W12" i="1" s="1"/>
  <c r="Q26" i="1"/>
  <c r="X16" i="1"/>
  <c r="K35" i="1" l="1"/>
  <c r="X12" i="1"/>
  <c r="W20" i="1"/>
  <c r="X20" i="1" s="1"/>
  <c r="W23" i="1"/>
  <c r="X23" i="1" s="1"/>
  <c r="W26" i="1"/>
  <c r="X26" i="1" s="1"/>
  <c r="W19" i="1"/>
  <c r="X19" i="1" s="1"/>
  <c r="W25" i="1"/>
  <c r="X25" i="1" s="1"/>
  <c r="W21" i="1"/>
  <c r="X21" i="1" s="1"/>
  <c r="W7" i="1"/>
  <c r="X5" i="1"/>
  <c r="W18" i="1"/>
  <c r="X18" i="1" s="1"/>
  <c r="Q6" i="1"/>
  <c r="Q22" i="1"/>
  <c r="W22" i="1" s="1"/>
  <c r="X22" i="1" s="1"/>
  <c r="Q14" i="1"/>
  <c r="Q35" i="1" l="1"/>
  <c r="X7" i="1"/>
  <c r="S35" i="1"/>
  <c r="W13" i="1"/>
  <c r="X13" i="1" s="1"/>
  <c r="W6" i="1"/>
  <c r="K50" i="1" l="1"/>
  <c r="K48" i="1"/>
  <c r="M48" i="1" s="1"/>
  <c r="L47" i="1"/>
  <c r="W14" i="1"/>
  <c r="X14" i="1" s="1"/>
  <c r="X6" i="1"/>
  <c r="W35" i="1" l="1"/>
  <c r="X35" i="1"/>
  <c r="D22" i="46" l="1"/>
  <c r="C121" i="2" l="1"/>
  <c r="N6" i="27"/>
  <c r="N7" i="27" s="1"/>
  <c r="F7" i="27"/>
  <c r="H7" i="27"/>
  <c r="I7" i="27"/>
  <c r="K7" i="27"/>
  <c r="L7" i="27"/>
  <c r="M7" i="27"/>
  <c r="C211" i="2"/>
  <c r="H211" i="2"/>
  <c r="H219" i="2"/>
  <c r="H218" i="2"/>
  <c r="H217" i="2"/>
  <c r="H216" i="2"/>
  <c r="H215" i="2"/>
  <c r="H214" i="2"/>
  <c r="H220" i="2" s="1"/>
  <c r="H209" i="2"/>
  <c r="H208" i="2"/>
  <c r="H210" i="2" s="1"/>
  <c r="H213" i="2" s="1"/>
  <c r="C219" i="2"/>
  <c r="C218" i="2"/>
  <c r="C217" i="2"/>
  <c r="C216" i="2"/>
  <c r="C215" i="2"/>
  <c r="C214" i="2"/>
  <c r="C220" i="2" s="1"/>
  <c r="C209" i="2"/>
  <c r="C208" i="2"/>
  <c r="C210" i="2" s="1"/>
  <c r="C213" i="2" s="1"/>
  <c r="H200" i="2"/>
  <c r="H199" i="2"/>
  <c r="H198" i="2"/>
  <c r="H197" i="2"/>
  <c r="H196" i="2"/>
  <c r="H195" i="2"/>
  <c r="H201" i="2" s="1"/>
  <c r="H190" i="2"/>
  <c r="H189" i="2"/>
  <c r="H191" i="2" s="1"/>
  <c r="H194" i="2" s="1"/>
  <c r="C200" i="2"/>
  <c r="C199" i="2"/>
  <c r="C198" i="2"/>
  <c r="C197" i="2"/>
  <c r="C196" i="2"/>
  <c r="C195" i="2"/>
  <c r="C201" i="2" s="1"/>
  <c r="C190" i="2"/>
  <c r="C189" i="2"/>
  <c r="C191" i="2" s="1"/>
  <c r="C194" i="2" s="1"/>
  <c r="H181" i="2"/>
  <c r="H180" i="2"/>
  <c r="H179" i="2"/>
  <c r="H178" i="2"/>
  <c r="H177" i="2"/>
  <c r="H176" i="2"/>
  <c r="H182" i="2" s="1"/>
  <c r="H171" i="2"/>
  <c r="H170" i="2"/>
  <c r="H172" i="2" s="1"/>
  <c r="H175" i="2" s="1"/>
  <c r="C181" i="2"/>
  <c r="C180" i="2"/>
  <c r="C179" i="2"/>
  <c r="C178" i="2"/>
  <c r="C177" i="2"/>
  <c r="C176" i="2"/>
  <c r="C182" i="2" s="1"/>
  <c r="C171" i="2"/>
  <c r="C170" i="2"/>
  <c r="C172" i="2" s="1"/>
  <c r="C175" i="2" s="1"/>
  <c r="H162" i="2"/>
  <c r="H161" i="2"/>
  <c r="H160" i="2"/>
  <c r="H159" i="2"/>
  <c r="H158" i="2"/>
  <c r="H157" i="2"/>
  <c r="H163" i="2" s="1"/>
  <c r="H152" i="2"/>
  <c r="H151" i="2"/>
  <c r="H153" i="2" s="1"/>
  <c r="H156" i="2" s="1"/>
  <c r="C162" i="2"/>
  <c r="C161" i="2"/>
  <c r="C160" i="2"/>
  <c r="C159" i="2"/>
  <c r="C158" i="2"/>
  <c r="C157" i="2"/>
  <c r="C163" i="2" s="1"/>
  <c r="C152" i="2"/>
  <c r="C151" i="2"/>
  <c r="C153" i="2" s="1"/>
  <c r="C156" i="2" s="1"/>
  <c r="H143" i="2"/>
  <c r="H142" i="2"/>
  <c r="H141" i="2"/>
  <c r="H140" i="2"/>
  <c r="H139" i="2"/>
  <c r="H138" i="2"/>
  <c r="H144" i="2" s="1"/>
  <c r="H133" i="2"/>
  <c r="H132" i="2"/>
  <c r="H134" i="2" s="1"/>
  <c r="H137" i="2" s="1"/>
  <c r="C143" i="2"/>
  <c r="C142" i="2"/>
  <c r="C141" i="2"/>
  <c r="C140" i="2"/>
  <c r="C139" i="2"/>
  <c r="C138" i="2"/>
  <c r="C144" i="2" s="1"/>
  <c r="C133" i="2"/>
  <c r="C132" i="2"/>
  <c r="C134" i="2" s="1"/>
  <c r="C137" i="2" s="1"/>
  <c r="H124" i="2"/>
  <c r="H123" i="2"/>
  <c r="H122" i="2"/>
  <c r="H121" i="2"/>
  <c r="H114" i="2"/>
  <c r="H113" i="2"/>
  <c r="C124" i="2"/>
  <c r="C123" i="2"/>
  <c r="C122" i="2"/>
  <c r="C120" i="2"/>
  <c r="C114" i="2"/>
  <c r="C113" i="2"/>
  <c r="C115" i="2" s="1"/>
  <c r="C118" i="2" s="1"/>
  <c r="H89" i="2"/>
  <c r="H88" i="2"/>
  <c r="H87" i="2"/>
  <c r="H86" i="2"/>
  <c r="H85" i="2"/>
  <c r="H84" i="2"/>
  <c r="H90" i="2" s="1"/>
  <c r="H79" i="2"/>
  <c r="H78" i="2"/>
  <c r="H80" i="2" s="1"/>
  <c r="H83" i="2" s="1"/>
  <c r="C89" i="2"/>
  <c r="C88" i="2"/>
  <c r="C87" i="2"/>
  <c r="C86" i="2"/>
  <c r="C79" i="2"/>
  <c r="C78" i="2"/>
  <c r="H70" i="2"/>
  <c r="H69" i="2"/>
  <c r="H68" i="2"/>
  <c r="H67" i="2"/>
  <c r="H66" i="2"/>
  <c r="H65" i="2"/>
  <c r="H71" i="2" s="1"/>
  <c r="H60" i="2"/>
  <c r="H59" i="2"/>
  <c r="H61" i="2" s="1"/>
  <c r="H64" i="2" s="1"/>
  <c r="C70" i="2"/>
  <c r="C69" i="2"/>
  <c r="C68" i="2"/>
  <c r="C67" i="2"/>
  <c r="C66" i="2"/>
  <c r="C65" i="2"/>
  <c r="C71" i="2" s="1"/>
  <c r="C60" i="2"/>
  <c r="C59" i="2"/>
  <c r="C61" i="2" s="1"/>
  <c r="C64" i="2" s="1"/>
  <c r="H51" i="2"/>
  <c r="H50" i="2"/>
  <c r="H49" i="2"/>
  <c r="H48" i="2"/>
  <c r="H41" i="2"/>
  <c r="H40" i="2"/>
  <c r="C46" i="2"/>
  <c r="C52" i="2" s="1"/>
  <c r="C47" i="2"/>
  <c r="C48" i="2"/>
  <c r="C49" i="2"/>
  <c r="C50" i="2"/>
  <c r="C51" i="2"/>
  <c r="C41" i="2"/>
  <c r="C40" i="2"/>
  <c r="C42" i="2" s="1"/>
  <c r="C45" i="2" s="1"/>
  <c r="H32" i="2"/>
  <c r="H31" i="2"/>
  <c r="H30" i="2"/>
  <c r="H23" i="2"/>
  <c r="C22" i="2"/>
  <c r="C24" i="2" s="1"/>
  <c r="C27" i="2" s="1"/>
  <c r="C23" i="2"/>
  <c r="C34" i="2"/>
  <c r="C32" i="2"/>
  <c r="C31" i="2"/>
  <c r="C30" i="2"/>
  <c r="C29" i="2"/>
  <c r="C28" i="2"/>
  <c r="C33" i="2" s="1"/>
  <c r="H5" i="2"/>
  <c r="H14" i="2"/>
  <c r="H13" i="2"/>
  <c r="H12" i="2"/>
  <c r="C5" i="2"/>
  <c r="C14" i="2"/>
  <c r="C13" i="2"/>
  <c r="C12" i="2"/>
  <c r="F206" i="2"/>
  <c r="A206" i="2"/>
  <c r="F2" i="2"/>
  <c r="F187" i="2" s="1"/>
  <c r="A187" i="2"/>
  <c r="H100" i="2"/>
  <c r="H106" i="2" s="1"/>
  <c r="H101" i="2"/>
  <c r="H102" i="2"/>
  <c r="H104" i="2"/>
  <c r="H105" i="2"/>
  <c r="H98" i="2"/>
  <c r="H96" i="2"/>
  <c r="H95" i="2"/>
  <c r="A38" i="2"/>
  <c r="F38" i="2" s="1"/>
  <c r="F168" i="2" s="1"/>
  <c r="A20" i="2"/>
  <c r="F20" i="2" s="1"/>
  <c r="F149" i="2" s="1"/>
  <c r="F111" i="2"/>
  <c r="F130" i="2" s="1"/>
  <c r="A76" i="2"/>
  <c r="A93" i="2" s="1"/>
  <c r="C104" i="2"/>
  <c r="C103" i="2"/>
  <c r="C102" i="2"/>
  <c r="C101" i="2"/>
  <c r="C100" i="2"/>
  <c r="C106" i="2" s="1"/>
  <c r="C98" i="2"/>
  <c r="C99" i="2" s="1"/>
  <c r="C96" i="2"/>
  <c r="C95" i="2"/>
  <c r="C94" i="2"/>
  <c r="A111" i="2"/>
  <c r="A130" i="2"/>
  <c r="A57" i="2"/>
  <c r="F57" i="2" s="1"/>
  <c r="H3" i="2"/>
  <c r="F1" i="2"/>
  <c r="C3" i="2"/>
  <c r="C107" i="2"/>
  <c r="H103" i="2"/>
  <c r="H97" i="2"/>
  <c r="H99" i="2" s="1"/>
  <c r="H107" i="2"/>
  <c r="H22" i="2"/>
  <c r="C85" i="2"/>
  <c r="H47" i="2"/>
  <c r="H120" i="2"/>
  <c r="H29" i="2"/>
  <c r="J7" i="27"/>
  <c r="C119" i="2"/>
  <c r="C125" i="2" s="1"/>
  <c r="H4" i="2" l="1"/>
  <c r="H6" i="2" s="1"/>
  <c r="H9" i="2" s="1"/>
  <c r="H119" i="2"/>
  <c r="H125" i="2" s="1"/>
  <c r="H24" i="2"/>
  <c r="H27" i="2" s="1"/>
  <c r="H91" i="2"/>
  <c r="H42" i="2"/>
  <c r="H45" i="2" s="1"/>
  <c r="C4" i="2"/>
  <c r="C6" i="2" s="1"/>
  <c r="C9" i="2" s="1"/>
  <c r="C221" i="2"/>
  <c r="C80" i="2"/>
  <c r="C83" i="2" s="1"/>
  <c r="H115" i="2"/>
  <c r="H118" i="2" s="1"/>
  <c r="C126" i="2"/>
  <c r="H221" i="2"/>
  <c r="C145" i="2"/>
  <c r="H183" i="2"/>
  <c r="C53" i="2"/>
  <c r="C183" i="2"/>
  <c r="H145" i="2"/>
  <c r="H164" i="2"/>
  <c r="H202" i="2"/>
  <c r="H72" i="2"/>
  <c r="C164" i="2"/>
  <c r="C202" i="2"/>
  <c r="C72" i="2"/>
  <c r="E6" i="27"/>
  <c r="D7" i="27"/>
  <c r="F76" i="2"/>
  <c r="F93" i="2" s="1"/>
  <c r="A149" i="2"/>
  <c r="A168" i="2"/>
  <c r="C84" i="2" l="1"/>
  <c r="C90" i="2" s="1"/>
  <c r="C91" i="2" s="1"/>
  <c r="H126" i="2"/>
  <c r="E7" i="27"/>
  <c r="G6" i="27"/>
  <c r="H46" i="2" l="1"/>
  <c r="H52" i="2" s="1"/>
  <c r="H53" i="2" s="1"/>
  <c r="H28" i="2"/>
  <c r="H33" i="2" s="1"/>
  <c r="O6" i="27"/>
  <c r="O7" i="27" s="1"/>
  <c r="G7" i="27"/>
  <c r="H11" i="2" l="1"/>
  <c r="H10" i="2"/>
  <c r="C10" i="2"/>
  <c r="H15" i="2" l="1"/>
  <c r="C11" i="2"/>
  <c r="C15" i="2" s="1"/>
  <c r="H34" i="2"/>
  <c r="H16" i="2" l="1"/>
  <c r="C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erin.liao</author>
    <author>Tina Weng</author>
  </authors>
  <commentList>
    <comment ref="S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erin.liao: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詳附註7</t>
        </r>
      </text>
    </comment>
    <comment ref="H19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Tina Weng: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事務所到職日:2005/7/1</t>
        </r>
      </text>
    </comment>
    <comment ref="H25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Tina Weng:</t>
        </r>
        <r>
          <rPr>
            <sz val="9"/>
            <color indexed="81"/>
            <rFont val="Tahoma"/>
            <family val="2"/>
          </rPr>
          <t xml:space="preserve">
2022/08/18</t>
        </r>
        <r>
          <rPr>
            <sz val="9"/>
            <color indexed="81"/>
            <rFont val="細明體"/>
            <family val="3"/>
            <charset val="136"/>
          </rPr>
          <t>從估價部轉調投資部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susan.su</author>
  </authors>
  <commentList>
    <comment ref="D4" authorId="0" shapeId="0" xr:uid="{00000000-0006-0000-0900-000001000000}">
      <text>
        <r>
          <rPr>
            <sz val="9"/>
            <color indexed="81"/>
            <rFont val="新細明體"/>
            <family val="1"/>
            <charset val="136"/>
          </rPr>
          <t>Kimberly會送來打卡時數</t>
        </r>
      </text>
    </comment>
    <comment ref="J5" authorId="0" shapeId="0" xr:uid="{00000000-0006-0000-0900-000002000000}">
      <text>
        <r>
          <rPr>
            <sz val="9"/>
            <color indexed="81"/>
            <rFont val="新細明體"/>
            <family val="1"/>
            <charset val="136"/>
          </rPr>
          <t>注意:工讀生勞健保費要先代扣, 不等發單再實扣</t>
        </r>
      </text>
    </comment>
  </commentList>
</comments>
</file>

<file path=xl/sharedStrings.xml><?xml version="1.0" encoding="utf-8"?>
<sst xmlns="http://schemas.openxmlformats.org/spreadsheetml/2006/main" count="708" uniqueCount="295">
  <si>
    <t>職稱</t>
  </si>
  <si>
    <t>姓名</t>
  </si>
  <si>
    <t>代扣項目</t>
  </si>
  <si>
    <t>請假</t>
  </si>
  <si>
    <t>代扣所得稅</t>
  </si>
  <si>
    <t>代扣勞保費</t>
  </si>
  <si>
    <t>代扣健保費</t>
  </si>
  <si>
    <t>合計</t>
  </si>
  <si>
    <t>實領金額</t>
    <phoneticPr fontId="11" type="noConversion"/>
  </si>
  <si>
    <t>總   計</t>
    <phoneticPr fontId="11" type="noConversion"/>
  </si>
  <si>
    <t>瑞普國際物業股份有限公司</t>
    <phoneticPr fontId="11" type="noConversion"/>
  </si>
  <si>
    <t>姓名</t>
    <phoneticPr fontId="11" type="noConversion"/>
  </si>
  <si>
    <t>薪資</t>
    <phoneticPr fontId="11" type="noConversion"/>
  </si>
  <si>
    <t>基本</t>
    <phoneticPr fontId="11" type="noConversion"/>
  </si>
  <si>
    <t>基本薪資</t>
    <phoneticPr fontId="11" type="noConversion"/>
  </si>
  <si>
    <t>業務獎金</t>
    <phoneticPr fontId="11" type="noConversion"/>
  </si>
  <si>
    <t>課稅所得</t>
    <phoneticPr fontId="11" type="noConversion"/>
  </si>
  <si>
    <t>伙食費</t>
    <phoneticPr fontId="11" type="noConversion"/>
  </si>
  <si>
    <t>交通費</t>
    <phoneticPr fontId="11" type="noConversion"/>
  </si>
  <si>
    <t>小計</t>
    <phoneticPr fontId="11" type="noConversion"/>
  </si>
  <si>
    <t>代扣款</t>
    <phoneticPr fontId="11" type="noConversion"/>
  </si>
  <si>
    <t>實領金額</t>
    <phoneticPr fontId="11" type="noConversion"/>
  </si>
  <si>
    <t>廖葦青</t>
    <phoneticPr fontId="11" type="noConversion"/>
  </si>
  <si>
    <t>蘇銳強</t>
    <phoneticPr fontId="11" type="noConversion"/>
  </si>
  <si>
    <t>職務津貼</t>
    <phoneticPr fontId="11" type="noConversion"/>
  </si>
  <si>
    <t>英文課自付額</t>
    <phoneticPr fontId="11" type="noConversion"/>
  </si>
  <si>
    <t>小計</t>
    <phoneticPr fontId="11" type="noConversion"/>
  </si>
  <si>
    <t>實領金額</t>
    <phoneticPr fontId="11" type="noConversion"/>
  </si>
  <si>
    <t>瑞普國際物業股份有限公司</t>
    <phoneticPr fontId="11" type="noConversion"/>
  </si>
  <si>
    <t>姓名</t>
    <phoneticPr fontId="11" type="noConversion"/>
  </si>
  <si>
    <t>薪資</t>
    <phoneticPr fontId="11" type="noConversion"/>
  </si>
  <si>
    <t>基本薪資</t>
    <phoneticPr fontId="11" type="noConversion"/>
  </si>
  <si>
    <t>業務獎金</t>
    <phoneticPr fontId="11" type="noConversion"/>
  </si>
  <si>
    <t>課稅所得</t>
    <phoneticPr fontId="11" type="noConversion"/>
  </si>
  <si>
    <t>伙食費</t>
    <phoneticPr fontId="11" type="noConversion"/>
  </si>
  <si>
    <t>交通費</t>
    <phoneticPr fontId="11" type="noConversion"/>
  </si>
  <si>
    <t>代扣款</t>
    <phoneticPr fontId="11" type="noConversion"/>
  </si>
  <si>
    <t>遲到</t>
    <phoneticPr fontId="11" type="noConversion"/>
  </si>
  <si>
    <t>林宏熹</t>
    <phoneticPr fontId="11" type="noConversion"/>
  </si>
  <si>
    <t>江珮玉</t>
    <phoneticPr fontId="11" type="noConversion"/>
  </si>
  <si>
    <t>獎金</t>
    <phoneticPr fontId="11" type="noConversion"/>
  </si>
  <si>
    <t>吳采珊</t>
    <phoneticPr fontId="11" type="noConversion"/>
  </si>
  <si>
    <t>葉韋廷</t>
    <phoneticPr fontId="11" type="noConversion"/>
  </si>
  <si>
    <t>林振豐</t>
    <phoneticPr fontId="11" type="noConversion"/>
  </si>
  <si>
    <t>翁浚哲</t>
    <phoneticPr fontId="11" type="noConversion"/>
  </si>
  <si>
    <t>代扣退休金</t>
    <phoneticPr fontId="11" type="noConversion"/>
  </si>
  <si>
    <t>代扣稅款</t>
    <phoneticPr fontId="11" type="noConversion"/>
  </si>
  <si>
    <t>退休金</t>
    <phoneticPr fontId="11" type="noConversion"/>
  </si>
  <si>
    <t>代扣獎金</t>
    <phoneticPr fontId="11" type="noConversion"/>
  </si>
  <si>
    <r>
      <t>代扣</t>
    </r>
    <r>
      <rPr>
        <sz val="9"/>
        <rFont val="標楷體"/>
        <family val="4"/>
        <charset val="136"/>
      </rPr>
      <t>所得稅</t>
    </r>
    <phoneticPr fontId="11" type="noConversion"/>
  </si>
  <si>
    <r>
      <t>代扣</t>
    </r>
    <r>
      <rPr>
        <sz val="9"/>
        <rFont val="標楷體"/>
        <family val="4"/>
        <charset val="136"/>
      </rPr>
      <t>所得稅</t>
    </r>
    <r>
      <rPr>
        <sz val="9"/>
        <rFont val="Times New Roman"/>
        <family val="1"/>
      </rPr>
      <t/>
    </r>
    <phoneticPr fontId="11" type="noConversion"/>
  </si>
  <si>
    <t>應核發金額</t>
    <phoneticPr fontId="11" type="noConversion"/>
  </si>
  <si>
    <t>遲到/未打卡</t>
    <phoneticPr fontId="11" type="noConversion"/>
  </si>
  <si>
    <t>吳孟竹</t>
    <phoneticPr fontId="11" type="noConversion"/>
  </si>
  <si>
    <t>賴昇鋒</t>
    <phoneticPr fontId="11" type="noConversion"/>
  </si>
  <si>
    <t>鄭若薇</t>
    <phoneticPr fontId="11" type="noConversion"/>
  </si>
  <si>
    <t>黃郁雯</t>
    <phoneticPr fontId="11" type="noConversion"/>
  </si>
  <si>
    <t>余姿瑩</t>
    <phoneticPr fontId="11" type="noConversion"/>
  </si>
  <si>
    <t xml:space="preserve"> 劉慧華</t>
    <phoneticPr fontId="11" type="noConversion"/>
  </si>
  <si>
    <t>郭柏吟</t>
    <phoneticPr fontId="11" type="noConversion"/>
  </si>
  <si>
    <t>張晉瑋</t>
    <phoneticPr fontId="11" type="noConversion"/>
  </si>
  <si>
    <t>魏秀美</t>
    <phoneticPr fontId="11" type="noConversion"/>
  </si>
  <si>
    <t>代扣所得稅</t>
    <phoneticPr fontId="11" type="noConversion"/>
  </si>
  <si>
    <t>林麗華</t>
    <phoneticPr fontId="11" type="noConversion"/>
  </si>
  <si>
    <t>劉玨瑜</t>
    <phoneticPr fontId="11" type="noConversion"/>
  </si>
  <si>
    <t>何奕智</t>
  </si>
  <si>
    <t>林高立</t>
    <phoneticPr fontId="11" type="noConversion"/>
  </si>
  <si>
    <t>薪資</t>
  </si>
  <si>
    <t>基本薪資</t>
  </si>
  <si>
    <t>業務獎金</t>
  </si>
  <si>
    <t>課稅所得</t>
  </si>
  <si>
    <t>伙食費</t>
  </si>
  <si>
    <t>交通費</t>
  </si>
  <si>
    <t>小計</t>
  </si>
  <si>
    <t>代扣款</t>
  </si>
  <si>
    <t>代扣退休金</t>
  </si>
  <si>
    <t>實領金額</t>
  </si>
  <si>
    <t>薪資</t>
    <phoneticPr fontId="11" type="noConversion"/>
  </si>
  <si>
    <t>基本薪資</t>
    <phoneticPr fontId="11" type="noConversion"/>
  </si>
  <si>
    <t>業務獎金</t>
    <phoneticPr fontId="11" type="noConversion"/>
  </si>
  <si>
    <t>課稅所得</t>
    <phoneticPr fontId="11" type="noConversion"/>
  </si>
  <si>
    <t>伙食費</t>
    <phoneticPr fontId="11" type="noConversion"/>
  </si>
  <si>
    <t>小計</t>
    <phoneticPr fontId="11" type="noConversion"/>
  </si>
  <si>
    <t>代扣款</t>
    <phoneticPr fontId="11" type="noConversion"/>
  </si>
  <si>
    <t>代扣所得稅</t>
    <phoneticPr fontId="11" type="noConversion"/>
  </si>
  <si>
    <t>代扣退休金</t>
    <phoneticPr fontId="11" type="noConversion"/>
  </si>
  <si>
    <t>實領金額</t>
    <phoneticPr fontId="11" type="noConversion"/>
  </si>
  <si>
    <t>薪資</t>
    <phoneticPr fontId="11" type="noConversion"/>
  </si>
  <si>
    <t>基本薪資</t>
    <phoneticPr fontId="11" type="noConversion"/>
  </si>
  <si>
    <t>業務獎金</t>
    <phoneticPr fontId="11" type="noConversion"/>
  </si>
  <si>
    <t>課稅所得</t>
    <phoneticPr fontId="11" type="noConversion"/>
  </si>
  <si>
    <t>伙食費</t>
    <phoneticPr fontId="11" type="noConversion"/>
  </si>
  <si>
    <t>小計</t>
    <phoneticPr fontId="11" type="noConversion"/>
  </si>
  <si>
    <t>代扣款</t>
    <phoneticPr fontId="11" type="noConversion"/>
  </si>
  <si>
    <t>代扣所得稅</t>
    <phoneticPr fontId="11" type="noConversion"/>
  </si>
  <si>
    <t>代扣退休金</t>
    <phoneticPr fontId="11" type="noConversion"/>
  </si>
  <si>
    <t>實領金額</t>
    <phoneticPr fontId="11" type="noConversion"/>
  </si>
  <si>
    <t>薪資</t>
    <phoneticPr fontId="11" type="noConversion"/>
  </si>
  <si>
    <t>基本薪資</t>
    <phoneticPr fontId="11" type="noConversion"/>
  </si>
  <si>
    <t>業務獎金</t>
    <phoneticPr fontId="11" type="noConversion"/>
  </si>
  <si>
    <t>課稅所得</t>
    <phoneticPr fontId="11" type="noConversion"/>
  </si>
  <si>
    <t>伙食費</t>
    <phoneticPr fontId="11" type="noConversion"/>
  </si>
  <si>
    <t>交通費</t>
    <phoneticPr fontId="11" type="noConversion"/>
  </si>
  <si>
    <t>小計</t>
    <phoneticPr fontId="11" type="noConversion"/>
  </si>
  <si>
    <t>代扣款</t>
    <phoneticPr fontId="11" type="noConversion"/>
  </si>
  <si>
    <t>代扣所得稅</t>
    <phoneticPr fontId="11" type="noConversion"/>
  </si>
  <si>
    <t>代扣退休金</t>
    <phoneticPr fontId="11" type="noConversion"/>
  </si>
  <si>
    <t>實領金額</t>
    <phoneticPr fontId="11" type="noConversion"/>
  </si>
  <si>
    <t>請假</t>
    <phoneticPr fontId="11" type="noConversion"/>
  </si>
  <si>
    <t>遲到</t>
  </si>
  <si>
    <t>遲到</t>
    <phoneticPr fontId="11" type="noConversion"/>
  </si>
  <si>
    <t>職務津貼</t>
  </si>
  <si>
    <t>*98/1/1起勞保普通事故費率按投保薪資調升1%</t>
    <phoneticPr fontId="11" type="noConversion"/>
  </si>
  <si>
    <t>98年5員工薪資條</t>
    <phoneticPr fontId="11" type="noConversion"/>
  </si>
  <si>
    <t>時薪</t>
    <phoneticPr fontId="11" type="noConversion"/>
  </si>
  <si>
    <t>小時數</t>
    <phoneticPr fontId="11" type="noConversion"/>
  </si>
  <si>
    <t>油資</t>
    <phoneticPr fontId="22" type="noConversion"/>
  </si>
  <si>
    <r>
      <t>請假</t>
    </r>
    <r>
      <rPr>
        <sz val="10"/>
        <rFont val="Times New Roman"/>
        <family val="1"/>
      </rPr>
      <t xml:space="preserve"> / </t>
    </r>
    <r>
      <rPr>
        <sz val="10"/>
        <rFont val="標楷體"/>
        <family val="4"/>
        <charset val="136"/>
      </rPr>
      <t>訓練費</t>
    </r>
    <r>
      <rPr>
        <sz val="10"/>
        <rFont val="Times New Roman"/>
        <family val="1"/>
      </rPr>
      <t xml:space="preserve"> </t>
    </r>
    <phoneticPr fontId="11" type="noConversion"/>
  </si>
  <si>
    <t>工讀生</t>
    <phoneticPr fontId="11" type="noConversion"/>
  </si>
  <si>
    <t>總裁：</t>
    <phoneticPr fontId="11" type="noConversion"/>
  </si>
  <si>
    <r>
      <t>製表</t>
    </r>
    <r>
      <rPr>
        <sz val="12"/>
        <rFont val="Times New Roman"/>
        <family val="1"/>
      </rPr>
      <t xml:space="preserve"> : Jessie</t>
    </r>
    <phoneticPr fontId="11" type="noConversion"/>
  </si>
  <si>
    <t>瑞普國際物業股份有限公司</t>
    <phoneticPr fontId="22" type="noConversion"/>
  </si>
  <si>
    <t>簽收</t>
    <phoneticPr fontId="11" type="noConversion"/>
  </si>
  <si>
    <t>備註:</t>
    <phoneticPr fontId="11" type="noConversion"/>
  </si>
  <si>
    <t>代扣門禁卡</t>
    <phoneticPr fontId="22" type="noConversion"/>
  </si>
  <si>
    <t>製表者:Erin Liao</t>
    <phoneticPr fontId="22" type="noConversion"/>
  </si>
  <si>
    <t>Michael</t>
    <phoneticPr fontId="11" type="noConversion"/>
  </si>
  <si>
    <t>Sunny</t>
    <phoneticPr fontId="11" type="noConversion"/>
  </si>
  <si>
    <t xml:space="preserve"> </t>
    <phoneticPr fontId="22" type="noConversion"/>
  </si>
  <si>
    <t>Non Fee Earner</t>
    <phoneticPr fontId="11" type="noConversion"/>
  </si>
  <si>
    <t>Fee Earner</t>
    <phoneticPr fontId="11" type="noConversion"/>
  </si>
  <si>
    <t>總計</t>
  </si>
  <si>
    <r>
      <rPr>
        <b/>
        <sz val="10"/>
        <color indexed="9"/>
        <rFont val="微軟正黑體"/>
        <family val="2"/>
        <charset val="136"/>
      </rPr>
      <t>編號</t>
    </r>
    <phoneticPr fontId="11" type="noConversion"/>
  </si>
  <si>
    <r>
      <rPr>
        <b/>
        <sz val="10"/>
        <color indexed="9"/>
        <rFont val="微軟正黑體"/>
        <family val="2"/>
        <charset val="136"/>
      </rPr>
      <t>薪資調整數</t>
    </r>
    <phoneticPr fontId="11" type="noConversion"/>
  </si>
  <si>
    <t xml:space="preserve"> Jeff</t>
    <phoneticPr fontId="11" type="noConversion"/>
  </si>
  <si>
    <t>Stacy</t>
    <phoneticPr fontId="11" type="noConversion"/>
  </si>
  <si>
    <t>=</t>
    <phoneticPr fontId="11" type="noConversion"/>
  </si>
  <si>
    <t>總經理:</t>
    <phoneticPr fontId="22" type="noConversion"/>
  </si>
  <si>
    <t>Fee Earner</t>
  </si>
  <si>
    <t>Non Fee Earner</t>
  </si>
  <si>
    <t>加總 - 課稅所得</t>
  </si>
  <si>
    <t>加總 - 請假</t>
  </si>
  <si>
    <t>Total</t>
    <phoneticPr fontId="11" type="noConversion"/>
  </si>
  <si>
    <t>103年5月工讀生</t>
    <phoneticPr fontId="22" type="noConversion"/>
  </si>
  <si>
    <t xml:space="preserve">    </t>
    <phoneticPr fontId="22" type="noConversion"/>
  </si>
  <si>
    <t xml:space="preserve">  </t>
    <phoneticPr fontId="22" type="noConversion"/>
  </si>
  <si>
    <t>總計</t>
    <phoneticPr fontId="22" type="noConversion"/>
  </si>
  <si>
    <t>備註</t>
    <phoneticPr fontId="22" type="noConversion"/>
  </si>
  <si>
    <t>工讀生年5月26日-6月25日薪資</t>
    <phoneticPr fontId="11" type="noConversion"/>
  </si>
  <si>
    <t>課稅所得</t>
    <phoneticPr fontId="22" type="noConversion"/>
  </si>
  <si>
    <t>代扣6月所得稅</t>
    <phoneticPr fontId="22" type="noConversion"/>
  </si>
  <si>
    <t>代扣6月勞保費</t>
    <phoneticPr fontId="22" type="noConversion"/>
  </si>
  <si>
    <t>代扣6月健保費</t>
    <phoneticPr fontId="22" type="noConversion"/>
  </si>
  <si>
    <t>列標籤</t>
  </si>
  <si>
    <t>加總 - 伙食費</t>
  </si>
  <si>
    <t>李誠慶</t>
    <phoneticPr fontId="11" type="noConversion"/>
  </si>
  <si>
    <t>董事長：</t>
    <phoneticPr fontId="11" type="noConversion"/>
  </si>
  <si>
    <t>淨課稅所得</t>
    <phoneticPr fontId="11" type="noConversion"/>
  </si>
  <si>
    <t>註:</t>
    <phoneticPr fontId="11" type="noConversion"/>
  </si>
  <si>
    <t>Kevin</t>
    <phoneticPr fontId="11" type="noConversion"/>
  </si>
  <si>
    <t>Andy</t>
    <phoneticPr fontId="11" type="noConversion"/>
  </si>
  <si>
    <t>按5%扣繳</t>
    <phoneticPr fontId="11" type="noConversion"/>
  </si>
  <si>
    <t>免扣繳</t>
    <phoneticPr fontId="11" type="noConversion"/>
  </si>
  <si>
    <t>副理</t>
    <phoneticPr fontId="11" type="noConversion"/>
  </si>
  <si>
    <t>江珮玉</t>
    <phoneticPr fontId="11" type="noConversion"/>
  </si>
  <si>
    <r>
      <t xml:space="preserve"> </t>
    </r>
    <r>
      <rPr>
        <b/>
        <sz val="12"/>
        <rFont val="細明體"/>
        <family val="3"/>
        <charset val="136"/>
      </rPr>
      <t>總經理：</t>
    </r>
    <phoneticPr fontId="11" type="noConversion"/>
  </si>
  <si>
    <t>單據金額</t>
    <phoneticPr fontId="11" type="noConversion"/>
  </si>
  <si>
    <t>瑞普國際物業股份有限公司</t>
    <phoneticPr fontId="11" type="noConversion"/>
  </si>
  <si>
    <r>
      <t>2017</t>
    </r>
    <r>
      <rPr>
        <b/>
        <sz val="12"/>
        <rFont val="細明體"/>
        <family val="3"/>
        <charset val="136"/>
      </rPr>
      <t>年</t>
    </r>
    <r>
      <rPr>
        <b/>
        <sz val="12"/>
        <rFont val="Segoe UI"/>
        <family val="2"/>
      </rPr>
      <t>6</t>
    </r>
    <r>
      <rPr>
        <b/>
        <sz val="12"/>
        <rFont val="細明體"/>
        <family val="3"/>
        <charset val="136"/>
      </rPr>
      <t>月薪資表</t>
    </r>
    <phoneticPr fontId="11" type="noConversion"/>
  </si>
  <si>
    <t>Endor Chung</t>
    <phoneticPr fontId="11" type="noConversion"/>
  </si>
  <si>
    <t>總監</t>
    <phoneticPr fontId="11" type="noConversion"/>
  </si>
  <si>
    <t>薪資費用</t>
    <phoneticPr fontId="11" type="noConversion"/>
  </si>
  <si>
    <t>資深總監</t>
    <phoneticPr fontId="11" type="noConversion"/>
  </si>
  <si>
    <t>(空白)</t>
  </si>
  <si>
    <t>專案經理</t>
    <phoneticPr fontId="11" type="noConversion"/>
  </si>
  <si>
    <r>
      <rPr>
        <sz val="12"/>
        <rFont val="微軟正黑體"/>
        <family val="2"/>
        <charset val="136"/>
      </rPr>
      <t>營運管理部</t>
    </r>
    <phoneticPr fontId="11" type="noConversion"/>
  </si>
  <si>
    <t>財務部</t>
    <phoneticPr fontId="11" type="noConversion"/>
  </si>
  <si>
    <r>
      <rPr>
        <sz val="12"/>
        <rFont val="微軟正黑體"/>
        <family val="2"/>
        <charset val="136"/>
      </rPr>
      <t>商業物業代理部</t>
    </r>
    <phoneticPr fontId="11" type="noConversion"/>
  </si>
  <si>
    <t>顧問部</t>
    <phoneticPr fontId="11" type="noConversion"/>
  </si>
  <si>
    <t>營運管理部</t>
    <phoneticPr fontId="11" type="noConversion"/>
  </si>
  <si>
    <t>Eva-Cheng</t>
    <phoneticPr fontId="11" type="noConversion"/>
  </si>
  <si>
    <t>工業物業代理部</t>
    <phoneticPr fontId="11" type="noConversion"/>
  </si>
  <si>
    <t>零售物業代理部</t>
    <phoneticPr fontId="11" type="noConversion"/>
  </si>
  <si>
    <t>市場研究部</t>
    <phoneticPr fontId="11" type="noConversion"/>
  </si>
  <si>
    <r>
      <rPr>
        <b/>
        <sz val="12"/>
        <rFont val="微軟正黑體"/>
        <family val="2"/>
        <charset val="136"/>
      </rPr>
      <t>商業物業代理部</t>
    </r>
    <phoneticPr fontId="11" type="noConversion"/>
  </si>
  <si>
    <t xml:space="preserve">Eva Chen </t>
    <phoneticPr fontId="11" type="noConversion"/>
  </si>
  <si>
    <r>
      <rPr>
        <b/>
        <sz val="12"/>
        <rFont val="細明體"/>
        <family val="3"/>
        <charset val="136"/>
      </rPr>
      <t>陳瑛佳</t>
    </r>
    <r>
      <rPr>
        <b/>
        <sz val="12"/>
        <rFont val="Segoe UI"/>
        <family val="2"/>
      </rPr>
      <t xml:space="preserve">: </t>
    </r>
    <r>
      <rPr>
        <b/>
        <sz val="12"/>
        <rFont val="細明體"/>
        <family val="3"/>
        <charset val="136"/>
      </rPr>
      <t>期間</t>
    </r>
    <r>
      <rPr>
        <b/>
        <sz val="12"/>
        <rFont val="Segoe UI"/>
        <family val="2"/>
      </rPr>
      <t xml:space="preserve">: 2021/3/21-2021/8/20 , </t>
    </r>
    <r>
      <rPr>
        <b/>
        <sz val="12"/>
        <rFont val="細明體"/>
        <family val="3"/>
        <charset val="136"/>
      </rPr>
      <t>育嬰留停期間公司不給薪</t>
    </r>
    <r>
      <rPr>
        <b/>
        <sz val="12"/>
        <rFont val="Segoe UI"/>
        <family val="2"/>
      </rPr>
      <t xml:space="preserve">. </t>
    </r>
    <r>
      <rPr>
        <b/>
        <sz val="12"/>
        <rFont val="細明體"/>
        <family val="3"/>
        <charset val="136"/>
      </rPr>
      <t>計薪天數共</t>
    </r>
    <r>
      <rPr>
        <b/>
        <sz val="12"/>
        <rFont val="Segoe UI"/>
        <family val="2"/>
      </rPr>
      <t xml:space="preserve"> 0</t>
    </r>
    <r>
      <rPr>
        <b/>
        <sz val="12"/>
        <rFont val="細明體"/>
        <family val="3"/>
        <charset val="136"/>
      </rPr>
      <t>天</t>
    </r>
    <r>
      <rPr>
        <b/>
        <sz val="12"/>
        <rFont val="Segoe UI"/>
        <family val="2"/>
      </rPr>
      <t xml:space="preserve">, </t>
    </r>
    <r>
      <rPr>
        <b/>
        <sz val="12"/>
        <rFont val="細明體"/>
        <family val="3"/>
        <charset val="136"/>
      </rPr>
      <t>本月薪資費用為</t>
    </r>
    <r>
      <rPr>
        <b/>
        <sz val="12"/>
        <rFont val="Segoe UI"/>
        <family val="2"/>
      </rPr>
      <t xml:space="preserve">NTD 0 ; </t>
    </r>
    <r>
      <rPr>
        <b/>
        <sz val="12"/>
        <rFont val="細明體"/>
        <family val="3"/>
        <charset val="136"/>
      </rPr>
      <t>同時於</t>
    </r>
    <r>
      <rPr>
        <b/>
        <sz val="12"/>
        <rFont val="Segoe UI"/>
        <family val="2"/>
      </rPr>
      <t xml:space="preserve">2021/8/20 </t>
    </r>
    <r>
      <rPr>
        <b/>
        <sz val="12"/>
        <rFont val="細明體"/>
        <family val="3"/>
        <charset val="136"/>
      </rPr>
      <t>辦理離程序</t>
    </r>
    <phoneticPr fontId="11" type="noConversion"/>
  </si>
  <si>
    <t>楊富光</t>
    <phoneticPr fontId="11" type="noConversion"/>
  </si>
  <si>
    <t>協理</t>
    <phoneticPr fontId="11" type="noConversion"/>
  </si>
  <si>
    <t>翁瑋蔓</t>
    <phoneticPr fontId="11" type="noConversion"/>
  </si>
  <si>
    <r>
      <rPr>
        <b/>
        <sz val="12"/>
        <rFont val="微軟正黑體"/>
        <family val="2"/>
        <charset val="136"/>
      </rPr>
      <t>製表</t>
    </r>
    <r>
      <rPr>
        <b/>
        <sz val="12"/>
        <rFont val="Segoe UI"/>
        <family val="2"/>
      </rPr>
      <t xml:space="preserve"> : Tina Weng</t>
    </r>
    <phoneticPr fontId="11" type="noConversion"/>
  </si>
  <si>
    <t>襄理</t>
    <phoneticPr fontId="11" type="noConversion"/>
  </si>
  <si>
    <t>許哲源</t>
    <phoneticPr fontId="11" type="noConversion"/>
  </si>
  <si>
    <t>鄭雅婷</t>
    <phoneticPr fontId="11" type="noConversion"/>
  </si>
  <si>
    <t>財務經理</t>
    <phoneticPr fontId="11" type="noConversion"/>
  </si>
  <si>
    <t>2.因應2022年扣繳辦法, 基本薪資超過 86,001者一律以5%先扣繳。未超過扣繳者，已經同仁同意。 (Michael, Jenny &amp; Cliff 以基本薪資之10%扣繳)</t>
    <phoneticPr fontId="11" type="noConversion"/>
  </si>
  <si>
    <t>張莞婷</t>
    <phoneticPr fontId="11" type="noConversion"/>
  </si>
  <si>
    <t>彭博</t>
    <phoneticPr fontId="11" type="noConversion"/>
  </si>
  <si>
    <t>Jessica Lu</t>
    <phoneticPr fontId="11" type="noConversion"/>
  </si>
  <si>
    <t>Alfred</t>
    <phoneticPr fontId="11" type="noConversion"/>
  </si>
  <si>
    <t>林楚蕎</t>
    <phoneticPr fontId="11" type="noConversion"/>
  </si>
  <si>
    <t>Chiao</t>
    <phoneticPr fontId="11" type="noConversion"/>
  </si>
  <si>
    <t>201n</t>
  </si>
  <si>
    <t>1.舊制退休金(Sunny/Stacy)提撥 (94.7前在職者，扣除董事及監察人和外籍人士之薪資的2%)=</t>
    <phoneticPr fontId="11" type="noConversion"/>
  </si>
  <si>
    <t>Jackson</t>
    <phoneticPr fontId="11" type="noConversion"/>
  </si>
  <si>
    <t>Vincent Peng</t>
    <phoneticPr fontId="11" type="noConversion"/>
  </si>
  <si>
    <t>常鴻翔</t>
    <phoneticPr fontId="11" type="noConversion"/>
  </si>
  <si>
    <t>市場分析師</t>
    <phoneticPr fontId="11" type="noConversion"/>
  </si>
  <si>
    <t>黃舒衛</t>
    <phoneticPr fontId="11" type="noConversion"/>
  </si>
  <si>
    <t>Fee Earner</t>
    <phoneticPr fontId="11" type="noConversion"/>
  </si>
  <si>
    <r>
      <rPr>
        <b/>
        <sz val="10"/>
        <color indexed="9"/>
        <rFont val="微軟正黑體"/>
        <family val="2"/>
        <charset val="136"/>
      </rPr>
      <t>到職日</t>
    </r>
    <phoneticPr fontId="11" type="noConversion"/>
  </si>
  <si>
    <t>課稅所得</t>
    <phoneticPr fontId="11" type="noConversion"/>
  </si>
  <si>
    <t>總裁</t>
    <phoneticPr fontId="11" type="noConversion"/>
  </si>
  <si>
    <t>曾東茂</t>
    <phoneticPr fontId="11" type="noConversion"/>
  </si>
  <si>
    <t>經理</t>
    <phoneticPr fontId="11" type="noConversion"/>
  </si>
  <si>
    <t>投資部</t>
    <phoneticPr fontId="11" type="noConversion"/>
  </si>
  <si>
    <t>張峰銘</t>
    <phoneticPr fontId="11" type="noConversion"/>
  </si>
  <si>
    <t>商業物業代理部</t>
    <phoneticPr fontId="11" type="noConversion"/>
  </si>
  <si>
    <t>Michael Chang</t>
    <phoneticPr fontId="11" type="noConversion"/>
  </si>
  <si>
    <t>鐘丰薇</t>
    <phoneticPr fontId="11" type="noConversion"/>
  </si>
  <si>
    <t>Jessica</t>
    <phoneticPr fontId="11" type="noConversion"/>
  </si>
  <si>
    <t>Non Fee Earner</t>
    <phoneticPr fontId="11" type="noConversion"/>
  </si>
  <si>
    <r>
      <rPr>
        <sz val="12"/>
        <rFont val="微軟正黑體"/>
        <family val="2"/>
        <charset val="136"/>
      </rPr>
      <t>董事長</t>
    </r>
    <phoneticPr fontId="11" type="noConversion"/>
  </si>
  <si>
    <r>
      <rPr>
        <sz val="12"/>
        <rFont val="微軟正黑體"/>
        <family val="2"/>
        <charset val="136"/>
      </rPr>
      <t>劉美華</t>
    </r>
    <phoneticPr fontId="11" type="noConversion"/>
  </si>
  <si>
    <t>Jenny</t>
    <phoneticPr fontId="11" type="noConversion"/>
  </si>
  <si>
    <t>Non Fee Earner</t>
    <phoneticPr fontId="11" type="noConversion"/>
  </si>
  <si>
    <t>襄理</t>
    <phoneticPr fontId="11" type="noConversion"/>
  </si>
  <si>
    <t>Ryan</t>
    <phoneticPr fontId="11" type="noConversion"/>
  </si>
  <si>
    <t>Fee Earner</t>
    <phoneticPr fontId="11" type="noConversion"/>
  </si>
  <si>
    <t>零售物業代理部</t>
    <phoneticPr fontId="11" type="noConversion"/>
  </si>
  <si>
    <t>資深總監</t>
    <phoneticPr fontId="11" type="noConversion"/>
  </si>
  <si>
    <t>總監</t>
    <phoneticPr fontId="11" type="noConversion"/>
  </si>
  <si>
    <t>Non Fee Earner</t>
    <phoneticPr fontId="11" type="noConversion"/>
  </si>
  <si>
    <r>
      <rPr>
        <sz val="12"/>
        <rFont val="微軟正黑體"/>
        <family val="2"/>
        <charset val="136"/>
      </rPr>
      <t>總經理</t>
    </r>
    <phoneticPr fontId="11" type="noConversion"/>
  </si>
  <si>
    <t>Cliff</t>
    <phoneticPr fontId="11" type="noConversion"/>
  </si>
  <si>
    <t>葉逸琪</t>
    <phoneticPr fontId="11" type="noConversion"/>
  </si>
  <si>
    <t>Shelly Yeh</t>
    <phoneticPr fontId="11" type="noConversion"/>
  </si>
  <si>
    <t>盧佳青</t>
    <phoneticPr fontId="11" type="noConversion"/>
  </si>
  <si>
    <t>陳嘉雯</t>
    <phoneticPr fontId="11" type="noConversion"/>
  </si>
  <si>
    <t>Catherine</t>
    <phoneticPr fontId="11" type="noConversion"/>
  </si>
  <si>
    <t>陳奕辰</t>
    <phoneticPr fontId="11" type="noConversion"/>
  </si>
  <si>
    <t>Tony Chen</t>
    <phoneticPr fontId="11" type="noConversion"/>
  </si>
  <si>
    <t>秘書</t>
    <phoneticPr fontId="11" type="noConversion"/>
  </si>
  <si>
    <t>陳旻意</t>
    <phoneticPr fontId="11" type="noConversion"/>
  </si>
  <si>
    <t>詹宗煌</t>
    <phoneticPr fontId="11" type="noConversion"/>
  </si>
  <si>
    <t>Howard</t>
    <phoneticPr fontId="11" type="noConversion"/>
  </si>
  <si>
    <r>
      <rPr>
        <b/>
        <sz val="12"/>
        <rFont val="微軟正黑體"/>
        <family val="2"/>
        <charset val="136"/>
      </rPr>
      <t>營運管理部</t>
    </r>
    <phoneticPr fontId="11" type="noConversion"/>
  </si>
  <si>
    <t>Tina</t>
    <phoneticPr fontId="11" type="noConversion"/>
  </si>
  <si>
    <t>Diff</t>
    <phoneticPr fontId="11" type="noConversion"/>
  </si>
  <si>
    <t>*  2%</t>
    <phoneticPr fontId="11" type="noConversion"/>
  </si>
  <si>
    <t>扣繳稅額</t>
    <phoneticPr fontId="11" type="noConversion"/>
  </si>
  <si>
    <t>免稅年假</t>
    <phoneticPr fontId="11" type="noConversion"/>
  </si>
  <si>
    <t>薪資費用合計</t>
    <phoneticPr fontId="11" type="noConversion"/>
  </si>
  <si>
    <r>
      <t xml:space="preserve">5. </t>
    </r>
    <r>
      <rPr>
        <b/>
        <sz val="12"/>
        <rFont val="細明體"/>
        <family val="3"/>
        <charset val="136"/>
      </rPr>
      <t>育嬰留停</t>
    </r>
    <r>
      <rPr>
        <b/>
        <sz val="12"/>
        <rFont val="Segoe UI"/>
        <family val="2"/>
      </rPr>
      <t xml:space="preserve">: </t>
    </r>
    <phoneticPr fontId="11" type="noConversion"/>
  </si>
  <si>
    <t>許方綺: 自2021/5/17 起調整為正職員工, 故原時薪制結算截止日至2021.05.14 , 月薪制自2021/5/17起算; 本月計薪期間為2021/5/17-2021/5/25(共9天) , 薪資費用為NTD 12,600</t>
    <phoneticPr fontId="11" type="noConversion"/>
  </si>
  <si>
    <t>游家欣: 自 2021/5/1 起升任副理，主管加給為5000元</t>
    <phoneticPr fontId="11" type="noConversion"/>
  </si>
  <si>
    <t>副總經理</t>
    <phoneticPr fontId="11" type="noConversion"/>
  </si>
  <si>
    <t>吳紘緒</t>
    <phoneticPr fontId="11" type="noConversion"/>
  </si>
  <si>
    <t>Jackie</t>
    <phoneticPr fontId="11" type="noConversion"/>
  </si>
  <si>
    <t>陳宏柏</t>
    <phoneticPr fontId="11" type="noConversion"/>
  </si>
  <si>
    <t>陳姿璇</t>
    <phoneticPr fontId="11" type="noConversion"/>
  </si>
  <si>
    <t>Leslie Chen</t>
    <phoneticPr fontId="11" type="noConversion"/>
  </si>
  <si>
    <r>
      <t xml:space="preserve">5. </t>
    </r>
    <r>
      <rPr>
        <sz val="12"/>
        <color theme="1"/>
        <rFont val="細明體"/>
        <family val="3"/>
        <charset val="136"/>
      </rPr>
      <t>本月薪資異動</t>
    </r>
    <r>
      <rPr>
        <sz val="12"/>
        <color theme="1"/>
        <rFont val="Segoe UI"/>
        <family val="2"/>
      </rPr>
      <t xml:space="preserve"> : 0</t>
    </r>
    <r>
      <rPr>
        <sz val="12"/>
        <color theme="1"/>
        <rFont val="細明體"/>
        <family val="3"/>
        <charset val="136"/>
      </rPr>
      <t>人</t>
    </r>
    <phoneticPr fontId="11" type="noConversion"/>
  </si>
  <si>
    <t>胡庭熙</t>
    <phoneticPr fontId="11" type="noConversion"/>
  </si>
  <si>
    <t>Richard Yin</t>
    <phoneticPr fontId="11" type="noConversion"/>
  </si>
  <si>
    <t>Sophia Hu</t>
    <phoneticPr fontId="11" type="noConversion"/>
  </si>
  <si>
    <t>Kate Chang</t>
    <phoneticPr fontId="11" type="noConversion"/>
  </si>
  <si>
    <t>殷銓謄</t>
    <phoneticPr fontId="11" type="noConversion"/>
  </si>
  <si>
    <r>
      <t xml:space="preserve">4. </t>
    </r>
    <r>
      <rPr>
        <sz val="12"/>
        <color theme="1"/>
        <rFont val="細明體"/>
        <family val="3"/>
        <charset val="136"/>
      </rPr>
      <t>本月到職同仁</t>
    </r>
    <r>
      <rPr>
        <sz val="12"/>
        <color theme="1"/>
        <rFont val="Segoe UI"/>
        <family val="2"/>
      </rPr>
      <t xml:space="preserve"> 2</t>
    </r>
    <r>
      <rPr>
        <sz val="12"/>
        <color theme="1"/>
        <rFont val="細明體"/>
        <family val="3"/>
        <charset val="136"/>
      </rPr>
      <t>人</t>
    </r>
    <r>
      <rPr>
        <sz val="12"/>
        <color theme="1"/>
        <rFont val="Segoe UI"/>
        <family val="2"/>
      </rPr>
      <t xml:space="preserve">, </t>
    </r>
    <r>
      <rPr>
        <sz val="12"/>
        <color theme="1"/>
        <rFont val="細明體"/>
        <family val="3"/>
        <charset val="136"/>
      </rPr>
      <t>資訊如下</t>
    </r>
    <r>
      <rPr>
        <sz val="12"/>
        <color theme="1"/>
        <rFont val="Segoe UI"/>
        <family val="2"/>
      </rPr>
      <t xml:space="preserve">: </t>
    </r>
    <phoneticPr fontId="11" type="noConversion"/>
  </si>
  <si>
    <t>張恩予</t>
    <phoneticPr fontId="11" type="noConversion"/>
  </si>
  <si>
    <t>資料庫管理專員</t>
    <phoneticPr fontId="11" type="noConversion"/>
  </si>
  <si>
    <r>
      <t xml:space="preserve">2023 </t>
    </r>
    <r>
      <rPr>
        <sz val="20"/>
        <rFont val="微軟正黑體"/>
        <family val="2"/>
        <charset val="136"/>
      </rPr>
      <t>年</t>
    </r>
    <r>
      <rPr>
        <sz val="20"/>
        <rFont val="Segoe UI"/>
        <family val="2"/>
      </rPr>
      <t xml:space="preserve"> 03 </t>
    </r>
    <r>
      <rPr>
        <sz val="20"/>
        <rFont val="微軟正黑體"/>
        <family val="2"/>
        <charset val="136"/>
      </rPr>
      <t>月薪資表</t>
    </r>
    <phoneticPr fontId="11" type="noConversion"/>
  </si>
  <si>
    <t>Jimmy Wang</t>
    <phoneticPr fontId="11" type="noConversion"/>
  </si>
  <si>
    <t>汪秉諭</t>
    <phoneticPr fontId="11" type="noConversion"/>
  </si>
  <si>
    <r>
      <t xml:space="preserve">6. </t>
    </r>
    <r>
      <rPr>
        <sz val="12"/>
        <rFont val="細明體"/>
        <family val="3"/>
        <charset val="136"/>
      </rPr>
      <t>自</t>
    </r>
    <r>
      <rPr>
        <sz val="12"/>
        <rFont val="Segoe UI"/>
        <family val="2"/>
      </rPr>
      <t xml:space="preserve">2023.01 </t>
    </r>
    <r>
      <rPr>
        <sz val="12"/>
        <rFont val="細明體"/>
        <family val="3"/>
        <charset val="136"/>
      </rPr>
      <t>起勞保費調整費率</t>
    </r>
    <r>
      <rPr>
        <sz val="12"/>
        <rFont val="Segoe UI"/>
        <family val="2"/>
      </rPr>
      <t xml:space="preserve">, </t>
    </r>
    <r>
      <rPr>
        <sz val="12"/>
        <rFont val="細明體"/>
        <family val="3"/>
        <charset val="136"/>
      </rPr>
      <t>故員工自付額按實際繳費單金額調整</t>
    </r>
    <phoneticPr fontId="11" type="noConversion"/>
  </si>
  <si>
    <r>
      <t xml:space="preserve">3. </t>
    </r>
    <r>
      <rPr>
        <sz val="12"/>
        <color theme="1"/>
        <rFont val="細明體"/>
        <family val="3"/>
        <charset val="136"/>
      </rPr>
      <t>本月離職同仁</t>
    </r>
    <r>
      <rPr>
        <sz val="12"/>
        <color theme="1"/>
        <rFont val="Segoe UI"/>
        <family val="2"/>
      </rPr>
      <t xml:space="preserve"> 1</t>
    </r>
    <r>
      <rPr>
        <sz val="12"/>
        <color theme="1"/>
        <rFont val="細明體"/>
        <family val="3"/>
        <charset val="136"/>
      </rPr>
      <t>人</t>
    </r>
    <r>
      <rPr>
        <sz val="12"/>
        <color theme="1"/>
        <rFont val="Segoe UI"/>
        <family val="2"/>
      </rPr>
      <t xml:space="preserve">, </t>
    </r>
    <r>
      <rPr>
        <sz val="12"/>
        <color theme="1"/>
        <rFont val="細明體"/>
        <family val="3"/>
        <charset val="136"/>
      </rPr>
      <t>資訊如下</t>
    </r>
    <r>
      <rPr>
        <sz val="12"/>
        <color theme="1"/>
        <rFont val="Segoe UI"/>
        <family val="2"/>
      </rPr>
      <t xml:space="preserve">: </t>
    </r>
    <phoneticPr fontId="11" type="noConversion"/>
  </si>
  <si>
    <t>#部門</t>
    <phoneticPr fontId="11" type="noConversion"/>
  </si>
  <si>
    <t>#職稱</t>
    <phoneticPr fontId="11" type="noConversion"/>
  </si>
  <si>
    <t>#中文姓名</t>
    <phoneticPr fontId="11" type="noConversion"/>
  </si>
  <si>
    <t>#英文姓名</t>
    <phoneticPr fontId="11" type="noConversion"/>
  </si>
  <si>
    <t>部門代碼</t>
    <phoneticPr fontId="11" type="noConversion"/>
  </si>
  <si>
    <t>#基本薪資</t>
    <phoneticPr fontId="11" type="noConversion"/>
  </si>
  <si>
    <t>#事假時數</t>
    <phoneticPr fontId="11" type="noConversion"/>
  </si>
  <si>
    <t>#病假時數
/扣半薪</t>
    <phoneticPr fontId="11" type="noConversion"/>
  </si>
  <si>
    <r>
      <rPr>
        <b/>
        <sz val="10"/>
        <color rgb="FFFFFFFF"/>
        <rFont val="Segoe UI"/>
        <family val="2"/>
      </rPr>
      <t>#</t>
    </r>
    <r>
      <rPr>
        <b/>
        <sz val="10"/>
        <color indexed="9"/>
        <rFont val="微軟正黑體"/>
        <family val="2"/>
        <charset val="136"/>
      </rPr>
      <t>伙食費</t>
    </r>
    <phoneticPr fontId="11" type="noConversion"/>
  </si>
  <si>
    <r>
      <rPr>
        <b/>
        <i/>
        <sz val="10"/>
        <color rgb="FFFFFFFF"/>
        <rFont val="Segoe UI"/>
        <family val="2"/>
      </rPr>
      <t>#</t>
    </r>
    <r>
      <rPr>
        <b/>
        <sz val="10"/>
        <color indexed="9"/>
        <rFont val="微軟正黑體"/>
        <family val="2"/>
        <charset val="136"/>
      </rPr>
      <t xml:space="preserve">請假
</t>
    </r>
    <r>
      <rPr>
        <b/>
        <sz val="10"/>
        <color indexed="9"/>
        <rFont val="Segoe UI"/>
        <family val="2"/>
      </rPr>
      <t xml:space="preserve"> / </t>
    </r>
    <r>
      <rPr>
        <b/>
        <sz val="10"/>
        <color indexed="9"/>
        <rFont val="微軟正黑體"/>
        <family val="2"/>
        <charset val="136"/>
      </rPr>
      <t>訓練費</t>
    </r>
    <phoneticPr fontId="11" type="noConversion"/>
  </si>
  <si>
    <t>#代扣所得稅</t>
    <phoneticPr fontId="11" type="noConversion"/>
  </si>
  <si>
    <t>#代扣 02月
勞保費</t>
    <phoneticPr fontId="11" type="noConversion"/>
  </si>
  <si>
    <t>#代扣 02月
健保費</t>
    <phoneticPr fontId="11" type="noConversion"/>
  </si>
  <si>
    <t>#代扣退休金</t>
    <phoneticPr fontId="11" type="noConversion"/>
  </si>
  <si>
    <r>
      <rPr>
        <b/>
        <sz val="10"/>
        <color rgb="FFFFFFFF"/>
        <rFont val="Segoe UI"/>
        <family val="2"/>
      </rPr>
      <t>#</t>
    </r>
    <r>
      <rPr>
        <b/>
        <sz val="10"/>
        <color rgb="FFFFFFFF"/>
        <rFont val="細明體"/>
        <family val="2"/>
        <charset val="136"/>
      </rPr>
      <t>代扣</t>
    </r>
    <r>
      <rPr>
        <b/>
        <sz val="10"/>
        <color indexed="9"/>
        <rFont val="微軟正黑體"/>
        <family val="2"/>
        <charset val="136"/>
      </rPr>
      <t>合計</t>
    </r>
    <phoneticPr fontId="11" type="noConversion"/>
  </si>
  <si>
    <t>#代扣其他</t>
    <phoneticPr fontId="11" type="noConversion"/>
  </si>
  <si>
    <r>
      <rPr>
        <b/>
        <sz val="10"/>
        <color rgb="FFFFFFFF"/>
        <rFont val="Segoe UI"/>
        <family val="2"/>
      </rPr>
      <t>#</t>
    </r>
    <r>
      <rPr>
        <b/>
        <sz val="10"/>
        <color indexed="9"/>
        <rFont val="微軟正黑體"/>
        <family val="2"/>
        <charset val="136"/>
      </rPr>
      <t>實領金額</t>
    </r>
    <phoneticPr fontId="11" type="noConversion"/>
  </si>
  <si>
    <t>#其他應發</t>
    <phoneticPr fontId="11" type="noConversion"/>
  </si>
  <si>
    <r>
      <rPr>
        <b/>
        <sz val="10"/>
        <color rgb="FFFFFFFF"/>
        <rFont val="Segoe UI"/>
        <family val="2"/>
      </rPr>
      <t>#</t>
    </r>
    <r>
      <rPr>
        <b/>
        <sz val="10"/>
        <color indexed="9"/>
        <rFont val="微軟正黑體"/>
        <family val="2"/>
        <charset val="136"/>
      </rPr>
      <t>應核發金額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</si>
</sst>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76" formatCode="&quot;$&quot;#,##0_);[Red]\(&quot;$&quot;#,##0\)"/>
    <numFmt numFmtId="177" formatCode="#,##0.0_ "/>
    <numFmt numFmtId="178" formatCode="#,##0_ "/>
    <numFmt numFmtId="179" formatCode="0.0_ "/>
    <numFmt numFmtId="180" formatCode="0.0_);[Red]\(0.0\)"/>
    <numFmt numFmtId="181" formatCode="#,##0.0_);[Red]\(#,##0.0\)"/>
    <numFmt numFmtId="182" formatCode="_-* #,##0_-;\-* #,##0_-;_-* &quot;-&quot;??_-;_-@_-"/>
    <numFmt numFmtId="183" formatCode="m/d;@"/>
    <numFmt numFmtId="184" formatCode="#,##0_);[Red]\(#,##0\)"/>
    <numFmt numFmtId="185" formatCode="#,##0.0"/>
  </numFmts>
  <fonts count="95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Courier"/>
      <family val="3"/>
    </font>
    <font>
      <sz val="9"/>
      <name val="細明體"/>
      <family val="3"/>
      <charset val="136"/>
    </font>
    <font>
      <b/>
      <sz val="22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Times New Roman"/>
      <family val="1"/>
    </font>
    <font>
      <b/>
      <sz val="14"/>
      <name val="標楷體"/>
      <family val="4"/>
      <charset val="136"/>
    </font>
    <font>
      <sz val="9"/>
      <name val="標楷體"/>
      <family val="4"/>
      <charset val="136"/>
    </font>
    <font>
      <sz val="7"/>
      <name val="標楷體"/>
      <family val="4"/>
      <charset val="136"/>
    </font>
    <font>
      <sz val="9"/>
      <name val="Times New Roman"/>
      <family val="1"/>
    </font>
    <font>
      <sz val="9"/>
      <name val="新細明體"/>
      <family val="1"/>
      <charset val="136"/>
    </font>
    <font>
      <sz val="10"/>
      <name val="Times New Roman"/>
      <family val="1"/>
    </font>
    <font>
      <b/>
      <sz val="10"/>
      <name val="標楷體"/>
      <family val="4"/>
      <charset val="136"/>
    </font>
    <font>
      <sz val="10"/>
      <name val="華康中圓體"/>
      <family val="3"/>
      <charset val="136"/>
    </font>
    <font>
      <sz val="10"/>
      <color indexed="8"/>
      <name val="華康中圓體"/>
      <family val="3"/>
      <charset val="136"/>
    </font>
    <font>
      <sz val="26"/>
      <name val="新細明體"/>
      <family val="1"/>
      <charset val="136"/>
    </font>
    <font>
      <sz val="14"/>
      <name val="新細明體"/>
      <family val="1"/>
      <charset val="136"/>
    </font>
    <font>
      <sz val="12"/>
      <color indexed="8"/>
      <name val="華康中圓體"/>
      <family val="3"/>
      <charset val="136"/>
    </font>
    <font>
      <sz val="8"/>
      <name val="華康中圓體"/>
      <family val="3"/>
      <charset val="136"/>
    </font>
    <font>
      <sz val="8.5"/>
      <color indexed="8"/>
      <name val="華康中圓體"/>
      <family val="3"/>
      <charset val="136"/>
    </font>
    <font>
      <sz val="9"/>
      <color indexed="81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8"/>
      <name val="新細明體"/>
      <family val="1"/>
      <charset val="136"/>
    </font>
    <font>
      <b/>
      <sz val="22"/>
      <name val="微軟正黑體"/>
      <family val="2"/>
      <charset val="136"/>
    </font>
    <font>
      <sz val="12"/>
      <name val="微軟正黑體"/>
      <family val="2"/>
      <charset val="136"/>
    </font>
    <font>
      <sz val="20"/>
      <name val="微軟正黑體"/>
      <family val="2"/>
      <charset val="136"/>
    </font>
    <font>
      <b/>
      <sz val="10"/>
      <color indexed="9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22"/>
      <name val="Segoe UI"/>
      <family val="2"/>
    </font>
    <font>
      <sz val="12"/>
      <name val="Segoe UI"/>
      <family val="2"/>
    </font>
    <font>
      <sz val="20"/>
      <name val="Segoe UI"/>
      <family val="2"/>
    </font>
    <font>
      <b/>
      <sz val="10"/>
      <color indexed="9"/>
      <name val="Segoe UI"/>
      <family val="2"/>
    </font>
    <font>
      <b/>
      <sz val="12"/>
      <name val="Segoe UI"/>
      <family val="2"/>
    </font>
    <font>
      <sz val="12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1" tint="4.9989318521683403E-2"/>
      <name val="華康中圓體"/>
      <family val="3"/>
      <charset val="136"/>
    </font>
    <font>
      <b/>
      <sz val="10"/>
      <color theme="0"/>
      <name val="Segoe UI"/>
      <family val="2"/>
    </font>
    <font>
      <sz val="12"/>
      <color theme="1"/>
      <name val="Segoe UI"/>
      <family val="2"/>
    </font>
    <font>
      <sz val="12"/>
      <color theme="1"/>
      <name val="華康中圓體"/>
      <family val="3"/>
      <charset val="136"/>
    </font>
    <font>
      <sz val="12"/>
      <color rgb="FF0000FF"/>
      <name val="華康中圓體"/>
      <family val="3"/>
      <charset val="136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</font>
    <font>
      <b/>
      <sz val="10"/>
      <color indexed="9"/>
      <name val="細明體"/>
      <family val="3"/>
      <charset val="136"/>
    </font>
    <font>
      <sz val="11"/>
      <color indexed="8"/>
      <name val="Calibri"/>
      <family val="2"/>
    </font>
    <font>
      <sz val="10"/>
      <name val="Segoe UI"/>
      <family val="2"/>
    </font>
    <font>
      <sz val="12"/>
      <color rgb="FFFF0000"/>
      <name val="Segoe UI"/>
      <family val="2"/>
    </font>
    <font>
      <sz val="12"/>
      <color theme="1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細明體"/>
      <family val="3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Segoe UI"/>
      <family val="2"/>
    </font>
    <font>
      <b/>
      <sz val="12"/>
      <color rgb="FFFF0000"/>
      <name val="Segoe UI"/>
      <family val="2"/>
    </font>
    <font>
      <b/>
      <sz val="12"/>
      <color theme="1"/>
      <name val="微軟正黑體"/>
      <family val="2"/>
      <charset val="136"/>
    </font>
    <font>
      <sz val="12"/>
      <color theme="0"/>
      <name val="Segoe U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Segoe UI"/>
      <family val="2"/>
    </font>
    <font>
      <sz val="12"/>
      <color theme="1"/>
      <name val="細明體"/>
      <family val="3"/>
      <charset val="136"/>
    </font>
    <font>
      <sz val="11"/>
      <color theme="1"/>
      <name val="新細明體"/>
      <family val="2"/>
      <scheme val="minor"/>
    </font>
    <font>
      <sz val="12"/>
      <color theme="0"/>
      <name val="新細明體"/>
      <family val="1"/>
      <charset val="136"/>
    </font>
    <font>
      <sz val="12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0"/>
      <name val="新細明體"/>
      <family val="1"/>
      <charset val="136"/>
    </font>
    <font>
      <sz val="12"/>
      <color theme="0"/>
      <name val="細明體"/>
      <family val="3"/>
      <charset val="136"/>
    </font>
    <font>
      <b/>
      <sz val="10"/>
      <color rgb="FFFFFFFF"/>
      <name val="Segoe UI"/>
      <family val="2"/>
    </font>
    <font>
      <b/>
      <i/>
      <sz val="10"/>
      <color rgb="FFFFFFFF"/>
      <name val="Segoe UI"/>
      <family val="2"/>
    </font>
    <font>
      <b/>
      <sz val="10"/>
      <color rgb="FFFFFFFF"/>
      <name val="細明體"/>
      <family val="2"/>
      <charset val="136"/>
    </font>
  </fonts>
  <fills count="4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4">
    <xf numFmtId="0" fontId="0" fillId="0" borderId="0"/>
    <xf numFmtId="0" fontId="48" fillId="0" borderId="0">
      <alignment vertical="center"/>
    </xf>
    <xf numFmtId="43" fontId="9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55" fillId="0" borderId="55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7" fillId="0" borderId="57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1" fillId="15" borderId="58" applyNumberFormat="0" applyAlignment="0" applyProtection="0">
      <alignment vertical="center"/>
    </xf>
    <xf numFmtId="0" fontId="62" fillId="16" borderId="59" applyNumberFormat="0" applyAlignment="0" applyProtection="0">
      <alignment vertical="center"/>
    </xf>
    <xf numFmtId="0" fontId="63" fillId="16" borderId="58" applyNumberFormat="0" applyAlignment="0" applyProtection="0">
      <alignment vertical="center"/>
    </xf>
    <xf numFmtId="0" fontId="64" fillId="0" borderId="60" applyNumberFormat="0" applyFill="0" applyAlignment="0" applyProtection="0">
      <alignment vertical="center"/>
    </xf>
    <xf numFmtId="0" fontId="65" fillId="17" borderId="61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63" applyNumberFormat="0" applyFill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62" applyNumberFormat="0" applyFont="0" applyAlignment="0" applyProtection="0">
      <alignment vertical="center"/>
    </xf>
    <xf numFmtId="0" fontId="7" fillId="0" borderId="0">
      <alignment vertical="center"/>
    </xf>
    <xf numFmtId="0" fontId="7" fillId="18" borderId="62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62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18" borderId="62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6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72" fillId="0" borderId="0" applyFill="0" applyProtection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6" fillId="0" borderId="0"/>
    <xf numFmtId="0" fontId="86" fillId="0" borderId="0"/>
    <xf numFmtId="43" fontId="9" fillId="0" borderId="0" applyFont="0" applyFill="0" applyBorder="0" applyAlignment="0" applyProtection="0"/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62" applyNumberFormat="0" applyFont="0" applyAlignment="0" applyProtection="0">
      <alignment vertical="center"/>
    </xf>
    <xf numFmtId="0" fontId="1" fillId="0" borderId="0">
      <alignment vertical="center"/>
    </xf>
    <xf numFmtId="0" fontId="1" fillId="18" borderId="6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6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8" borderId="6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6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69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3" fontId="13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/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3" fontId="13" fillId="2" borderId="6" xfId="0" applyNumberFormat="1" applyFont="1" applyFill="1" applyBorder="1" applyAlignment="1">
      <alignment vertical="center"/>
    </xf>
    <xf numFmtId="3" fontId="13" fillId="2" borderId="0" xfId="0" applyNumberFormat="1" applyFont="1" applyFill="1" applyAlignment="1">
      <alignment vertical="center"/>
    </xf>
    <xf numFmtId="0" fontId="15" fillId="2" borderId="7" xfId="0" applyFont="1" applyFill="1" applyBorder="1" applyAlignment="1">
      <alignment horizontal="center" vertical="center"/>
    </xf>
    <xf numFmtId="3" fontId="13" fillId="2" borderId="8" xfId="0" applyNumberFormat="1" applyFont="1" applyFill="1" applyBorder="1" applyAlignment="1">
      <alignment vertical="center"/>
    </xf>
    <xf numFmtId="3" fontId="15" fillId="2" borderId="9" xfId="0" applyNumberFormat="1" applyFont="1" applyFill="1" applyBorder="1" applyAlignment="1">
      <alignment horizontal="center" vertical="center" wrapText="1"/>
    </xf>
    <xf numFmtId="3" fontId="13" fillId="2" borderId="10" xfId="0" applyNumberFormat="1" applyFont="1" applyFill="1" applyBorder="1" applyAlignment="1">
      <alignment vertical="center"/>
    </xf>
    <xf numFmtId="3" fontId="19" fillId="2" borderId="9" xfId="0" applyNumberFormat="1" applyFont="1" applyFill="1" applyBorder="1" applyAlignment="1">
      <alignment horizontal="center" vertical="center" wrapText="1"/>
    </xf>
    <xf numFmtId="3" fontId="19" fillId="2" borderId="11" xfId="0" applyNumberFormat="1" applyFont="1" applyFill="1" applyBorder="1" applyAlignment="1">
      <alignment horizontal="center" vertical="center" wrapText="1"/>
    </xf>
    <xf numFmtId="3" fontId="15" fillId="2" borderId="11" xfId="0" applyNumberFormat="1" applyFont="1" applyFill="1" applyBorder="1" applyAlignment="1">
      <alignment horizontal="center" vertical="center" wrapText="1"/>
    </xf>
    <xf numFmtId="3" fontId="13" fillId="2" borderId="12" xfId="0" applyNumberFormat="1" applyFont="1" applyFill="1" applyBorder="1" applyAlignment="1">
      <alignment vertical="center"/>
    </xf>
    <xf numFmtId="0" fontId="13" fillId="2" borderId="13" xfId="0" applyFont="1" applyFill="1" applyBorder="1" applyAlignment="1">
      <alignment vertical="center"/>
    </xf>
    <xf numFmtId="0" fontId="13" fillId="2" borderId="14" xfId="0" applyFont="1" applyFill="1" applyBorder="1" applyAlignment="1">
      <alignment vertical="center"/>
    </xf>
    <xf numFmtId="3" fontId="13" fillId="2" borderId="15" xfId="0" applyNumberFormat="1" applyFont="1" applyFill="1" applyBorder="1" applyAlignment="1">
      <alignment vertical="center"/>
    </xf>
    <xf numFmtId="3" fontId="20" fillId="2" borderId="11" xfId="0" applyNumberFormat="1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/>
    </xf>
    <xf numFmtId="3" fontId="13" fillId="2" borderId="0" xfId="0" applyNumberFormat="1" applyFont="1" applyFill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 wrapText="1"/>
    </xf>
    <xf numFmtId="3" fontId="13" fillId="2" borderId="17" xfId="0" applyNumberFormat="1" applyFont="1" applyFill="1" applyBorder="1" applyAlignment="1">
      <alignment vertical="center"/>
    </xf>
    <xf numFmtId="3" fontId="13" fillId="3" borderId="11" xfId="0" applyNumberFormat="1" applyFont="1" applyFill="1" applyBorder="1" applyAlignment="1">
      <alignment horizontal="center"/>
    </xf>
    <xf numFmtId="3" fontId="13" fillId="2" borderId="11" xfId="0" applyNumberFormat="1" applyFont="1" applyFill="1" applyBorder="1" applyAlignment="1">
      <alignment vertical="center"/>
    </xf>
    <xf numFmtId="3" fontId="13" fillId="4" borderId="11" xfId="0" applyNumberFormat="1" applyFont="1" applyFill="1" applyBorder="1" applyAlignment="1">
      <alignment horizontal="center"/>
    </xf>
    <xf numFmtId="3" fontId="14" fillId="0" borderId="0" xfId="0" applyNumberFormat="1" applyFont="1" applyAlignment="1">
      <alignment horizontal="left" vertical="center"/>
    </xf>
    <xf numFmtId="0" fontId="24" fillId="2" borderId="0" xfId="0" applyFont="1" applyFill="1" applyAlignment="1">
      <alignment vertical="center"/>
    </xf>
    <xf numFmtId="182" fontId="13" fillId="0" borderId="0" xfId="2" applyNumberFormat="1" applyFont="1" applyAlignment="1">
      <alignment horizontal="center"/>
    </xf>
    <xf numFmtId="0" fontId="13" fillId="0" borderId="3" xfId="0" applyFont="1" applyBorder="1" applyAlignment="1">
      <alignment horizontal="center" vertical="center"/>
    </xf>
    <xf numFmtId="182" fontId="13" fillId="0" borderId="0" xfId="2" applyNumberFormat="1" applyFont="1" applyBorder="1" applyAlignment="1">
      <alignment horizontal="center"/>
    </xf>
    <xf numFmtId="0" fontId="13" fillId="0" borderId="11" xfId="0" applyFont="1" applyBorder="1" applyAlignment="1">
      <alignment horizontal="center" vertical="center" wrapText="1"/>
    </xf>
    <xf numFmtId="182" fontId="13" fillId="4" borderId="11" xfId="2" applyNumberFormat="1" applyFont="1" applyFill="1" applyBorder="1" applyAlignment="1">
      <alignment horizontal="right"/>
    </xf>
    <xf numFmtId="183" fontId="24" fillId="2" borderId="18" xfId="0" applyNumberFormat="1" applyFont="1" applyFill="1" applyBorder="1" applyAlignment="1">
      <alignment horizontal="center" vertical="center" wrapText="1"/>
    </xf>
    <xf numFmtId="49" fontId="25" fillId="0" borderId="19" xfId="0" applyNumberFormat="1" applyFont="1" applyBorder="1" applyAlignment="1">
      <alignment vertical="center" wrapText="1"/>
    </xf>
    <xf numFmtId="49" fontId="25" fillId="0" borderId="0" xfId="0" applyNumberFormat="1" applyFont="1" applyAlignment="1">
      <alignment vertical="center" wrapText="1"/>
    </xf>
    <xf numFmtId="182" fontId="13" fillId="0" borderId="0" xfId="2" applyNumberFormat="1" applyFont="1" applyBorder="1" applyAlignment="1">
      <alignment horizontal="center" vertical="center"/>
    </xf>
    <xf numFmtId="182" fontId="13" fillId="0" borderId="3" xfId="2" applyNumberFormat="1" applyFont="1" applyBorder="1" applyAlignment="1">
      <alignment horizontal="center"/>
    </xf>
    <xf numFmtId="182" fontId="15" fillId="5" borderId="11" xfId="2" applyNumberFormat="1" applyFont="1" applyFill="1" applyBorder="1" applyAlignment="1">
      <alignment horizontal="center" vertical="center" wrapText="1"/>
    </xf>
    <xf numFmtId="182" fontId="15" fillId="5" borderId="11" xfId="2" applyNumberFormat="1" applyFont="1" applyFill="1" applyBorder="1" applyAlignment="1">
      <alignment horizontal="center" vertical="center"/>
    </xf>
    <xf numFmtId="182" fontId="13" fillId="2" borderId="11" xfId="2" applyNumberFormat="1" applyFont="1" applyFill="1" applyBorder="1" applyAlignment="1">
      <alignment horizontal="center"/>
    </xf>
    <xf numFmtId="182" fontId="13" fillId="0" borderId="11" xfId="2" applyNumberFormat="1" applyFont="1" applyBorder="1" applyAlignment="1">
      <alignment horizontal="right"/>
    </xf>
    <xf numFmtId="182" fontId="13" fillId="0" borderId="11" xfId="2" applyNumberFormat="1" applyFont="1" applyBorder="1" applyAlignment="1">
      <alignment horizontal="center"/>
    </xf>
    <xf numFmtId="182" fontId="13" fillId="0" borderId="11" xfId="2" applyNumberFormat="1" applyFont="1" applyFill="1" applyBorder="1" applyAlignment="1">
      <alignment horizontal="right"/>
    </xf>
    <xf numFmtId="182" fontId="13" fillId="6" borderId="11" xfId="2" applyNumberFormat="1" applyFont="1" applyFill="1" applyBorder="1" applyAlignment="1">
      <alignment horizontal="center"/>
    </xf>
    <xf numFmtId="182" fontId="13" fillId="7" borderId="11" xfId="2" applyNumberFormat="1" applyFont="1" applyFill="1" applyBorder="1" applyAlignment="1">
      <alignment horizontal="center"/>
    </xf>
    <xf numFmtId="182" fontId="13" fillId="0" borderId="3" xfId="2" applyNumberFormat="1" applyFont="1" applyBorder="1" applyAlignment="1">
      <alignment horizontal="left" vertical="center"/>
    </xf>
    <xf numFmtId="182" fontId="13" fillId="0" borderId="3" xfId="2" applyNumberFormat="1" applyFont="1" applyBorder="1" applyAlignment="1">
      <alignment horizontal="center" vertical="center"/>
    </xf>
    <xf numFmtId="182" fontId="13" fillId="0" borderId="20" xfId="2" applyNumberFormat="1" applyFont="1" applyBorder="1" applyAlignment="1">
      <alignment horizontal="center"/>
    </xf>
    <xf numFmtId="182" fontId="13" fillId="0" borderId="0" xfId="2" applyNumberFormat="1" applyFont="1" applyBorder="1" applyAlignment="1">
      <alignment horizontal="left" vertical="center"/>
    </xf>
    <xf numFmtId="180" fontId="13" fillId="0" borderId="0" xfId="0" applyNumberFormat="1" applyFont="1" applyAlignment="1">
      <alignment horizontal="center" vertical="center"/>
    </xf>
    <xf numFmtId="180" fontId="13" fillId="4" borderId="11" xfId="0" applyNumberFormat="1" applyFont="1" applyFill="1" applyBorder="1" applyAlignment="1">
      <alignment horizontal="center"/>
    </xf>
    <xf numFmtId="180" fontId="13" fillId="3" borderId="11" xfId="2" applyNumberFormat="1" applyFont="1" applyFill="1" applyBorder="1" applyAlignment="1">
      <alignment horizontal="center"/>
    </xf>
    <xf numFmtId="180" fontId="13" fillId="0" borderId="3" xfId="0" applyNumberFormat="1" applyFont="1" applyBorder="1" applyAlignment="1">
      <alignment horizontal="center"/>
    </xf>
    <xf numFmtId="180" fontId="13" fillId="0" borderId="0" xfId="0" applyNumberFormat="1" applyFont="1" applyAlignment="1">
      <alignment horizontal="center"/>
    </xf>
    <xf numFmtId="49" fontId="0" fillId="0" borderId="0" xfId="0" applyNumberFormat="1"/>
    <xf numFmtId="49" fontId="16" fillId="2" borderId="21" xfId="0" applyNumberFormat="1" applyFont="1" applyFill="1" applyBorder="1" applyAlignment="1">
      <alignment horizontal="center" vertical="center" wrapText="1"/>
    </xf>
    <xf numFmtId="49" fontId="16" fillId="2" borderId="22" xfId="0" applyNumberFormat="1" applyFont="1" applyFill="1" applyBorder="1" applyAlignment="1">
      <alignment horizontal="center" vertical="center" wrapText="1"/>
    </xf>
    <xf numFmtId="0" fontId="26" fillId="0" borderId="23" xfId="0" applyFont="1" applyBorder="1" applyAlignment="1">
      <alignment horizontal="right" vertical="center" wrapText="1"/>
    </xf>
    <xf numFmtId="0" fontId="29" fillId="2" borderId="23" xfId="0" applyFont="1" applyFill="1" applyBorder="1" applyAlignment="1">
      <alignment horizontal="right" vertical="center"/>
    </xf>
    <xf numFmtId="49" fontId="29" fillId="0" borderId="24" xfId="0" applyNumberFormat="1" applyFont="1" applyBorder="1" applyAlignment="1">
      <alignment vertical="center"/>
    </xf>
    <xf numFmtId="49" fontId="29" fillId="0" borderId="25" xfId="0" applyNumberFormat="1" applyFont="1" applyBorder="1" applyAlignment="1">
      <alignment vertical="center"/>
    </xf>
    <xf numFmtId="22" fontId="26" fillId="0" borderId="23" xfId="0" applyNumberFormat="1" applyFont="1" applyBorder="1" applyAlignment="1">
      <alignment horizontal="right" vertical="center" wrapText="1"/>
    </xf>
    <xf numFmtId="49" fontId="30" fillId="0" borderId="19" xfId="0" applyNumberFormat="1" applyFont="1" applyBorder="1" applyAlignment="1">
      <alignment vertical="center" wrapText="1"/>
    </xf>
    <xf numFmtId="20" fontId="29" fillId="2" borderId="23" xfId="0" applyNumberFormat="1" applyFont="1" applyFill="1" applyBorder="1" applyAlignment="1">
      <alignment horizontal="right" vertical="center"/>
    </xf>
    <xf numFmtId="49" fontId="29" fillId="0" borderId="26" xfId="0" applyNumberFormat="1" applyFont="1" applyBorder="1" applyAlignment="1">
      <alignment vertical="center"/>
    </xf>
    <xf numFmtId="0" fontId="31" fillId="0" borderId="23" xfId="0" applyFont="1" applyBorder="1" applyAlignment="1">
      <alignment horizontal="right" vertical="center" wrapText="1"/>
    </xf>
    <xf numFmtId="177" fontId="29" fillId="2" borderId="0" xfId="0" applyNumberFormat="1" applyFont="1" applyFill="1" applyAlignment="1">
      <alignment horizontal="right" vertical="center"/>
    </xf>
    <xf numFmtId="0" fontId="29" fillId="0" borderId="26" xfId="0" applyFont="1" applyBorder="1" applyAlignment="1">
      <alignment vertical="center"/>
    </xf>
    <xf numFmtId="49" fontId="29" fillId="0" borderId="27" xfId="0" applyNumberFormat="1" applyFont="1" applyBorder="1" applyAlignment="1">
      <alignment horizontal="center" vertical="center"/>
    </xf>
    <xf numFmtId="49" fontId="29" fillId="0" borderId="26" xfId="0" applyNumberFormat="1" applyFont="1" applyBorder="1"/>
    <xf numFmtId="182" fontId="13" fillId="0" borderId="11" xfId="2" applyNumberFormat="1" applyFont="1" applyFill="1" applyBorder="1" applyAlignment="1">
      <alignment horizontal="center"/>
    </xf>
    <xf numFmtId="20" fontId="29" fillId="8" borderId="28" xfId="0" applyNumberFormat="1" applyFont="1" applyFill="1" applyBorder="1" applyAlignment="1">
      <alignment horizontal="center" vertical="center"/>
    </xf>
    <xf numFmtId="20" fontId="49" fillId="8" borderId="28" xfId="0" applyNumberFormat="1" applyFont="1" applyFill="1" applyBorder="1" applyAlignment="1">
      <alignment horizontal="center" vertical="center"/>
    </xf>
    <xf numFmtId="20" fontId="29" fillId="8" borderId="19" xfId="0" applyNumberFormat="1" applyFont="1" applyFill="1" applyBorder="1" applyAlignment="1">
      <alignment horizontal="center" vertical="center"/>
    </xf>
    <xf numFmtId="20" fontId="29" fillId="8" borderId="11" xfId="0" applyNumberFormat="1" applyFont="1" applyFill="1" applyBorder="1" applyAlignment="1">
      <alignment horizontal="center" vertical="center"/>
    </xf>
    <xf numFmtId="20" fontId="29" fillId="8" borderId="9" xfId="0" applyNumberFormat="1" applyFont="1" applyFill="1" applyBorder="1" applyAlignment="1">
      <alignment horizontal="center" vertical="center"/>
    </xf>
    <xf numFmtId="20" fontId="49" fillId="8" borderId="9" xfId="0" applyNumberFormat="1" applyFont="1" applyFill="1" applyBorder="1" applyAlignment="1">
      <alignment horizontal="center" vertical="center"/>
    </xf>
    <xf numFmtId="0" fontId="29" fillId="8" borderId="11" xfId="0" applyFont="1" applyFill="1" applyBorder="1" applyAlignment="1">
      <alignment horizontal="center" vertical="center"/>
    </xf>
    <xf numFmtId="0" fontId="29" fillId="8" borderId="9" xfId="0" applyFont="1" applyFill="1" applyBorder="1" applyAlignment="1">
      <alignment horizontal="center" vertical="center"/>
    </xf>
    <xf numFmtId="49" fontId="0" fillId="0" borderId="0" xfId="0" applyNumberFormat="1" applyAlignment="1">
      <alignment wrapText="1"/>
    </xf>
    <xf numFmtId="49" fontId="36" fillId="0" borderId="0" xfId="0" applyNumberFormat="1" applyFont="1"/>
    <xf numFmtId="182" fontId="13" fillId="3" borderId="11" xfId="2" applyNumberFormat="1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 wrapText="1"/>
    </xf>
    <xf numFmtId="182" fontId="13" fillId="0" borderId="5" xfId="2" applyNumberFormat="1" applyFont="1" applyFill="1" applyBorder="1" applyAlignment="1">
      <alignment horizontal="center"/>
    </xf>
    <xf numFmtId="182" fontId="13" fillId="3" borderId="5" xfId="2" applyNumberFormat="1" applyFont="1" applyFill="1" applyBorder="1" applyAlignment="1">
      <alignment horizontal="center"/>
    </xf>
    <xf numFmtId="182" fontId="13" fillId="7" borderId="29" xfId="2" applyNumberFormat="1" applyFont="1" applyFill="1" applyBorder="1" applyAlignment="1">
      <alignment horizontal="center"/>
    </xf>
    <xf numFmtId="182" fontId="13" fillId="3" borderId="29" xfId="2" applyNumberFormat="1" applyFont="1" applyFill="1" applyBorder="1" applyAlignment="1">
      <alignment horizontal="center"/>
    </xf>
    <xf numFmtId="0" fontId="43" fillId="0" borderId="0" xfId="0" applyFont="1"/>
    <xf numFmtId="3" fontId="44" fillId="0" borderId="0" xfId="0" applyNumberFormat="1" applyFont="1" applyAlignment="1">
      <alignment horizontal="left" vertical="center"/>
    </xf>
    <xf numFmtId="0" fontId="43" fillId="0" borderId="0" xfId="0" applyFont="1" applyAlignment="1">
      <alignment vertical="center"/>
    </xf>
    <xf numFmtId="3" fontId="43" fillId="0" borderId="0" xfId="0" applyNumberFormat="1" applyFont="1" applyAlignment="1">
      <alignment horizontal="center" vertical="center"/>
    </xf>
    <xf numFmtId="0" fontId="46" fillId="2" borderId="0" xfId="0" applyFont="1" applyFill="1"/>
    <xf numFmtId="0" fontId="43" fillId="0" borderId="0" xfId="0" applyFont="1" applyAlignment="1">
      <alignment horizontal="center"/>
    </xf>
    <xf numFmtId="3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left"/>
    </xf>
    <xf numFmtId="182" fontId="13" fillId="0" borderId="3" xfId="2" applyNumberFormat="1" applyFont="1" applyBorder="1" applyAlignment="1">
      <alignment horizontal="right"/>
    </xf>
    <xf numFmtId="0" fontId="46" fillId="0" borderId="33" xfId="0" applyFont="1" applyBorder="1" applyAlignment="1">
      <alignment horizontal="left" vertical="center"/>
    </xf>
    <xf numFmtId="3" fontId="46" fillId="0" borderId="33" xfId="0" applyNumberFormat="1" applyFont="1" applyBorder="1" applyAlignment="1">
      <alignment horizontal="center"/>
    </xf>
    <xf numFmtId="3" fontId="46" fillId="0" borderId="33" xfId="0" applyNumberFormat="1" applyFont="1" applyBorder="1" applyAlignment="1">
      <alignment horizontal="left" vertical="center"/>
    </xf>
    <xf numFmtId="3" fontId="46" fillId="0" borderId="33" xfId="0" applyNumberFormat="1" applyFont="1" applyBorder="1" applyAlignment="1">
      <alignment horizontal="center" vertical="center"/>
    </xf>
    <xf numFmtId="3" fontId="46" fillId="0" borderId="32" xfId="0" applyNumberFormat="1" applyFont="1" applyBorder="1" applyAlignment="1">
      <alignment horizontal="center"/>
    </xf>
    <xf numFmtId="0" fontId="46" fillId="0" borderId="0" xfId="0" applyFont="1" applyAlignment="1">
      <alignment horizontal="left" vertical="center"/>
    </xf>
    <xf numFmtId="3" fontId="46" fillId="0" borderId="0" xfId="0" applyNumberFormat="1" applyFont="1" applyAlignment="1">
      <alignment horizontal="center"/>
    </xf>
    <xf numFmtId="3" fontId="46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41" fillId="0" borderId="30" xfId="0" applyFont="1" applyBorder="1" applyAlignment="1">
      <alignment horizontal="left" vertical="center"/>
    </xf>
    <xf numFmtId="178" fontId="0" fillId="0" borderId="0" xfId="0" applyNumberFormat="1"/>
    <xf numFmtId="0" fontId="70" fillId="43" borderId="64" xfId="0" applyFont="1" applyFill="1" applyBorder="1"/>
    <xf numFmtId="0" fontId="43" fillId="0" borderId="0" xfId="0" applyFont="1" applyAlignment="1">
      <alignment horizontal="center" vertical="center"/>
    </xf>
    <xf numFmtId="0" fontId="47" fillId="0" borderId="0" xfId="0" applyFont="1"/>
    <xf numFmtId="185" fontId="43" fillId="0" borderId="0" xfId="0" applyNumberFormat="1" applyFont="1" applyAlignment="1">
      <alignment horizontal="center" vertical="center"/>
    </xf>
    <xf numFmtId="185" fontId="46" fillId="0" borderId="33" xfId="0" applyNumberFormat="1" applyFont="1" applyBorder="1" applyAlignment="1">
      <alignment horizontal="center"/>
    </xf>
    <xf numFmtId="185" fontId="46" fillId="0" borderId="0" xfId="0" applyNumberFormat="1" applyFont="1" applyAlignment="1">
      <alignment horizontal="center"/>
    </xf>
    <xf numFmtId="185" fontId="43" fillId="0" borderId="0" xfId="0" applyNumberFormat="1" applyFont="1" applyAlignment="1">
      <alignment horizontal="center"/>
    </xf>
    <xf numFmtId="185" fontId="47" fillId="0" borderId="0" xfId="0" applyNumberFormat="1" applyFont="1" applyAlignment="1">
      <alignment horizontal="center" vertical="center"/>
    </xf>
    <xf numFmtId="41" fontId="46" fillId="0" borderId="0" xfId="0" applyNumberFormat="1" applyFont="1" applyAlignment="1">
      <alignment horizontal="center"/>
    </xf>
    <xf numFmtId="3" fontId="73" fillId="0" borderId="0" xfId="0" applyNumberFormat="1" applyFont="1" applyAlignment="1">
      <alignment horizontal="center"/>
    </xf>
    <xf numFmtId="0" fontId="38" fillId="0" borderId="0" xfId="0" applyFont="1"/>
    <xf numFmtId="3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 vertical="center"/>
    </xf>
    <xf numFmtId="3" fontId="38" fillId="0" borderId="0" xfId="0" applyNumberFormat="1" applyFont="1" applyAlignment="1">
      <alignment horizontal="right"/>
    </xf>
    <xf numFmtId="3" fontId="38" fillId="0" borderId="31" xfId="0" applyNumberFormat="1" applyFont="1" applyBorder="1" applyAlignment="1">
      <alignment horizontal="right"/>
    </xf>
    <xf numFmtId="0" fontId="38" fillId="0" borderId="0" xfId="0" applyFont="1" applyAlignment="1">
      <alignment horizontal="center"/>
    </xf>
    <xf numFmtId="3" fontId="47" fillId="0" borderId="0" xfId="0" applyNumberFormat="1" applyFont="1" applyAlignment="1">
      <alignment horizontal="center"/>
    </xf>
    <xf numFmtId="185" fontId="46" fillId="0" borderId="33" xfId="0" applyNumberFormat="1" applyFont="1" applyBorder="1" applyAlignment="1">
      <alignment horizontal="center" vertical="center"/>
    </xf>
    <xf numFmtId="3" fontId="77" fillId="0" borderId="0" xfId="0" applyNumberFormat="1" applyFont="1" applyAlignment="1">
      <alignment horizontal="left" vertical="center"/>
    </xf>
    <xf numFmtId="0" fontId="38" fillId="44" borderId="0" xfId="0" applyFont="1" applyFill="1"/>
    <xf numFmtId="0" fontId="38" fillId="44" borderId="0" xfId="0" applyFont="1" applyFill="1" applyAlignment="1">
      <alignment horizontal="left"/>
    </xf>
    <xf numFmtId="181" fontId="38" fillId="44" borderId="0" xfId="0" applyNumberFormat="1" applyFont="1" applyFill="1" applyAlignment="1">
      <alignment horizontal="center"/>
    </xf>
    <xf numFmtId="3" fontId="38" fillId="44" borderId="0" xfId="0" applyNumberFormat="1" applyFont="1" applyFill="1" applyAlignment="1">
      <alignment horizontal="center"/>
    </xf>
    <xf numFmtId="185" fontId="43" fillId="44" borderId="0" xfId="0" applyNumberFormat="1" applyFont="1" applyFill="1" applyAlignment="1">
      <alignment horizontal="center"/>
    </xf>
    <xf numFmtId="3" fontId="43" fillId="44" borderId="0" xfId="0" applyNumberFormat="1" applyFont="1" applyFill="1" applyAlignment="1">
      <alignment horizontal="center"/>
    </xf>
    <xf numFmtId="0" fontId="0" fillId="44" borderId="0" xfId="0" applyFill="1"/>
    <xf numFmtId="0" fontId="43" fillId="44" borderId="0" xfId="0" applyFont="1" applyFill="1"/>
    <xf numFmtId="0" fontId="38" fillId="45" borderId="0" xfId="0" applyFont="1" applyFill="1"/>
    <xf numFmtId="0" fontId="41" fillId="45" borderId="0" xfId="0" applyFont="1" applyFill="1" applyAlignment="1">
      <alignment horizontal="left" vertical="center"/>
    </xf>
    <xf numFmtId="0" fontId="38" fillId="45" borderId="0" xfId="0" applyFont="1" applyFill="1" applyAlignment="1">
      <alignment horizontal="left"/>
    </xf>
    <xf numFmtId="3" fontId="38" fillId="45" borderId="0" xfId="0" applyNumberFormat="1" applyFont="1" applyFill="1" applyAlignment="1">
      <alignment horizontal="center"/>
    </xf>
    <xf numFmtId="3" fontId="38" fillId="45" borderId="0" xfId="0" applyNumberFormat="1" applyFont="1" applyFill="1"/>
    <xf numFmtId="179" fontId="38" fillId="45" borderId="0" xfId="0" applyNumberFormat="1" applyFont="1" applyFill="1" applyAlignment="1">
      <alignment horizontal="center"/>
    </xf>
    <xf numFmtId="0" fontId="38" fillId="45" borderId="0" xfId="0" applyFont="1" applyFill="1" applyAlignment="1">
      <alignment horizontal="center"/>
    </xf>
    <xf numFmtId="178" fontId="38" fillId="45" borderId="0" xfId="0" applyNumberFormat="1" applyFont="1" applyFill="1" applyAlignment="1">
      <alignment horizontal="center"/>
    </xf>
    <xf numFmtId="182" fontId="0" fillId="0" borderId="0" xfId="2" applyNumberFormat="1" applyFont="1"/>
    <xf numFmtId="182" fontId="70" fillId="0" borderId="64" xfId="2" applyNumberFormat="1" applyFont="1" applyBorder="1"/>
    <xf numFmtId="182" fontId="0" fillId="44" borderId="0" xfId="2" applyNumberFormat="1" applyFont="1" applyFill="1"/>
    <xf numFmtId="182" fontId="75" fillId="0" borderId="64" xfId="2" applyNumberFormat="1" applyFont="1" applyBorder="1"/>
    <xf numFmtId="182" fontId="76" fillId="0" borderId="0" xfId="2" applyNumberFormat="1" applyFont="1"/>
    <xf numFmtId="182" fontId="0" fillId="0" borderId="0" xfId="0" applyNumberFormat="1"/>
    <xf numFmtId="182" fontId="70" fillId="43" borderId="65" xfId="2" applyNumberFormat="1" applyFont="1" applyFill="1" applyBorder="1"/>
    <xf numFmtId="0" fontId="46" fillId="0" borderId="0" xfId="0" applyFont="1" applyAlignment="1">
      <alignment horizontal="left"/>
    </xf>
    <xf numFmtId="3" fontId="46" fillId="46" borderId="0" xfId="0" applyNumberFormat="1" applyFont="1" applyFill="1" applyAlignment="1">
      <alignment horizontal="center"/>
    </xf>
    <xf numFmtId="0" fontId="46" fillId="0" borderId="33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1" fillId="45" borderId="0" xfId="0" applyFont="1" applyFill="1" applyAlignment="1">
      <alignment horizontal="center" vertical="center"/>
    </xf>
    <xf numFmtId="0" fontId="38" fillId="44" borderId="0" xfId="0" applyFont="1" applyFill="1" applyAlignment="1">
      <alignment horizontal="center"/>
    </xf>
    <xf numFmtId="0" fontId="46" fillId="0" borderId="0" xfId="0" quotePrefix="1" applyFont="1"/>
    <xf numFmtId="0" fontId="79" fillId="0" borderId="0" xfId="0" applyFont="1" applyAlignment="1">
      <alignment horizontal="left"/>
    </xf>
    <xf numFmtId="0" fontId="79" fillId="0" borderId="0" xfId="0" applyFont="1" applyAlignment="1">
      <alignment horizontal="center"/>
    </xf>
    <xf numFmtId="0" fontId="46" fillId="44" borderId="0" xfId="0" applyFont="1" applyFill="1"/>
    <xf numFmtId="0" fontId="46" fillId="0" borderId="0" xfId="0" applyFont="1"/>
    <xf numFmtId="0" fontId="0" fillId="0" borderId="0" xfId="0" applyAlignment="1">
      <alignment horizontal="left"/>
    </xf>
    <xf numFmtId="0" fontId="76" fillId="0" borderId="0" xfId="0" applyFont="1"/>
    <xf numFmtId="0" fontId="81" fillId="0" borderId="0" xfId="0" applyFont="1" applyAlignment="1">
      <alignment horizontal="left"/>
    </xf>
    <xf numFmtId="0" fontId="81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/>
    <xf numFmtId="179" fontId="41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182" fontId="76" fillId="0" borderId="0" xfId="0" applyNumberFormat="1" applyFont="1"/>
    <xf numFmtId="3" fontId="79" fillId="0" borderId="0" xfId="0" applyNumberFormat="1" applyFont="1" applyAlignment="1">
      <alignment horizontal="center"/>
    </xf>
    <xf numFmtId="0" fontId="79" fillId="0" borderId="0" xfId="0" applyFont="1"/>
    <xf numFmtId="185" fontId="79" fillId="0" borderId="0" xfId="0" applyNumberFormat="1" applyFont="1" applyAlignment="1">
      <alignment horizontal="center"/>
    </xf>
    <xf numFmtId="0" fontId="70" fillId="0" borderId="0" xfId="0" applyFont="1"/>
    <xf numFmtId="0" fontId="43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51" fillId="11" borderId="0" xfId="0" applyFont="1" applyFill="1"/>
    <xf numFmtId="3" fontId="82" fillId="0" borderId="0" xfId="0" applyNumberFormat="1" applyFont="1" applyAlignment="1">
      <alignment horizontal="center"/>
    </xf>
    <xf numFmtId="0" fontId="82" fillId="0" borderId="0" xfId="0" applyFont="1"/>
    <xf numFmtId="3" fontId="46" fillId="44" borderId="29" xfId="0" applyNumberFormat="1" applyFont="1" applyFill="1" applyBorder="1" applyAlignment="1">
      <alignment horizontal="right"/>
    </xf>
    <xf numFmtId="0" fontId="81" fillId="0" borderId="0" xfId="0" applyFont="1" applyAlignment="1">
      <alignment wrapText="1"/>
    </xf>
    <xf numFmtId="0" fontId="70" fillId="0" borderId="0" xfId="0" applyFont="1" applyAlignment="1">
      <alignment wrapText="1"/>
    </xf>
    <xf numFmtId="3" fontId="51" fillId="0" borderId="0" xfId="0" applyNumberFormat="1" applyFont="1" applyAlignment="1">
      <alignment horizontal="center"/>
    </xf>
    <xf numFmtId="0" fontId="51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51" fillId="0" borderId="0" xfId="0" applyFont="1"/>
    <xf numFmtId="185" fontId="51" fillId="0" borderId="0" xfId="0" applyNumberFormat="1" applyFont="1" applyAlignment="1">
      <alignment horizontal="center"/>
    </xf>
    <xf numFmtId="0" fontId="38" fillId="0" borderId="31" xfId="0" applyFont="1" applyBorder="1" applyAlignment="1">
      <alignment horizontal="center"/>
    </xf>
    <xf numFmtId="0" fontId="50" fillId="9" borderId="66" xfId="0" applyFont="1" applyFill="1" applyBorder="1" applyAlignment="1">
      <alignment horizontal="center" vertical="center"/>
    </xf>
    <xf numFmtId="0" fontId="50" fillId="9" borderId="47" xfId="0" applyFont="1" applyFill="1" applyBorder="1" applyAlignment="1">
      <alignment horizontal="center" vertical="center"/>
    </xf>
    <xf numFmtId="0" fontId="50" fillId="9" borderId="47" xfId="0" applyFont="1" applyFill="1" applyBorder="1" applyAlignment="1">
      <alignment horizontal="center" vertical="center" wrapText="1"/>
    </xf>
    <xf numFmtId="0" fontId="40" fillId="9" borderId="47" xfId="0" applyFont="1" applyFill="1" applyBorder="1" applyAlignment="1">
      <alignment horizontal="center" vertical="center" wrapText="1"/>
    </xf>
    <xf numFmtId="185" fontId="71" fillId="9" borderId="47" xfId="0" applyNumberFormat="1" applyFont="1" applyFill="1" applyBorder="1" applyAlignment="1">
      <alignment horizontal="center" vertical="center" wrapText="1"/>
    </xf>
    <xf numFmtId="3" fontId="45" fillId="9" borderId="47" xfId="0" applyNumberFormat="1" applyFont="1" applyFill="1" applyBorder="1" applyAlignment="1">
      <alignment horizontal="center" vertical="center" wrapText="1"/>
    </xf>
    <xf numFmtId="3" fontId="40" fillId="9" borderId="47" xfId="0" applyNumberFormat="1" applyFont="1" applyFill="1" applyBorder="1" applyAlignment="1">
      <alignment horizontal="center" vertical="center" wrapText="1"/>
    </xf>
    <xf numFmtId="3" fontId="50" fillId="9" borderId="47" xfId="0" applyNumberFormat="1" applyFont="1" applyFill="1" applyBorder="1" applyAlignment="1">
      <alignment horizontal="center" vertical="center"/>
    </xf>
    <xf numFmtId="0" fontId="50" fillId="9" borderId="67" xfId="0" applyFont="1" applyFill="1" applyBorder="1" applyAlignment="1">
      <alignment horizontal="center" vertical="center"/>
    </xf>
    <xf numFmtId="0" fontId="43" fillId="0" borderId="46" xfId="0" applyFont="1" applyBorder="1" applyAlignment="1">
      <alignment horizontal="center"/>
    </xf>
    <xf numFmtId="0" fontId="43" fillId="0" borderId="28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14" fontId="43" fillId="0" borderId="28" xfId="0" applyNumberFormat="1" applyFont="1" applyBorder="1" applyAlignment="1">
      <alignment horizontal="center"/>
    </xf>
    <xf numFmtId="3" fontId="43" fillId="0" borderId="28" xfId="0" applyNumberFormat="1" applyFont="1" applyBorder="1" applyAlignment="1">
      <alignment horizontal="center"/>
    </xf>
    <xf numFmtId="185" fontId="43" fillId="0" borderId="28" xfId="0" applyNumberFormat="1" applyFont="1" applyBorder="1" applyAlignment="1">
      <alignment horizontal="center"/>
    </xf>
    <xf numFmtId="3" fontId="43" fillId="44" borderId="28" xfId="0" applyNumberFormat="1" applyFont="1" applyFill="1" applyBorder="1" applyAlignment="1">
      <alignment horizontal="center"/>
    </xf>
    <xf numFmtId="3" fontId="43" fillId="0" borderId="28" xfId="0" applyNumberFormat="1" applyFont="1" applyBorder="1" applyAlignment="1">
      <alignment horizontal="right"/>
    </xf>
    <xf numFmtId="0" fontId="83" fillId="44" borderId="0" xfId="0" applyFont="1" applyFill="1" applyAlignment="1">
      <alignment horizontal="left"/>
    </xf>
    <xf numFmtId="0" fontId="84" fillId="0" borderId="0" xfId="0" applyFont="1" applyAlignment="1">
      <alignment horizontal="left"/>
    </xf>
    <xf numFmtId="0" fontId="84" fillId="0" borderId="0" xfId="0" applyFont="1" applyAlignment="1">
      <alignment horizontal="center"/>
    </xf>
    <xf numFmtId="0" fontId="84" fillId="0" borderId="0" xfId="0" applyFont="1"/>
    <xf numFmtId="3" fontId="84" fillId="0" borderId="0" xfId="0" applyNumberFormat="1" applyFont="1" applyAlignment="1">
      <alignment horizontal="center"/>
    </xf>
    <xf numFmtId="185" fontId="84" fillId="0" borderId="0" xfId="0" applyNumberFormat="1" applyFont="1" applyAlignment="1">
      <alignment horizontal="center"/>
    </xf>
    <xf numFmtId="3" fontId="43" fillId="44" borderId="44" xfId="0" applyNumberFormat="1" applyFont="1" applyFill="1" applyBorder="1" applyAlignment="1">
      <alignment horizontal="right"/>
    </xf>
    <xf numFmtId="3" fontId="43" fillId="44" borderId="29" xfId="0" applyNumberFormat="1" applyFont="1" applyFill="1" applyBorder="1" applyAlignment="1">
      <alignment horizontal="right"/>
    </xf>
    <xf numFmtId="0" fontId="43" fillId="44" borderId="1" xfId="0" applyFont="1" applyFill="1" applyBorder="1" applyAlignment="1">
      <alignment horizontal="center"/>
    </xf>
    <xf numFmtId="0" fontId="51" fillId="0" borderId="0" xfId="0" quotePrefix="1" applyFont="1"/>
    <xf numFmtId="0" fontId="46" fillId="44" borderId="1" xfId="0" applyFont="1" applyFill="1" applyBorder="1" applyAlignment="1">
      <alignment horizontal="center"/>
    </xf>
    <xf numFmtId="0" fontId="87" fillId="44" borderId="0" xfId="0" applyFont="1" applyFill="1"/>
    <xf numFmtId="0" fontId="82" fillId="44" borderId="0" xfId="0" applyFont="1" applyFill="1" applyAlignment="1">
      <alignment horizontal="left"/>
    </xf>
    <xf numFmtId="0" fontId="82" fillId="44" borderId="0" xfId="0" applyFont="1" applyFill="1"/>
    <xf numFmtId="3" fontId="82" fillId="44" borderId="0" xfId="0" applyNumberFormat="1" applyFont="1" applyFill="1" applyAlignment="1">
      <alignment horizontal="center"/>
    </xf>
    <xf numFmtId="3" fontId="44" fillId="0" borderId="0" xfId="0" applyNumberFormat="1" applyFont="1" applyAlignment="1">
      <alignment horizontal="center" vertical="center"/>
    </xf>
    <xf numFmtId="0" fontId="43" fillId="0" borderId="68" xfId="0" applyFont="1" applyBorder="1" applyAlignment="1">
      <alignment horizontal="center"/>
    </xf>
    <xf numFmtId="0" fontId="38" fillId="0" borderId="68" xfId="0" applyFont="1" applyBorder="1" applyAlignment="1">
      <alignment horizontal="center"/>
    </xf>
    <xf numFmtId="14" fontId="43" fillId="0" borderId="68" xfId="0" applyNumberFormat="1" applyFont="1" applyBorder="1" applyAlignment="1">
      <alignment horizontal="center"/>
    </xf>
    <xf numFmtId="3" fontId="43" fillId="0" borderId="68" xfId="0" applyNumberFormat="1" applyFont="1" applyBorder="1" applyAlignment="1">
      <alignment horizontal="center"/>
    </xf>
    <xf numFmtId="185" fontId="43" fillId="0" borderId="68" xfId="0" applyNumberFormat="1" applyFont="1" applyBorder="1" applyAlignment="1">
      <alignment horizontal="center"/>
    </xf>
    <xf numFmtId="3" fontId="43" fillId="44" borderId="68" xfId="0" applyNumberFormat="1" applyFont="1" applyFill="1" applyBorder="1" applyAlignment="1">
      <alignment horizontal="center"/>
    </xf>
    <xf numFmtId="3" fontId="43" fillId="0" borderId="68" xfId="0" applyNumberFormat="1" applyFont="1" applyBorder="1" applyAlignment="1">
      <alignment horizontal="right"/>
    </xf>
    <xf numFmtId="0" fontId="47" fillId="0" borderId="68" xfId="0" applyFont="1" applyBorder="1" applyAlignment="1">
      <alignment horizontal="center"/>
    </xf>
    <xf numFmtId="184" fontId="43" fillId="0" borderId="68" xfId="0" applyNumberFormat="1" applyFont="1" applyBorder="1" applyAlignment="1">
      <alignment horizontal="center"/>
    </xf>
    <xf numFmtId="3" fontId="79" fillId="44" borderId="68" xfId="0" applyNumberFormat="1" applyFont="1" applyFill="1" applyBorder="1" applyAlignment="1">
      <alignment horizontal="center"/>
    </xf>
    <xf numFmtId="0" fontId="38" fillId="44" borderId="68" xfId="0" applyFont="1" applyFill="1" applyBorder="1" applyAlignment="1">
      <alignment horizontal="center"/>
    </xf>
    <xf numFmtId="0" fontId="43" fillId="44" borderId="68" xfId="0" applyFont="1" applyFill="1" applyBorder="1" applyAlignment="1">
      <alignment horizontal="center"/>
    </xf>
    <xf numFmtId="14" fontId="43" fillId="44" borderId="68" xfId="0" applyNumberFormat="1" applyFont="1" applyFill="1" applyBorder="1" applyAlignment="1">
      <alignment horizontal="center"/>
    </xf>
    <xf numFmtId="184" fontId="43" fillId="44" borderId="68" xfId="0" applyNumberFormat="1" applyFont="1" applyFill="1" applyBorder="1" applyAlignment="1">
      <alignment horizontal="center"/>
    </xf>
    <xf numFmtId="185" fontId="43" fillId="44" borderId="68" xfId="0" applyNumberFormat="1" applyFont="1" applyFill="1" applyBorder="1" applyAlignment="1">
      <alignment horizontal="center"/>
    </xf>
    <xf numFmtId="3" fontId="51" fillId="44" borderId="68" xfId="0" applyNumberFormat="1" applyFont="1" applyFill="1" applyBorder="1" applyAlignment="1">
      <alignment horizontal="center"/>
    </xf>
    <xf numFmtId="3" fontId="74" fillId="44" borderId="68" xfId="0" applyNumberFormat="1" applyFont="1" applyFill="1" applyBorder="1" applyAlignment="1">
      <alignment horizontal="center"/>
    </xf>
    <xf numFmtId="3" fontId="43" fillId="44" borderId="68" xfId="0" applyNumberFormat="1" applyFont="1" applyFill="1" applyBorder="1" applyAlignment="1">
      <alignment horizontal="right"/>
    </xf>
    <xf numFmtId="0" fontId="43" fillId="44" borderId="68" xfId="0" applyFont="1" applyFill="1" applyBorder="1" applyAlignment="1">
      <alignment horizontal="center" wrapText="1"/>
    </xf>
    <xf numFmtId="0" fontId="38" fillId="0" borderId="68" xfId="0" applyFont="1" applyBorder="1" applyAlignment="1">
      <alignment horizontal="center" vertical="center"/>
    </xf>
    <xf numFmtId="0" fontId="77" fillId="44" borderId="68" xfId="0" applyFont="1" applyFill="1" applyBorder="1" applyAlignment="1">
      <alignment horizontal="center"/>
    </xf>
    <xf numFmtId="3" fontId="46" fillId="44" borderId="68" xfId="0" applyNumberFormat="1" applyFont="1" applyFill="1" applyBorder="1" applyAlignment="1">
      <alignment horizontal="center"/>
    </xf>
    <xf numFmtId="0" fontId="47" fillId="44" borderId="68" xfId="0" applyFont="1" applyFill="1" applyBorder="1" applyAlignment="1">
      <alignment horizontal="center"/>
    </xf>
    <xf numFmtId="14" fontId="46" fillId="44" borderId="68" xfId="0" applyNumberFormat="1" applyFont="1" applyFill="1" applyBorder="1" applyAlignment="1">
      <alignment horizontal="center"/>
    </xf>
    <xf numFmtId="0" fontId="78" fillId="44" borderId="68" xfId="0" applyFont="1" applyFill="1" applyBorder="1" applyAlignment="1">
      <alignment horizontal="center"/>
    </xf>
    <xf numFmtId="0" fontId="78" fillId="0" borderId="68" xfId="0" applyFont="1" applyBorder="1" applyAlignment="1">
      <alignment horizontal="center"/>
    </xf>
    <xf numFmtId="0" fontId="51" fillId="44" borderId="68" xfId="0" applyFont="1" applyFill="1" applyBorder="1" applyAlignment="1">
      <alignment horizontal="center"/>
    </xf>
    <xf numFmtId="14" fontId="51" fillId="44" borderId="68" xfId="0" applyNumberFormat="1" applyFont="1" applyFill="1" applyBorder="1" applyAlignment="1">
      <alignment horizontal="center"/>
    </xf>
    <xf numFmtId="184" fontId="51" fillId="44" borderId="68" xfId="0" applyNumberFormat="1" applyFont="1" applyFill="1" applyBorder="1" applyAlignment="1">
      <alignment horizontal="center"/>
    </xf>
    <xf numFmtId="3" fontId="51" fillId="0" borderId="68" xfId="0" applyNumberFormat="1" applyFont="1" applyBorder="1" applyAlignment="1">
      <alignment horizontal="center"/>
    </xf>
    <xf numFmtId="185" fontId="51" fillId="44" borderId="68" xfId="0" applyNumberFormat="1" applyFont="1" applyFill="1" applyBorder="1" applyAlignment="1">
      <alignment horizontal="center"/>
    </xf>
    <xf numFmtId="3" fontId="51" fillId="44" borderId="68" xfId="0" applyNumberFormat="1" applyFont="1" applyFill="1" applyBorder="1" applyAlignment="1">
      <alignment horizontal="right"/>
    </xf>
    <xf numFmtId="0" fontId="41" fillId="44" borderId="68" xfId="0" applyFont="1" applyFill="1" applyBorder="1" applyAlignment="1">
      <alignment horizontal="center"/>
    </xf>
    <xf numFmtId="0" fontId="41" fillId="0" borderId="68" xfId="0" applyFont="1" applyBorder="1" applyAlignment="1">
      <alignment horizontal="center" vertical="center"/>
    </xf>
    <xf numFmtId="0" fontId="46" fillId="44" borderId="68" xfId="0" applyFont="1" applyFill="1" applyBorder="1" applyAlignment="1">
      <alignment horizontal="center" vertical="center"/>
    </xf>
    <xf numFmtId="3" fontId="46" fillId="0" borderId="68" xfId="0" applyNumberFormat="1" applyFont="1" applyBorder="1" applyAlignment="1">
      <alignment horizontal="center"/>
    </xf>
    <xf numFmtId="185" fontId="46" fillId="44" borderId="68" xfId="0" applyNumberFormat="1" applyFont="1" applyFill="1" applyBorder="1" applyAlignment="1">
      <alignment horizontal="center"/>
    </xf>
    <xf numFmtId="3" fontId="46" fillId="44" borderId="68" xfId="0" applyNumberFormat="1" applyFont="1" applyFill="1" applyBorder="1" applyAlignment="1">
      <alignment horizontal="right"/>
    </xf>
    <xf numFmtId="0" fontId="46" fillId="44" borderId="68" xfId="0" applyFont="1" applyFill="1" applyBorder="1" applyAlignment="1">
      <alignment horizontal="center"/>
    </xf>
    <xf numFmtId="0" fontId="41" fillId="0" borderId="68" xfId="0" applyFont="1" applyBorder="1" applyAlignment="1">
      <alignment horizontal="center"/>
    </xf>
    <xf numFmtId="185" fontId="79" fillId="44" borderId="68" xfId="0" applyNumberFormat="1" applyFont="1" applyFill="1" applyBorder="1" applyAlignment="1">
      <alignment horizontal="center"/>
    </xf>
    <xf numFmtId="3" fontId="80" fillId="44" borderId="68" xfId="0" applyNumberFormat="1" applyFont="1" applyFill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43" fillId="0" borderId="11" xfId="0" applyFont="1" applyBorder="1" applyAlignment="1">
      <alignment horizontal="center"/>
    </xf>
    <xf numFmtId="14" fontId="43" fillId="0" borderId="11" xfId="0" applyNumberFormat="1" applyFont="1" applyBorder="1" applyAlignment="1">
      <alignment horizontal="center"/>
    </xf>
    <xf numFmtId="3" fontId="38" fillId="46" borderId="0" xfId="0" applyNumberFormat="1" applyFont="1" applyFill="1" applyAlignment="1">
      <alignment horizontal="right"/>
    </xf>
    <xf numFmtId="3" fontId="38" fillId="47" borderId="0" xfId="0" applyNumberFormat="1" applyFont="1" applyFill="1" applyAlignment="1">
      <alignment horizontal="right"/>
    </xf>
    <xf numFmtId="0" fontId="91" fillId="44" borderId="0" xfId="0" applyFont="1" applyFill="1" applyAlignment="1">
      <alignment horizontal="left"/>
    </xf>
    <xf numFmtId="0" fontId="43" fillId="0" borderId="69" xfId="0" applyFont="1" applyBorder="1" applyAlignment="1">
      <alignment horizontal="center"/>
    </xf>
    <xf numFmtId="0" fontId="46" fillId="44" borderId="70" xfId="0" applyFont="1" applyFill="1" applyBorder="1" applyAlignment="1">
      <alignment horizontal="center"/>
    </xf>
    <xf numFmtId="0" fontId="38" fillId="44" borderId="70" xfId="0" applyFont="1" applyFill="1" applyBorder="1" applyAlignment="1">
      <alignment horizontal="center"/>
    </xf>
    <xf numFmtId="0" fontId="41" fillId="44" borderId="70" xfId="0" applyFont="1" applyFill="1" applyBorder="1" applyAlignment="1">
      <alignment horizontal="center"/>
    </xf>
    <xf numFmtId="14" fontId="43" fillId="44" borderId="70" xfId="0" applyNumberFormat="1" applyFont="1" applyFill="1" applyBorder="1" applyAlignment="1">
      <alignment horizontal="center"/>
    </xf>
    <xf numFmtId="3" fontId="46" fillId="44" borderId="70" xfId="0" applyNumberFormat="1" applyFont="1" applyFill="1" applyBorder="1" applyAlignment="1">
      <alignment horizontal="center"/>
    </xf>
    <xf numFmtId="3" fontId="79" fillId="44" borderId="70" xfId="0" applyNumberFormat="1" applyFont="1" applyFill="1" applyBorder="1" applyAlignment="1">
      <alignment horizontal="center"/>
    </xf>
    <xf numFmtId="185" fontId="79" fillId="44" borderId="70" xfId="0" applyNumberFormat="1" applyFont="1" applyFill="1" applyBorder="1" applyAlignment="1">
      <alignment horizontal="center"/>
    </xf>
    <xf numFmtId="3" fontId="80" fillId="44" borderId="70" xfId="0" applyNumberFormat="1" applyFont="1" applyFill="1" applyBorder="1" applyAlignment="1">
      <alignment horizontal="center"/>
    </xf>
    <xf numFmtId="178" fontId="43" fillId="44" borderId="68" xfId="0" applyNumberFormat="1" applyFont="1" applyFill="1" applyBorder="1" applyAlignment="1">
      <alignment horizontal="center"/>
    </xf>
    <xf numFmtId="0" fontId="43" fillId="44" borderId="70" xfId="0" applyFont="1" applyFill="1" applyBorder="1" applyAlignment="1">
      <alignment horizontal="center"/>
    </xf>
    <xf numFmtId="0" fontId="43" fillId="0" borderId="71" xfId="0" applyFont="1" applyBorder="1" applyAlignment="1">
      <alignment horizontal="center"/>
    </xf>
    <xf numFmtId="0" fontId="43" fillId="10" borderId="72" xfId="0" applyFont="1" applyFill="1" applyBorder="1" applyAlignment="1">
      <alignment horizontal="center"/>
    </xf>
    <xf numFmtId="14" fontId="43" fillId="10" borderId="72" xfId="0" applyNumberFormat="1" applyFont="1" applyFill="1" applyBorder="1" applyAlignment="1">
      <alignment horizontal="center"/>
    </xf>
    <xf numFmtId="3" fontId="43" fillId="10" borderId="72" xfId="0" applyNumberFormat="1" applyFont="1" applyFill="1" applyBorder="1" applyAlignment="1">
      <alignment horizontal="center"/>
    </xf>
    <xf numFmtId="3" fontId="43" fillId="10" borderId="73" xfId="0" applyNumberFormat="1" applyFont="1" applyFill="1" applyBorder="1" applyAlignment="1">
      <alignment horizontal="center"/>
    </xf>
    <xf numFmtId="185" fontId="43" fillId="10" borderId="72" xfId="0" applyNumberFormat="1" applyFont="1" applyFill="1" applyBorder="1" applyAlignment="1">
      <alignment horizontal="center"/>
    </xf>
    <xf numFmtId="0" fontId="43" fillId="0" borderId="51" xfId="0" applyFont="1" applyBorder="1" applyAlignment="1">
      <alignment horizontal="center"/>
    </xf>
    <xf numFmtId="0" fontId="40" fillId="9" borderId="47" xfId="0" applyFont="1" applyFill="1" applyBorder="1" applyAlignment="1">
      <alignment horizontal="center" vertical="center"/>
    </xf>
    <xf numFmtId="3" fontId="77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3" fontId="46" fillId="0" borderId="0" xfId="0" applyNumberFormat="1" applyFont="1" applyAlignment="1">
      <alignment horizontal="center" wrapText="1"/>
    </xf>
    <xf numFmtId="0" fontId="88" fillId="44" borderId="0" xfId="0" applyFont="1" applyFill="1" applyAlignment="1">
      <alignment wrapText="1"/>
    </xf>
    <xf numFmtId="0" fontId="87" fillId="44" borderId="0" xfId="0" applyFont="1" applyFill="1" applyAlignment="1">
      <alignment wrapText="1"/>
    </xf>
    <xf numFmtId="0" fontId="38" fillId="44" borderId="0" xfId="0" applyFont="1" applyFill="1" applyAlignment="1">
      <alignment wrapText="1"/>
    </xf>
    <xf numFmtId="0" fontId="0" fillId="44" borderId="0" xfId="0" applyFill="1" applyAlignment="1">
      <alignment wrapText="1"/>
    </xf>
    <xf numFmtId="3" fontId="37" fillId="0" borderId="0" xfId="0" applyNumberFormat="1" applyFont="1" applyAlignment="1">
      <alignment horizontal="center" vertical="center"/>
    </xf>
    <xf numFmtId="3" fontId="42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0" fontId="41" fillId="0" borderId="0" xfId="0" applyFont="1" applyAlignment="1">
      <alignment wrapText="1"/>
    </xf>
    <xf numFmtId="0" fontId="76" fillId="0" borderId="0" xfId="0" applyFont="1" applyAlignment="1">
      <alignment wrapText="1"/>
    </xf>
    <xf numFmtId="0" fontId="89" fillId="0" borderId="0" xfId="0" applyFont="1" applyAlignment="1">
      <alignment wrapText="1"/>
    </xf>
    <xf numFmtId="0" fontId="90" fillId="0" borderId="0" xfId="0" applyFont="1" applyAlignment="1">
      <alignment wrapText="1"/>
    </xf>
    <xf numFmtId="0" fontId="13" fillId="2" borderId="37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vertical="center"/>
    </xf>
    <xf numFmtId="0" fontId="13" fillId="2" borderId="34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36" xfId="0" applyFont="1" applyFill="1" applyBorder="1" applyAlignment="1">
      <alignment vertical="center" wrapText="1"/>
    </xf>
    <xf numFmtId="0" fontId="13" fillId="2" borderId="39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3" fillId="2" borderId="43" xfId="0" applyFont="1" applyFill="1" applyBorder="1" applyAlignment="1">
      <alignment vertical="center" wrapText="1"/>
    </xf>
    <xf numFmtId="0" fontId="13" fillId="2" borderId="40" xfId="0" applyFont="1" applyFill="1" applyBorder="1" applyAlignment="1">
      <alignment vertical="center" wrapText="1"/>
    </xf>
    <xf numFmtId="0" fontId="13" fillId="2" borderId="38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vertical="center"/>
    </xf>
    <xf numFmtId="0" fontId="13" fillId="2" borderId="42" xfId="0" applyFont="1" applyFill="1" applyBorder="1" applyAlignment="1">
      <alignment vertical="center"/>
    </xf>
    <xf numFmtId="0" fontId="13" fillId="2" borderId="39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182" fontId="15" fillId="2" borderId="24" xfId="2" applyNumberFormat="1" applyFont="1" applyFill="1" applyBorder="1" applyAlignment="1">
      <alignment horizontal="center" vertical="center"/>
    </xf>
    <xf numFmtId="182" fontId="15" fillId="2" borderId="45" xfId="2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5" fillId="5" borderId="46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/>
    </xf>
    <xf numFmtId="0" fontId="15" fillId="5" borderId="28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180" fontId="15" fillId="5" borderId="28" xfId="0" applyNumberFormat="1" applyFont="1" applyFill="1" applyBorder="1" applyAlignment="1">
      <alignment horizontal="center" vertical="center" wrapText="1"/>
    </xf>
    <xf numFmtId="180" fontId="15" fillId="5" borderId="11" xfId="0" applyNumberFormat="1" applyFont="1" applyFill="1" applyBorder="1" applyAlignment="1">
      <alignment horizontal="center" vertical="center" wrapText="1"/>
    </xf>
    <xf numFmtId="182" fontId="15" fillId="5" borderId="47" xfId="2" applyNumberFormat="1" applyFont="1" applyFill="1" applyBorder="1" applyAlignment="1">
      <alignment horizontal="center" vertical="center" wrapText="1"/>
    </xf>
    <xf numFmtId="182" fontId="15" fillId="5" borderId="9" xfId="2" applyNumberFormat="1" applyFont="1" applyFill="1" applyBorder="1" applyAlignment="1">
      <alignment horizontal="center" vertical="center" wrapText="1"/>
    </xf>
    <xf numFmtId="182" fontId="15" fillId="5" borderId="28" xfId="2" applyNumberFormat="1" applyFont="1" applyFill="1" applyBorder="1" applyAlignment="1">
      <alignment horizontal="center" vertical="center" wrapText="1"/>
    </xf>
    <xf numFmtId="182" fontId="15" fillId="5" borderId="11" xfId="2" applyNumberFormat="1" applyFont="1" applyFill="1" applyBorder="1" applyAlignment="1">
      <alignment horizontal="center" vertical="center" wrapText="1"/>
    </xf>
    <xf numFmtId="182" fontId="15" fillId="5" borderId="28" xfId="2" applyNumberFormat="1" applyFont="1" applyFill="1" applyBorder="1" applyAlignment="1">
      <alignment horizontal="center" vertical="center"/>
    </xf>
    <xf numFmtId="182" fontId="15" fillId="2" borderId="44" xfId="2" applyNumberFormat="1" applyFont="1" applyFill="1" applyBorder="1" applyAlignment="1">
      <alignment horizontal="center" vertical="center"/>
    </xf>
    <xf numFmtId="182" fontId="15" fillId="2" borderId="29" xfId="2" applyNumberFormat="1" applyFont="1" applyFill="1" applyBorder="1" applyAlignment="1">
      <alignment horizontal="center" vertical="center"/>
    </xf>
    <xf numFmtId="0" fontId="24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wrapText="1"/>
    </xf>
    <xf numFmtId="0" fontId="0" fillId="0" borderId="32" xfId="0" applyBorder="1" applyAlignment="1">
      <alignment wrapText="1"/>
    </xf>
    <xf numFmtId="49" fontId="29" fillId="0" borderId="48" xfId="0" applyNumberFormat="1" applyFont="1" applyBorder="1" applyAlignment="1">
      <alignment horizontal="center" vertical="center"/>
    </xf>
    <xf numFmtId="49" fontId="29" fillId="0" borderId="49" xfId="0" applyNumberFormat="1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49" fontId="25" fillId="0" borderId="51" xfId="0" applyNumberFormat="1" applyFont="1" applyBorder="1" applyAlignment="1">
      <alignment vertical="center" wrapText="1"/>
    </xf>
    <xf numFmtId="49" fontId="25" fillId="0" borderId="52" xfId="0" applyNumberFormat="1" applyFont="1" applyBorder="1" applyAlignment="1">
      <alignment vertical="center" wrapText="1"/>
    </xf>
    <xf numFmtId="49" fontId="53" fillId="0" borderId="53" xfId="0" applyNumberFormat="1" applyFont="1" applyBorder="1" applyAlignment="1">
      <alignment horizontal="left" vertical="center" wrapText="1"/>
    </xf>
    <xf numFmtId="0" fontId="53" fillId="0" borderId="54" xfId="0" applyFont="1" applyBorder="1" applyAlignment="1">
      <alignment horizontal="left" vertical="center"/>
    </xf>
    <xf numFmtId="49" fontId="27" fillId="0" borderId="0" xfId="0" applyNumberFormat="1" applyFont="1" applyAlignment="1">
      <alignment horizontal="center"/>
    </xf>
    <xf numFmtId="49" fontId="28" fillId="0" borderId="3" xfId="0" applyNumberFormat="1" applyFont="1" applyBorder="1" applyAlignment="1">
      <alignment horizontal="center" wrapText="1"/>
    </xf>
  </cellXfs>
  <cellStyles count="184">
    <cellStyle name="20% - 輔色1" xfId="21" builtinId="30" customBuiltin="1"/>
    <cellStyle name="20% - 輔色1 2" xfId="48" xr:uid="{00000000-0005-0000-0000-000001000000}"/>
    <cellStyle name="20% - 輔色1 2 2" xfId="126" xr:uid="{00000000-0005-0000-0000-000002000000}"/>
    <cellStyle name="20% - 輔色1 3" xfId="62" xr:uid="{00000000-0005-0000-0000-000003000000}"/>
    <cellStyle name="20% - 輔色1 3 2" xfId="140" xr:uid="{00000000-0005-0000-0000-000004000000}"/>
    <cellStyle name="20% - 輔色1 4" xfId="77" xr:uid="{00000000-0005-0000-0000-000005000000}"/>
    <cellStyle name="20% - 輔色1 4 2" xfId="155" xr:uid="{00000000-0005-0000-0000-000006000000}"/>
    <cellStyle name="20% - 輔色1 5" xfId="91" xr:uid="{00000000-0005-0000-0000-000007000000}"/>
    <cellStyle name="20% - 輔色1 5 2" xfId="169" xr:uid="{00000000-0005-0000-0000-000008000000}"/>
    <cellStyle name="20% - 輔色1 6" xfId="110" xr:uid="{00000000-0005-0000-0000-000009000000}"/>
    <cellStyle name="20% - 輔色2" xfId="25" builtinId="34" customBuiltin="1"/>
    <cellStyle name="20% - 輔色2 2" xfId="50" xr:uid="{00000000-0005-0000-0000-00000B000000}"/>
    <cellStyle name="20% - 輔色2 2 2" xfId="128" xr:uid="{00000000-0005-0000-0000-00000C000000}"/>
    <cellStyle name="20% - 輔色2 3" xfId="64" xr:uid="{00000000-0005-0000-0000-00000D000000}"/>
    <cellStyle name="20% - 輔色2 3 2" xfId="142" xr:uid="{00000000-0005-0000-0000-00000E000000}"/>
    <cellStyle name="20% - 輔色2 4" xfId="79" xr:uid="{00000000-0005-0000-0000-00000F000000}"/>
    <cellStyle name="20% - 輔色2 4 2" xfId="157" xr:uid="{00000000-0005-0000-0000-000010000000}"/>
    <cellStyle name="20% - 輔色2 5" xfId="93" xr:uid="{00000000-0005-0000-0000-000011000000}"/>
    <cellStyle name="20% - 輔色2 5 2" xfId="171" xr:uid="{00000000-0005-0000-0000-000012000000}"/>
    <cellStyle name="20% - 輔色2 6" xfId="112" xr:uid="{00000000-0005-0000-0000-000013000000}"/>
    <cellStyle name="20% - 輔色3" xfId="29" builtinId="38" customBuiltin="1"/>
    <cellStyle name="20% - 輔色3 2" xfId="52" xr:uid="{00000000-0005-0000-0000-000015000000}"/>
    <cellStyle name="20% - 輔色3 2 2" xfId="130" xr:uid="{00000000-0005-0000-0000-000016000000}"/>
    <cellStyle name="20% - 輔色3 3" xfId="66" xr:uid="{00000000-0005-0000-0000-000017000000}"/>
    <cellStyle name="20% - 輔色3 3 2" xfId="144" xr:uid="{00000000-0005-0000-0000-000018000000}"/>
    <cellStyle name="20% - 輔色3 4" xfId="81" xr:uid="{00000000-0005-0000-0000-000019000000}"/>
    <cellStyle name="20% - 輔色3 4 2" xfId="159" xr:uid="{00000000-0005-0000-0000-00001A000000}"/>
    <cellStyle name="20% - 輔色3 5" xfId="95" xr:uid="{00000000-0005-0000-0000-00001B000000}"/>
    <cellStyle name="20% - 輔色3 5 2" xfId="173" xr:uid="{00000000-0005-0000-0000-00001C000000}"/>
    <cellStyle name="20% - 輔色3 6" xfId="114" xr:uid="{00000000-0005-0000-0000-00001D000000}"/>
    <cellStyle name="20% - 輔色4" xfId="33" builtinId="42" customBuiltin="1"/>
    <cellStyle name="20% - 輔色4 2" xfId="54" xr:uid="{00000000-0005-0000-0000-00001F000000}"/>
    <cellStyle name="20% - 輔色4 2 2" xfId="132" xr:uid="{00000000-0005-0000-0000-000020000000}"/>
    <cellStyle name="20% - 輔色4 3" xfId="68" xr:uid="{00000000-0005-0000-0000-000021000000}"/>
    <cellStyle name="20% - 輔色4 3 2" xfId="146" xr:uid="{00000000-0005-0000-0000-000022000000}"/>
    <cellStyle name="20% - 輔色4 4" xfId="83" xr:uid="{00000000-0005-0000-0000-000023000000}"/>
    <cellStyle name="20% - 輔色4 4 2" xfId="161" xr:uid="{00000000-0005-0000-0000-000024000000}"/>
    <cellStyle name="20% - 輔色4 5" xfId="97" xr:uid="{00000000-0005-0000-0000-000025000000}"/>
    <cellStyle name="20% - 輔色4 5 2" xfId="175" xr:uid="{00000000-0005-0000-0000-000026000000}"/>
    <cellStyle name="20% - 輔色4 6" xfId="116" xr:uid="{00000000-0005-0000-0000-000027000000}"/>
    <cellStyle name="20% - 輔色5" xfId="37" builtinId="46" customBuiltin="1"/>
    <cellStyle name="20% - 輔色5 2" xfId="56" xr:uid="{00000000-0005-0000-0000-000029000000}"/>
    <cellStyle name="20% - 輔色5 2 2" xfId="134" xr:uid="{00000000-0005-0000-0000-00002A000000}"/>
    <cellStyle name="20% - 輔色5 3" xfId="70" xr:uid="{00000000-0005-0000-0000-00002B000000}"/>
    <cellStyle name="20% - 輔色5 3 2" xfId="148" xr:uid="{00000000-0005-0000-0000-00002C000000}"/>
    <cellStyle name="20% - 輔色5 4" xfId="85" xr:uid="{00000000-0005-0000-0000-00002D000000}"/>
    <cellStyle name="20% - 輔色5 4 2" xfId="163" xr:uid="{00000000-0005-0000-0000-00002E000000}"/>
    <cellStyle name="20% - 輔色5 5" xfId="99" xr:uid="{00000000-0005-0000-0000-00002F000000}"/>
    <cellStyle name="20% - 輔色5 5 2" xfId="177" xr:uid="{00000000-0005-0000-0000-000030000000}"/>
    <cellStyle name="20% - 輔色5 6" xfId="118" xr:uid="{00000000-0005-0000-0000-000031000000}"/>
    <cellStyle name="20% - 輔色6" xfId="41" builtinId="50" customBuiltin="1"/>
    <cellStyle name="20% - 輔色6 2" xfId="58" xr:uid="{00000000-0005-0000-0000-000033000000}"/>
    <cellStyle name="20% - 輔色6 2 2" xfId="136" xr:uid="{00000000-0005-0000-0000-000034000000}"/>
    <cellStyle name="20% - 輔色6 3" xfId="72" xr:uid="{00000000-0005-0000-0000-000035000000}"/>
    <cellStyle name="20% - 輔色6 3 2" xfId="150" xr:uid="{00000000-0005-0000-0000-000036000000}"/>
    <cellStyle name="20% - 輔色6 4" xfId="87" xr:uid="{00000000-0005-0000-0000-000037000000}"/>
    <cellStyle name="20% - 輔色6 4 2" xfId="165" xr:uid="{00000000-0005-0000-0000-000038000000}"/>
    <cellStyle name="20% - 輔色6 5" xfId="101" xr:uid="{00000000-0005-0000-0000-000039000000}"/>
    <cellStyle name="20% - 輔色6 5 2" xfId="179" xr:uid="{00000000-0005-0000-0000-00003A000000}"/>
    <cellStyle name="20% - 輔色6 6" xfId="120" xr:uid="{00000000-0005-0000-0000-00003B000000}"/>
    <cellStyle name="40% - 輔色1" xfId="22" builtinId="31" customBuiltin="1"/>
    <cellStyle name="40% - 輔色1 2" xfId="49" xr:uid="{00000000-0005-0000-0000-00003D000000}"/>
    <cellStyle name="40% - 輔色1 2 2" xfId="127" xr:uid="{00000000-0005-0000-0000-00003E000000}"/>
    <cellStyle name="40% - 輔色1 3" xfId="63" xr:uid="{00000000-0005-0000-0000-00003F000000}"/>
    <cellStyle name="40% - 輔色1 3 2" xfId="141" xr:uid="{00000000-0005-0000-0000-000040000000}"/>
    <cellStyle name="40% - 輔色1 4" xfId="78" xr:uid="{00000000-0005-0000-0000-000041000000}"/>
    <cellStyle name="40% - 輔色1 4 2" xfId="156" xr:uid="{00000000-0005-0000-0000-000042000000}"/>
    <cellStyle name="40% - 輔色1 5" xfId="92" xr:uid="{00000000-0005-0000-0000-000043000000}"/>
    <cellStyle name="40% - 輔色1 5 2" xfId="170" xr:uid="{00000000-0005-0000-0000-000044000000}"/>
    <cellStyle name="40% - 輔色1 6" xfId="111" xr:uid="{00000000-0005-0000-0000-000045000000}"/>
    <cellStyle name="40% - 輔色2" xfId="26" builtinId="35" customBuiltin="1"/>
    <cellStyle name="40% - 輔色2 2" xfId="51" xr:uid="{00000000-0005-0000-0000-000047000000}"/>
    <cellStyle name="40% - 輔色2 2 2" xfId="129" xr:uid="{00000000-0005-0000-0000-000048000000}"/>
    <cellStyle name="40% - 輔色2 3" xfId="65" xr:uid="{00000000-0005-0000-0000-000049000000}"/>
    <cellStyle name="40% - 輔色2 3 2" xfId="143" xr:uid="{00000000-0005-0000-0000-00004A000000}"/>
    <cellStyle name="40% - 輔色2 4" xfId="80" xr:uid="{00000000-0005-0000-0000-00004B000000}"/>
    <cellStyle name="40% - 輔色2 4 2" xfId="158" xr:uid="{00000000-0005-0000-0000-00004C000000}"/>
    <cellStyle name="40% - 輔色2 5" xfId="94" xr:uid="{00000000-0005-0000-0000-00004D000000}"/>
    <cellStyle name="40% - 輔色2 5 2" xfId="172" xr:uid="{00000000-0005-0000-0000-00004E000000}"/>
    <cellStyle name="40% - 輔色2 6" xfId="113" xr:uid="{00000000-0005-0000-0000-00004F000000}"/>
    <cellStyle name="40% - 輔色3" xfId="30" builtinId="39" customBuiltin="1"/>
    <cellStyle name="40% - 輔色3 2" xfId="53" xr:uid="{00000000-0005-0000-0000-000051000000}"/>
    <cellStyle name="40% - 輔色3 2 2" xfId="131" xr:uid="{00000000-0005-0000-0000-000052000000}"/>
    <cellStyle name="40% - 輔色3 3" xfId="67" xr:uid="{00000000-0005-0000-0000-000053000000}"/>
    <cellStyle name="40% - 輔色3 3 2" xfId="145" xr:uid="{00000000-0005-0000-0000-000054000000}"/>
    <cellStyle name="40% - 輔色3 4" xfId="82" xr:uid="{00000000-0005-0000-0000-000055000000}"/>
    <cellStyle name="40% - 輔色3 4 2" xfId="160" xr:uid="{00000000-0005-0000-0000-000056000000}"/>
    <cellStyle name="40% - 輔色3 5" xfId="96" xr:uid="{00000000-0005-0000-0000-000057000000}"/>
    <cellStyle name="40% - 輔色3 5 2" xfId="174" xr:uid="{00000000-0005-0000-0000-000058000000}"/>
    <cellStyle name="40% - 輔色3 6" xfId="115" xr:uid="{00000000-0005-0000-0000-000059000000}"/>
    <cellStyle name="40% - 輔色4" xfId="34" builtinId="43" customBuiltin="1"/>
    <cellStyle name="40% - 輔色4 2" xfId="55" xr:uid="{00000000-0005-0000-0000-00005B000000}"/>
    <cellStyle name="40% - 輔色4 2 2" xfId="133" xr:uid="{00000000-0005-0000-0000-00005C000000}"/>
    <cellStyle name="40% - 輔色4 3" xfId="69" xr:uid="{00000000-0005-0000-0000-00005D000000}"/>
    <cellStyle name="40% - 輔色4 3 2" xfId="147" xr:uid="{00000000-0005-0000-0000-00005E000000}"/>
    <cellStyle name="40% - 輔色4 4" xfId="84" xr:uid="{00000000-0005-0000-0000-00005F000000}"/>
    <cellStyle name="40% - 輔色4 4 2" xfId="162" xr:uid="{00000000-0005-0000-0000-000060000000}"/>
    <cellStyle name="40% - 輔色4 5" xfId="98" xr:uid="{00000000-0005-0000-0000-000061000000}"/>
    <cellStyle name="40% - 輔色4 5 2" xfId="176" xr:uid="{00000000-0005-0000-0000-000062000000}"/>
    <cellStyle name="40% - 輔色4 6" xfId="117" xr:uid="{00000000-0005-0000-0000-000063000000}"/>
    <cellStyle name="40% - 輔色5" xfId="38" builtinId="47" customBuiltin="1"/>
    <cellStyle name="40% - 輔色5 2" xfId="57" xr:uid="{00000000-0005-0000-0000-000065000000}"/>
    <cellStyle name="40% - 輔色5 2 2" xfId="135" xr:uid="{00000000-0005-0000-0000-000066000000}"/>
    <cellStyle name="40% - 輔色5 3" xfId="71" xr:uid="{00000000-0005-0000-0000-000067000000}"/>
    <cellStyle name="40% - 輔色5 3 2" xfId="149" xr:uid="{00000000-0005-0000-0000-000068000000}"/>
    <cellStyle name="40% - 輔色5 4" xfId="86" xr:uid="{00000000-0005-0000-0000-000069000000}"/>
    <cellStyle name="40% - 輔色5 4 2" xfId="164" xr:uid="{00000000-0005-0000-0000-00006A000000}"/>
    <cellStyle name="40% - 輔色5 5" xfId="100" xr:uid="{00000000-0005-0000-0000-00006B000000}"/>
    <cellStyle name="40% - 輔色5 5 2" xfId="178" xr:uid="{00000000-0005-0000-0000-00006C000000}"/>
    <cellStyle name="40% - 輔色5 6" xfId="119" xr:uid="{00000000-0005-0000-0000-00006D000000}"/>
    <cellStyle name="40% - 輔色6" xfId="42" builtinId="51" customBuiltin="1"/>
    <cellStyle name="40% - 輔色6 2" xfId="59" xr:uid="{00000000-0005-0000-0000-00006F000000}"/>
    <cellStyle name="40% - 輔色6 2 2" xfId="137" xr:uid="{00000000-0005-0000-0000-000070000000}"/>
    <cellStyle name="40% - 輔色6 3" xfId="73" xr:uid="{00000000-0005-0000-0000-000071000000}"/>
    <cellStyle name="40% - 輔色6 3 2" xfId="151" xr:uid="{00000000-0005-0000-0000-000072000000}"/>
    <cellStyle name="40% - 輔色6 4" xfId="88" xr:uid="{00000000-0005-0000-0000-000073000000}"/>
    <cellStyle name="40% - 輔色6 4 2" xfId="166" xr:uid="{00000000-0005-0000-0000-000074000000}"/>
    <cellStyle name="40% - 輔色6 5" xfId="102" xr:uid="{00000000-0005-0000-0000-000075000000}"/>
    <cellStyle name="40% - 輔色6 5 2" xfId="180" xr:uid="{00000000-0005-0000-0000-000076000000}"/>
    <cellStyle name="40% - 輔色6 6" xfId="121" xr:uid="{00000000-0005-0000-0000-000077000000}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10" xfId="104" xr:uid="{00000000-0005-0000-0000-00007F000000}"/>
    <cellStyle name="一般 10 2" xfId="181" xr:uid="{00000000-0005-0000-0000-000080000000}"/>
    <cellStyle name="一般 11" xfId="107" xr:uid="{00000000-0005-0000-0000-000081000000}"/>
    <cellStyle name="一般 16" xfId="108" xr:uid="{00000000-0005-0000-0000-000082000000}"/>
    <cellStyle name="一般 2" xfId="1" xr:uid="{00000000-0005-0000-0000-000083000000}"/>
    <cellStyle name="一般 3" xfId="44" xr:uid="{00000000-0005-0000-0000-000084000000}"/>
    <cellStyle name="一般 3 2" xfId="122" xr:uid="{00000000-0005-0000-0000-000085000000}"/>
    <cellStyle name="一般 4" xfId="46" xr:uid="{00000000-0005-0000-0000-000086000000}"/>
    <cellStyle name="一般 4 2" xfId="124" xr:uid="{00000000-0005-0000-0000-000087000000}"/>
    <cellStyle name="一般 5" xfId="60" xr:uid="{00000000-0005-0000-0000-000088000000}"/>
    <cellStyle name="一般 5 2" xfId="138" xr:uid="{00000000-0005-0000-0000-000089000000}"/>
    <cellStyle name="一般 6" xfId="74" xr:uid="{00000000-0005-0000-0000-00008A000000}"/>
    <cellStyle name="一般 6 2" xfId="152" xr:uid="{00000000-0005-0000-0000-00008B000000}"/>
    <cellStyle name="一般 7" xfId="75" xr:uid="{00000000-0005-0000-0000-00008C000000}"/>
    <cellStyle name="一般 7 2" xfId="153" xr:uid="{00000000-0005-0000-0000-00008D000000}"/>
    <cellStyle name="一般 8" xfId="89" xr:uid="{00000000-0005-0000-0000-00008E000000}"/>
    <cellStyle name="一般 8 2" xfId="167" xr:uid="{00000000-0005-0000-0000-00008F000000}"/>
    <cellStyle name="一般 9" xfId="103" xr:uid="{00000000-0005-0000-0000-000090000000}"/>
    <cellStyle name="千分位" xfId="2" builtinId="3"/>
    <cellStyle name="千分位 2" xfId="105" xr:uid="{00000000-0005-0000-0000-000092000000}"/>
    <cellStyle name="千分位 2 2" xfId="182" xr:uid="{00000000-0005-0000-0000-000093000000}"/>
    <cellStyle name="千分位 3" xfId="109" xr:uid="{00000000-0005-0000-0000-000094000000}"/>
    <cellStyle name="中等" xfId="11" builtinId="28" customBuiltin="1"/>
    <cellStyle name="合計" xfId="19" builtinId="25" customBuiltin="1"/>
    <cellStyle name="好" xfId="9" builtinId="26" customBuiltin="1"/>
    <cellStyle name="百分比 2" xfId="106" xr:uid="{00000000-0005-0000-0000-000098000000}"/>
    <cellStyle name="百分比 2 2" xfId="183" xr:uid="{00000000-0005-0000-0000-000099000000}"/>
    <cellStyle name="計算方式" xfId="14" builtinId="22" customBuiltin="1"/>
    <cellStyle name="貨幣[0]_EURBFA" xfId="3" xr:uid="{00000000-0005-0000-0000-00009B000000}"/>
    <cellStyle name="連結的儲存格" xfId="15" builtinId="24" customBuiltin="1"/>
    <cellStyle name="備註 2" xfId="45" xr:uid="{00000000-0005-0000-0000-00009D000000}"/>
    <cellStyle name="備註 2 2" xfId="123" xr:uid="{00000000-0005-0000-0000-00009E000000}"/>
    <cellStyle name="備註 3" xfId="47" xr:uid="{00000000-0005-0000-0000-00009F000000}"/>
    <cellStyle name="備註 3 2" xfId="125" xr:uid="{00000000-0005-0000-0000-0000A0000000}"/>
    <cellStyle name="備註 4" xfId="61" xr:uid="{00000000-0005-0000-0000-0000A1000000}"/>
    <cellStyle name="備註 4 2" xfId="139" xr:uid="{00000000-0005-0000-0000-0000A2000000}"/>
    <cellStyle name="備註 5" xfId="76" xr:uid="{00000000-0005-0000-0000-0000A3000000}"/>
    <cellStyle name="備註 5 2" xfId="154" xr:uid="{00000000-0005-0000-0000-0000A4000000}"/>
    <cellStyle name="備註 6" xfId="90" xr:uid="{00000000-0005-0000-0000-0000A5000000}"/>
    <cellStyle name="備註 6 2" xfId="168" xr:uid="{00000000-0005-0000-0000-0000A6000000}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4" builtinId="15" customBuiltin="1"/>
    <cellStyle name="標題 1" xfId="5" builtinId="16" customBuiltin="1"/>
    <cellStyle name="標題 2" xfId="6" builtinId="17" customBuiltin="1"/>
    <cellStyle name="標題 3" xfId="7" builtinId="18" customBuiltin="1"/>
    <cellStyle name="標題 4" xfId="8" builtinId="19" customBuiltin="1"/>
    <cellStyle name="輸入" xfId="12" builtinId="20" customBuiltin="1"/>
    <cellStyle name="輸出" xfId="13" builtinId="21" customBuiltin="1"/>
    <cellStyle name="檢查儲存格" xfId="16" builtinId="23" customBuiltin="1"/>
    <cellStyle name="壞" xfId="10" builtinId="27" customBuiltin="1"/>
    <cellStyle name="警告文字" xfId="17" builtinId="11" customBuiltin="1"/>
  </cellStyles>
  <dxfs count="6">
    <dxf>
      <numFmt numFmtId="182" formatCode="_-* #,##0_-;\-* #,##0_-;_-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82" formatCode="_-* #,##0_-;\-* #,##0_-;_-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927166</xdr:colOff>
      <xdr:row>47</xdr:row>
      <xdr:rowOff>17438</xdr:rowOff>
    </xdr:from>
    <xdr:to>
      <xdr:col>12</xdr:col>
      <xdr:colOff>31724</xdr:colOff>
      <xdr:row>48</xdr:row>
      <xdr:rowOff>185741</xdr:rowOff>
    </xdr:to>
    <xdr:sp macro="" textlink="">
      <xdr:nvSpPr>
        <xdr:cNvPr id="3" name="右大括弧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232841" y="1550963"/>
          <a:ext cx="28483" cy="38737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927166</xdr:colOff>
      <xdr:row>47</xdr:row>
      <xdr:rowOff>17438</xdr:rowOff>
    </xdr:from>
    <xdr:to>
      <xdr:col>12</xdr:col>
      <xdr:colOff>31724</xdr:colOff>
      <xdr:row>48</xdr:row>
      <xdr:rowOff>185741</xdr:rowOff>
    </xdr:to>
    <xdr:sp macro="" textlink="">
      <xdr:nvSpPr>
        <xdr:cNvPr id="4" name="右大括弧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1118916" y="10431438"/>
          <a:ext cx="31658" cy="3905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a Weng" refreshedDate="44768.573440046297" createdVersion="4" refreshedVersion="5" minRefreshableVersion="3" recordCount="15" xr:uid="{00000000-000A-0000-FFFF-FFFF00000000}">
  <cacheSource type="worksheet">
    <worksheetSource ref="B4:O19" sheet="薪資總表"/>
  </cacheSource>
  <cacheFields count="14">
    <cacheField name="Fee Earner" numFmtId="0">
      <sharedItems containsBlank="1" count="3">
        <s v="Non Fee Earner"/>
        <s v="Fee Earner"/>
        <m/>
      </sharedItems>
    </cacheField>
    <cacheField name="部門" numFmtId="0">
      <sharedItems containsBlank="1"/>
    </cacheField>
    <cacheField name="職稱" numFmtId="0">
      <sharedItems containsBlank="1"/>
    </cacheField>
    <cacheField name="中文姓名" numFmtId="0">
      <sharedItems containsBlank="1"/>
    </cacheField>
    <cacheField name="英文姓名" numFmtId="0">
      <sharedItems containsBlank="1"/>
    </cacheField>
    <cacheField name="部門代碼" numFmtId="0">
      <sharedItems containsBlank="1" containsMixedTypes="1" containsNumber="1" containsInteger="1" minValue="101" maxValue="700" count="12">
        <n v="400"/>
        <n v="700"/>
        <n v="101"/>
        <s v="201n"/>
        <n v="102"/>
        <n v="104"/>
        <n v="500"/>
        <m/>
        <n v="103" u="1"/>
        <n v="302" u="1"/>
        <n v="202" u="1"/>
        <n v="301" u="1"/>
      </sharedItems>
    </cacheField>
    <cacheField name="到職日" numFmtId="14">
      <sharedItems containsNonDate="0" containsDate="1" containsString="0" containsBlank="1" minDate="1999-06-01T00:00:00" maxDate="2022-05-25T00:00:00"/>
    </cacheField>
    <cacheField name="基本薪資" numFmtId="3">
      <sharedItems containsString="0" containsBlank="1" containsNumber="1" containsInteger="1" minValue="22440" maxValue="307600"/>
    </cacheField>
    <cacheField name="薪資調整數" numFmtId="0">
      <sharedItems containsNonDate="0" containsString="0" containsBlank="1"/>
    </cacheField>
    <cacheField name="課稅所得" numFmtId="3">
      <sharedItems containsString="0" containsBlank="1" containsNumber="1" minValue="0" maxValue="290933.33333333337"/>
    </cacheField>
    <cacheField name="其他" numFmtId="3">
      <sharedItems containsNonDate="0" containsString="0" containsBlank="1"/>
    </cacheField>
    <cacheField name="事假時數" numFmtId="185">
      <sharedItems containsString="0" containsBlank="1" containsNumber="1" containsInteger="1" minValue="1" maxValue="1"/>
    </cacheField>
    <cacheField name="病假時數_x000a_/扣半薪" numFmtId="185">
      <sharedItems containsNonDate="0" containsString="0" containsBlank="1"/>
    </cacheField>
    <cacheField name="伙食費" numFmtId="3">
      <sharedItems containsString="0" containsBlank="1" containsNumber="1" containsInteger="1" minValue="0" maxValue="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a Weng" refreshedDate="44768.57344803241" createdVersion="4" refreshedVersion="5" minRefreshableVersion="3" recordCount="15" xr:uid="{00000000-000A-0000-FFFF-FFFF01000000}">
  <cacheSource type="worksheet">
    <worksheetSource ref="B4:Q19" sheet="薪資總表"/>
  </cacheSource>
  <cacheFields count="16">
    <cacheField name="Fee Earner" numFmtId="0">
      <sharedItems containsBlank="1" count="3">
        <s v="Non Fee Earner"/>
        <s v="Fee Earner"/>
        <m/>
      </sharedItems>
    </cacheField>
    <cacheField name="部門" numFmtId="0">
      <sharedItems containsBlank="1"/>
    </cacheField>
    <cacheField name="職稱" numFmtId="0">
      <sharedItems containsBlank="1"/>
    </cacheField>
    <cacheField name="中文姓名" numFmtId="0">
      <sharedItems containsBlank="1"/>
    </cacheField>
    <cacheField name="英文姓名" numFmtId="0">
      <sharedItems containsBlank="1"/>
    </cacheField>
    <cacheField name="部門代碼" numFmtId="0">
      <sharedItems containsBlank="1" containsMixedTypes="1" containsNumber="1" containsInteger="1" minValue="101" maxValue="700" count="12">
        <n v="400"/>
        <n v="700"/>
        <n v="101"/>
        <s v="201n"/>
        <n v="102"/>
        <n v="104"/>
        <n v="500"/>
        <m/>
        <n v="103" u="1"/>
        <n v="302" u="1"/>
        <n v="202" u="1"/>
        <n v="301" u="1"/>
      </sharedItems>
    </cacheField>
    <cacheField name="到職日" numFmtId="14">
      <sharedItems containsNonDate="0" containsDate="1" containsString="0" containsBlank="1" minDate="1999-06-01T00:00:00" maxDate="2022-05-25T00:00:00"/>
    </cacheField>
    <cacheField name="基本薪資" numFmtId="3">
      <sharedItems containsString="0" containsBlank="1" containsNumber="1" containsInteger="1" minValue="22440" maxValue="307600"/>
    </cacheField>
    <cacheField name="薪資調整數" numFmtId="0">
      <sharedItems containsNonDate="0" containsString="0" containsBlank="1"/>
    </cacheField>
    <cacheField name="課稅所得" numFmtId="3">
      <sharedItems containsString="0" containsBlank="1" containsNumber="1" minValue="0" maxValue="290933.33333333337"/>
    </cacheField>
    <cacheField name="其他" numFmtId="3">
      <sharedItems containsNonDate="0" containsString="0" containsBlank="1"/>
    </cacheField>
    <cacheField name="事假時數" numFmtId="185">
      <sharedItems containsString="0" containsBlank="1" containsNumber="1" containsInteger="1" minValue="1" maxValue="1"/>
    </cacheField>
    <cacheField name="病假時數_x000a_/扣半薪" numFmtId="185">
      <sharedItems containsNonDate="0" containsString="0" containsBlank="1"/>
    </cacheField>
    <cacheField name="伙食費" numFmtId="3">
      <sharedItems containsString="0" containsBlank="1" containsNumber="1" containsInteger="1" minValue="0" maxValue="2400"/>
    </cacheField>
    <cacheField name="應核發金額" numFmtId="3">
      <sharedItems containsSemiMixedTypes="0" containsString="0" containsNumber="1" minValue="0" maxValue="293333.33333333337"/>
    </cacheField>
    <cacheField name="請假_x000a_ / 訓練費" numFmtId="3">
      <sharedItems containsSemiMixedTypes="0" containsString="0" containsNumber="1" containsInteger="1" minValue="0" maxValue="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s v="營運管理部"/>
    <s v="總裁"/>
    <s v="曾東茂"/>
    <s v="Michael"/>
    <x v="0"/>
    <d v="1999-06-01T00:00:00"/>
    <n v="217600"/>
    <m/>
    <n v="217600"/>
    <m/>
    <m/>
    <m/>
    <n v="2400"/>
  </r>
  <r>
    <x v="0"/>
    <s v="營運管理部"/>
    <s v="經理"/>
    <s v="吳采珊"/>
    <s v="Sunny"/>
    <x v="0"/>
    <d v="2001-03-05T00:00:00"/>
    <n v="43600"/>
    <m/>
    <n v="43600"/>
    <m/>
    <m/>
    <m/>
    <n v="2400"/>
  </r>
  <r>
    <x v="0"/>
    <s v="市場研究部"/>
    <s v="總監"/>
    <s v="黃舒衛"/>
    <s v="Andy"/>
    <x v="1"/>
    <d v="2015-12-14T00:00:00"/>
    <n v="87600"/>
    <m/>
    <n v="87600"/>
    <m/>
    <m/>
    <m/>
    <n v="2400"/>
  </r>
  <r>
    <x v="0"/>
    <s v="商業物業代理部"/>
    <s v="專案經理"/>
    <s v="張峰銘"/>
    <s v="Alfred"/>
    <x v="2"/>
    <d v="2022-05-17T00:00:00"/>
    <n v="26600"/>
    <m/>
    <n v="26600"/>
    <m/>
    <m/>
    <m/>
    <n v="2400"/>
  </r>
  <r>
    <x v="0"/>
    <s v="估價部"/>
    <s v="估價專員_x000a_(估價服務部A)"/>
    <s v="黃庭洲"/>
    <s v="Eric Huang"/>
    <x v="3"/>
    <d v="2019-05-02T00:00:00"/>
    <n v="32600"/>
    <m/>
    <m/>
    <m/>
    <m/>
    <m/>
    <m/>
  </r>
  <r>
    <x v="1"/>
    <s v="工業物業代理部"/>
    <s v="經理"/>
    <s v="鐘丰薇"/>
    <s v="Endor Chung"/>
    <x v="4"/>
    <d v="2016-08-01T00:00:00"/>
    <n v="39600"/>
    <m/>
    <n v="39600"/>
    <m/>
    <m/>
    <m/>
    <n v="2400"/>
  </r>
  <r>
    <x v="1"/>
    <s v="零售物業代理部"/>
    <s v="副理"/>
    <s v="楊富光"/>
    <s v="Kevin"/>
    <x v="5"/>
    <d v="2015-06-22T00:00:00"/>
    <n v="31600"/>
    <m/>
    <n v="17906.666666666664"/>
    <m/>
    <m/>
    <m/>
    <n v="1360"/>
  </r>
  <r>
    <x v="0"/>
    <s v="市場研究部"/>
    <s v="工讀生"/>
    <s v="林楚蕎"/>
    <s v="Chiao"/>
    <x v="1"/>
    <d v="2022-05-24T00:00:00"/>
    <n v="22440"/>
    <m/>
    <n v="22440"/>
    <m/>
    <m/>
    <m/>
    <n v="0"/>
  </r>
  <r>
    <x v="0"/>
    <s v="財務部"/>
    <s v="財務經理"/>
    <s v="張莞婷"/>
    <s v="Jessica"/>
    <x v="6"/>
    <d v="2022-02-23T00:00:00"/>
    <n v="85600"/>
    <m/>
    <n v="85600"/>
    <m/>
    <n v="1"/>
    <m/>
    <n v="2400"/>
  </r>
  <r>
    <x v="0"/>
    <s v="營運管理部"/>
    <s v="董事長"/>
    <s v="劉美華"/>
    <s v="Jenny"/>
    <x v="0"/>
    <d v="1999-06-01T00:00:00"/>
    <n v="307600"/>
    <m/>
    <n v="290933.33333333337"/>
    <m/>
    <m/>
    <m/>
    <n v="2400"/>
  </r>
  <r>
    <x v="0"/>
    <s v="商業物業代理部"/>
    <s v="襄理"/>
    <s v="許哲源"/>
    <s v="Ryan"/>
    <x v="2"/>
    <d v="2019-03-25T00:00:00"/>
    <n v="30600"/>
    <m/>
    <n v="30600"/>
    <m/>
    <m/>
    <m/>
    <n v="2400"/>
  </r>
  <r>
    <x v="1"/>
    <s v="零售物業代理部"/>
    <s v="資深總監"/>
    <s v="李誠慶"/>
    <s v=" Jeff"/>
    <x v="5"/>
    <d v="2012-02-01T00:00:00"/>
    <n v="64600"/>
    <m/>
    <n v="64600"/>
    <m/>
    <m/>
    <m/>
    <n v="2400"/>
  </r>
  <r>
    <x v="0"/>
    <s v="顧問部"/>
    <s v="副總監"/>
    <s v="江珮玉"/>
    <s v="Stacy"/>
    <x v="1"/>
    <d v="2001-09-03T00:00:00"/>
    <n v="54600"/>
    <m/>
    <n v="54600"/>
    <m/>
    <m/>
    <m/>
    <n v="2400"/>
  </r>
  <r>
    <x v="0"/>
    <s v="商業物業代理部"/>
    <s v="總經理"/>
    <s v="蘇銳強"/>
    <s v="Cliff"/>
    <x v="2"/>
    <d v="2002-11-04T00:00:00"/>
    <n v="297600"/>
    <m/>
    <n v="280933.33333333331"/>
    <m/>
    <m/>
    <m/>
    <n v="2400"/>
  </r>
  <r>
    <x v="2"/>
    <m/>
    <m/>
    <m/>
    <m/>
    <x v="7"/>
    <m/>
    <m/>
    <m/>
    <n v="0"/>
    <m/>
    <m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s v="營運管理部"/>
    <s v="總裁"/>
    <s v="曾東茂"/>
    <s v="Michael"/>
    <x v="0"/>
    <d v="1999-06-01T00:00:00"/>
    <n v="217600"/>
    <m/>
    <n v="217600"/>
    <m/>
    <m/>
    <m/>
    <n v="2400"/>
    <n v="220000"/>
    <n v="0"/>
  </r>
  <r>
    <x v="0"/>
    <s v="營運管理部"/>
    <s v="經理"/>
    <s v="吳采珊"/>
    <s v="Sunny"/>
    <x v="0"/>
    <d v="2001-03-05T00:00:00"/>
    <n v="43600"/>
    <m/>
    <n v="43600"/>
    <m/>
    <m/>
    <m/>
    <n v="2400"/>
    <n v="46000"/>
    <n v="0"/>
  </r>
  <r>
    <x v="0"/>
    <s v="市場研究部"/>
    <s v="總監"/>
    <s v="黃舒衛"/>
    <s v="Andy"/>
    <x v="1"/>
    <d v="2015-12-14T00:00:00"/>
    <n v="87600"/>
    <m/>
    <n v="87600"/>
    <m/>
    <m/>
    <m/>
    <n v="2400"/>
    <n v="90000"/>
    <n v="0"/>
  </r>
  <r>
    <x v="0"/>
    <s v="商業物業代理部"/>
    <s v="專案經理"/>
    <s v="張峰銘"/>
    <s v="Alfred"/>
    <x v="2"/>
    <d v="2022-05-17T00:00:00"/>
    <n v="26600"/>
    <m/>
    <n v="26600"/>
    <m/>
    <m/>
    <m/>
    <n v="2400"/>
    <n v="29000"/>
    <n v="0"/>
  </r>
  <r>
    <x v="0"/>
    <s v="估價部"/>
    <s v="估價專員_x000a_(估價服務部A)"/>
    <s v="黃庭洲"/>
    <s v="Eric Huang"/>
    <x v="3"/>
    <d v="2019-05-02T00:00:00"/>
    <n v="32600"/>
    <m/>
    <m/>
    <m/>
    <m/>
    <m/>
    <m/>
    <n v="0"/>
    <n v="0"/>
  </r>
  <r>
    <x v="1"/>
    <s v="工業物業代理部"/>
    <s v="經理"/>
    <s v="鐘丰薇"/>
    <s v="Endor Chung"/>
    <x v="4"/>
    <d v="2016-08-01T00:00:00"/>
    <n v="39600"/>
    <m/>
    <n v="39600"/>
    <m/>
    <m/>
    <m/>
    <n v="2400"/>
    <n v="42000"/>
    <n v="0"/>
  </r>
  <r>
    <x v="1"/>
    <s v="零售物業代理部"/>
    <s v="副理"/>
    <s v="楊富光"/>
    <s v="Kevin"/>
    <x v="5"/>
    <d v="2015-06-22T00:00:00"/>
    <n v="31600"/>
    <m/>
    <n v="17906.666666666664"/>
    <m/>
    <m/>
    <m/>
    <n v="1360"/>
    <n v="19266.666666666664"/>
    <n v="0"/>
  </r>
  <r>
    <x v="0"/>
    <s v="市場研究部"/>
    <s v="工讀生"/>
    <s v="林楚蕎"/>
    <s v="Chiao"/>
    <x v="1"/>
    <d v="2022-05-24T00:00:00"/>
    <n v="22440"/>
    <m/>
    <n v="22440"/>
    <m/>
    <m/>
    <m/>
    <n v="0"/>
    <n v="22440"/>
    <n v="0"/>
  </r>
  <r>
    <x v="0"/>
    <s v="財務部"/>
    <s v="財務經理"/>
    <s v="張莞婷"/>
    <s v="Jessica"/>
    <x v="6"/>
    <d v="2022-02-23T00:00:00"/>
    <n v="85600"/>
    <m/>
    <n v="85600"/>
    <m/>
    <n v="1"/>
    <m/>
    <n v="2400"/>
    <n v="88000"/>
    <n v="367"/>
  </r>
  <r>
    <x v="0"/>
    <s v="營運管理部"/>
    <s v="董事長"/>
    <s v="劉美華"/>
    <s v="Jenny"/>
    <x v="0"/>
    <d v="1999-06-01T00:00:00"/>
    <n v="307600"/>
    <m/>
    <n v="290933.33333333337"/>
    <m/>
    <m/>
    <m/>
    <n v="2400"/>
    <n v="293333.33333333337"/>
    <n v="0"/>
  </r>
  <r>
    <x v="0"/>
    <s v="商業物業代理部"/>
    <s v="襄理"/>
    <s v="許哲源"/>
    <s v="Ryan"/>
    <x v="2"/>
    <d v="2019-03-25T00:00:00"/>
    <n v="30600"/>
    <m/>
    <n v="30600"/>
    <m/>
    <m/>
    <m/>
    <n v="2400"/>
    <n v="33000"/>
    <n v="0"/>
  </r>
  <r>
    <x v="1"/>
    <s v="零售物業代理部"/>
    <s v="資深總監"/>
    <s v="李誠慶"/>
    <s v=" Jeff"/>
    <x v="5"/>
    <d v="2012-02-01T00:00:00"/>
    <n v="64600"/>
    <m/>
    <n v="64600"/>
    <m/>
    <m/>
    <m/>
    <n v="2400"/>
    <n v="67000"/>
    <n v="0"/>
  </r>
  <r>
    <x v="0"/>
    <s v="顧問部"/>
    <s v="副總監"/>
    <s v="江珮玉"/>
    <s v="Stacy"/>
    <x v="1"/>
    <d v="2001-09-03T00:00:00"/>
    <n v="54600"/>
    <m/>
    <n v="54600"/>
    <m/>
    <m/>
    <m/>
    <n v="2400"/>
    <n v="57000"/>
    <n v="0"/>
  </r>
  <r>
    <x v="0"/>
    <s v="商業物業代理部"/>
    <s v="總經理"/>
    <s v="蘇銳強"/>
    <s v="Cliff"/>
    <x v="2"/>
    <d v="2002-11-04T00:00:00"/>
    <n v="297600"/>
    <m/>
    <n v="280933.33333333331"/>
    <m/>
    <m/>
    <m/>
    <n v="2400"/>
    <n v="283333.33333333331"/>
    <n v="0"/>
  </r>
  <r>
    <x v="2"/>
    <m/>
    <m/>
    <m/>
    <m/>
    <x v="7"/>
    <m/>
    <m/>
    <m/>
    <n v="0"/>
    <m/>
    <m/>
    <m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樞紐分析表24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4" indent="0" outline="1" outlineData="1" multipleFieldFilters="0">
  <location ref="F3:G15" firstHeaderRow="1" firstDataRow="1" firstDataCol="1"/>
  <pivotFields count="14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13">
        <item x="2"/>
        <item m="1" x="8"/>
        <item x="5"/>
        <item m="1" x="10"/>
        <item m="1" x="11"/>
        <item x="0"/>
        <item x="6"/>
        <item m="1" x="9"/>
        <item x="1"/>
        <item x="4"/>
        <item x="7"/>
        <item x="3"/>
        <item t="default"/>
      </items>
    </pivotField>
    <pivotField showAll="0"/>
    <pivotField numFmtId="3" showAll="0"/>
    <pivotField showAll="0"/>
    <pivotField numFmtId="3" showAll="0"/>
    <pivotField showAll="0" defaultSubtotal="0"/>
    <pivotField showAll="0" defaultSubtotal="0"/>
    <pivotField showAll="0" defaultSubtotal="0"/>
    <pivotField dataField="1" numFmtId="3" showAll="0"/>
  </pivotFields>
  <rowFields count="2">
    <field x="0"/>
    <field x="5"/>
  </rowFields>
  <rowItems count="12">
    <i>
      <x/>
    </i>
    <i r="1">
      <x v="2"/>
    </i>
    <i r="1">
      <x v="9"/>
    </i>
    <i>
      <x v="1"/>
    </i>
    <i r="1">
      <x/>
    </i>
    <i r="1">
      <x v="5"/>
    </i>
    <i r="1">
      <x v="6"/>
    </i>
    <i r="1">
      <x v="8"/>
    </i>
    <i r="1">
      <x v="11"/>
    </i>
    <i>
      <x v="2"/>
    </i>
    <i r="1">
      <x v="10"/>
    </i>
    <i t="grand">
      <x/>
    </i>
  </rowItems>
  <colItems count="1">
    <i/>
  </colItems>
  <dataFields count="1">
    <dataField name="加總 - 伙食費" fld="13" baseField="0" baseItem="0" numFmtId="182"/>
  </dataFields>
  <formats count="3">
    <format dxfId="2">
      <pivotArea collapsedLevelsAreSubtotals="1" fieldPosition="0">
        <references count="2">
          <reference field="0" count="1" selected="0">
            <x v="0"/>
          </reference>
          <reference field="5" count="1">
            <x v="1"/>
          </reference>
        </references>
      </pivotArea>
    </format>
    <format dxfId="1">
      <pivotArea dataOnly="0" labelOnly="1" fieldPosition="0">
        <references count="2">
          <reference field="0" count="1" selected="0">
            <x v="0"/>
          </reference>
          <reference field="5" count="1">
            <x v="1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樞紐分析表23" cacheId="1" applyNumberFormats="0" applyBorderFormats="0" applyFontFormats="0" applyPatternFormats="0" applyAlignmentFormats="0" applyWidthHeightFormats="1" dataCaption="數值" updatedVersion="5" minRefreshableVersion="3" useAutoFormatting="1" itemPrintTitles="1" createdVersion="4" indent="0" outline="1" outlineData="1" multipleFieldFilters="0">
  <location ref="A3:C15" firstHeaderRow="0" firstDataRow="1" firstDataCol="1"/>
  <pivotFields count="16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13">
        <item x="2"/>
        <item m="1" x="8"/>
        <item x="5"/>
        <item m="1" x="10"/>
        <item m="1" x="11"/>
        <item m="1" x="9"/>
        <item x="0"/>
        <item x="6"/>
        <item x="1"/>
        <item x="4"/>
        <item x="7"/>
        <item x="3"/>
        <item t="default"/>
      </items>
    </pivotField>
    <pivotField showAll="0"/>
    <pivotField numFmtId="3" showAll="0"/>
    <pivotField showAll="0"/>
    <pivotField dataField="1" numFmtId="3" showAll="0"/>
    <pivotField showAll="0" defaultSubtotal="0"/>
    <pivotField showAll="0" defaultSubtotal="0"/>
    <pivotField showAll="0" defaultSubtotal="0"/>
    <pivotField numFmtId="3" showAll="0"/>
    <pivotField numFmtId="3" showAll="0"/>
    <pivotField dataField="1" showAll="0"/>
  </pivotFields>
  <rowFields count="2">
    <field x="0"/>
    <field x="5"/>
  </rowFields>
  <rowItems count="12">
    <i>
      <x/>
    </i>
    <i r="1">
      <x v="2"/>
    </i>
    <i r="1">
      <x v="9"/>
    </i>
    <i>
      <x v="1"/>
    </i>
    <i r="1">
      <x/>
    </i>
    <i r="1">
      <x v="6"/>
    </i>
    <i r="1">
      <x v="7"/>
    </i>
    <i r="1">
      <x v="8"/>
    </i>
    <i r="1">
      <x v="11"/>
    </i>
    <i>
      <x v="2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課稅所得" fld="9" baseField="0" baseItem="0"/>
    <dataField name="加總 - 請假" fld="15" baseField="0" baseItem="0"/>
  </dataFields>
  <formats count="3">
    <format dxfId="5">
      <pivotArea collapsedLevelsAreSubtotals="1" fieldPosition="0">
        <references count="2">
          <reference field="0" count="1" selected="0">
            <x v="0"/>
          </reference>
          <reference field="5" count="1">
            <x v="1"/>
          </reference>
        </references>
      </pivotArea>
    </format>
    <format dxfId="4">
      <pivotArea dataOnly="0" labelOnly="1" fieldPosition="0">
        <references count="2">
          <reference field="0" count="1" selected="0">
            <x v="0"/>
          </reference>
          <reference field="5" count="1">
            <x v="1"/>
          </reference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view="pageBreakPreview" zoomScale="60" zoomScaleNormal="100" workbookViewId="0">
      <selection activeCell="I6" sqref="I6"/>
    </sheetView>
  </sheetViews>
  <sheetFormatPr defaultRowHeight="16.5"/>
  <cols>
    <col min="1" max="1" width="20.625" bestFit="1" customWidth="1"/>
    <col min="2" max="2" width="19.875" bestFit="1" customWidth="1"/>
    <col min="3" max="3" width="14.5" bestFit="1" customWidth="1"/>
    <col min="4" max="4" width="12.625" bestFit="1" customWidth="1"/>
    <col min="6" max="6" width="20.625" bestFit="1" customWidth="1"/>
    <col min="7" max="7" width="17.25" bestFit="1" customWidth="1"/>
  </cols>
  <sheetData>
    <row r="1" spans="1:7">
      <c r="A1" s="305" t="s">
        <v>167</v>
      </c>
      <c r="B1" s="306"/>
      <c r="C1" s="306"/>
      <c r="D1" s="306"/>
      <c r="E1" s="306"/>
      <c r="F1" s="306"/>
      <c r="G1" s="306"/>
    </row>
    <row r="2" spans="1:7" ht="17.25">
      <c r="A2" s="307" t="s">
        <v>168</v>
      </c>
      <c r="B2" s="306"/>
      <c r="C2" s="306"/>
      <c r="D2" s="306"/>
      <c r="E2" s="306"/>
      <c r="F2" s="306"/>
      <c r="G2" s="306"/>
    </row>
    <row r="3" spans="1:7" ht="17.25">
      <c r="A3" s="120" t="s">
        <v>153</v>
      </c>
      <c r="B3" t="s">
        <v>140</v>
      </c>
      <c r="C3" t="s">
        <v>141</v>
      </c>
      <c r="D3" s="124" t="s">
        <v>157</v>
      </c>
      <c r="E3" s="116"/>
      <c r="F3" s="120" t="s">
        <v>153</v>
      </c>
      <c r="G3" t="s">
        <v>154</v>
      </c>
    </row>
    <row r="4" spans="1:7" ht="17.25">
      <c r="A4" s="177" t="s">
        <v>138</v>
      </c>
      <c r="B4" s="164">
        <v>122106.66666666666</v>
      </c>
      <c r="C4" s="164">
        <v>0</v>
      </c>
      <c r="D4" s="160">
        <v>853200</v>
      </c>
      <c r="E4" s="116"/>
      <c r="F4" s="177" t="s">
        <v>138</v>
      </c>
      <c r="G4" s="164">
        <v>6160</v>
      </c>
    </row>
    <row r="5" spans="1:7" ht="17.25">
      <c r="A5" s="121">
        <v>104</v>
      </c>
      <c r="B5" s="164">
        <v>82506.666666666657</v>
      </c>
      <c r="C5" s="164">
        <v>0</v>
      </c>
      <c r="D5" s="159">
        <v>286600</v>
      </c>
      <c r="E5" s="116"/>
      <c r="F5" s="121">
        <v>104</v>
      </c>
      <c r="G5" s="164">
        <v>3760</v>
      </c>
    </row>
    <row r="6" spans="1:7">
      <c r="A6" s="121">
        <v>102</v>
      </c>
      <c r="B6" s="164">
        <v>39600</v>
      </c>
      <c r="C6" s="164">
        <v>0</v>
      </c>
      <c r="D6" s="161">
        <v>88200</v>
      </c>
      <c r="E6" s="149"/>
      <c r="F6" s="121">
        <v>102</v>
      </c>
      <c r="G6" s="164">
        <v>2400</v>
      </c>
    </row>
    <row r="7" spans="1:7">
      <c r="A7" s="177" t="s">
        <v>139</v>
      </c>
      <c r="B7" s="164">
        <v>1140506.6666666667</v>
      </c>
      <c r="C7" s="164">
        <v>367</v>
      </c>
      <c r="D7" s="159">
        <v>114400</v>
      </c>
      <c r="F7" s="177" t="s">
        <v>139</v>
      </c>
      <c r="G7" s="164">
        <v>21600</v>
      </c>
    </row>
    <row r="8" spans="1:7">
      <c r="A8" s="121">
        <v>101</v>
      </c>
      <c r="B8" s="164">
        <v>338133.33333333331</v>
      </c>
      <c r="C8" s="164">
        <v>0</v>
      </c>
      <c r="D8" s="159">
        <v>55200</v>
      </c>
      <c r="E8" s="123"/>
      <c r="F8" s="121">
        <v>101</v>
      </c>
      <c r="G8" s="164">
        <v>7200</v>
      </c>
    </row>
    <row r="9" spans="1:7">
      <c r="A9" s="121">
        <v>400</v>
      </c>
      <c r="B9" s="164">
        <v>552133.33333333337</v>
      </c>
      <c r="C9" s="164">
        <v>0</v>
      </c>
      <c r="D9" s="159">
        <v>70400</v>
      </c>
      <c r="E9" s="123"/>
      <c r="F9" s="121">
        <v>400</v>
      </c>
      <c r="G9" s="164">
        <v>7200</v>
      </c>
    </row>
    <row r="10" spans="1:7">
      <c r="A10" s="121">
        <v>500</v>
      </c>
      <c r="B10" s="164">
        <v>85600</v>
      </c>
      <c r="C10" s="164">
        <v>367</v>
      </c>
      <c r="D10" s="159">
        <v>198200</v>
      </c>
      <c r="E10" s="123"/>
      <c r="F10" s="121">
        <v>500</v>
      </c>
      <c r="G10" s="164">
        <v>2400</v>
      </c>
    </row>
    <row r="11" spans="1:7">
      <c r="A11" s="121">
        <v>700</v>
      </c>
      <c r="B11" s="164">
        <v>164640</v>
      </c>
      <c r="C11" s="164">
        <v>0</v>
      </c>
      <c r="D11" s="162">
        <v>40200</v>
      </c>
      <c r="E11" s="123"/>
      <c r="F11" s="121">
        <v>700</v>
      </c>
      <c r="G11" s="164">
        <v>4800</v>
      </c>
    </row>
    <row r="12" spans="1:7">
      <c r="A12" s="121" t="s">
        <v>202</v>
      </c>
      <c r="B12" s="164"/>
      <c r="C12" s="164">
        <v>0</v>
      </c>
      <c r="D12" s="163">
        <v>610488</v>
      </c>
      <c r="E12" s="123"/>
      <c r="F12" s="121" t="s">
        <v>202</v>
      </c>
      <c r="G12" s="164"/>
    </row>
    <row r="13" spans="1:7">
      <c r="A13" s="177" t="s">
        <v>173</v>
      </c>
      <c r="B13" s="164">
        <v>0</v>
      </c>
      <c r="C13" s="164">
        <v>0</v>
      </c>
      <c r="D13" s="159">
        <v>25200</v>
      </c>
      <c r="E13" s="123"/>
      <c r="F13" s="177" t="s">
        <v>173</v>
      </c>
      <c r="G13" s="164">
        <v>0</v>
      </c>
    </row>
    <row r="14" spans="1:7">
      <c r="A14" s="121" t="s">
        <v>173</v>
      </c>
      <c r="B14" s="164">
        <v>0</v>
      </c>
      <c r="C14" s="164">
        <v>0</v>
      </c>
      <c r="D14" s="159">
        <v>29133</v>
      </c>
      <c r="E14" s="123"/>
      <c r="F14" s="121" t="s">
        <v>173</v>
      </c>
      <c r="G14" s="164">
        <v>0</v>
      </c>
    </row>
    <row r="15" spans="1:7">
      <c r="A15" s="177" t="s">
        <v>131</v>
      </c>
      <c r="B15" s="164">
        <v>1262613.3333333335</v>
      </c>
      <c r="C15" s="164">
        <v>367</v>
      </c>
      <c r="D15" s="159">
        <v>28075</v>
      </c>
      <c r="E15" s="123"/>
      <c r="F15" s="177" t="s">
        <v>131</v>
      </c>
      <c r="G15" s="164">
        <v>27760</v>
      </c>
    </row>
    <row r="16" spans="1:7">
      <c r="D16" s="159">
        <v>61400</v>
      </c>
      <c r="E16" s="123"/>
    </row>
    <row r="17" spans="4:5">
      <c r="D17" s="159">
        <v>33200</v>
      </c>
      <c r="E17" s="123"/>
    </row>
    <row r="18" spans="4:5">
      <c r="D18" s="159">
        <v>259400</v>
      </c>
      <c r="E18" s="123"/>
    </row>
    <row r="19" spans="4:5">
      <c r="D19" s="159">
        <v>32480</v>
      </c>
      <c r="E19" s="123"/>
    </row>
    <row r="20" spans="4:5">
      <c r="D20" s="159">
        <v>106400</v>
      </c>
      <c r="E20" s="123"/>
    </row>
    <row r="21" spans="4:5">
      <c r="D21" s="159">
        <v>35200</v>
      </c>
      <c r="E21" s="123"/>
    </row>
    <row r="22" spans="4:5">
      <c r="D22" s="165">
        <f>D4+D12</f>
        <v>1463688</v>
      </c>
      <c r="E22" s="123"/>
    </row>
  </sheetData>
  <mergeCells count="2">
    <mergeCell ref="A1:G1"/>
    <mergeCell ref="A2:G2"/>
  </mergeCells>
  <phoneticPr fontId="22" type="noConversion"/>
  <pageMargins left="0.7" right="0.7" top="0.75" bottom="0.75" header="0.3" footer="0.3"/>
  <pageSetup paperSize="9" scale="97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2"/>
  <sheetViews>
    <sheetView tabSelected="1" zoomScale="75" zoomScaleNormal="75" zoomScaleSheetLayoutView="75" workbookViewId="0">
      <pane xSplit="5" ySplit="4" topLeftCell="F13" activePane="bottomRight" state="frozen"/>
      <selection pane="topRight" activeCell="F1" sqref="F1"/>
      <selection pane="bottomLeft" activeCell="A5" sqref="A5"/>
      <selection pane="bottomRight" activeCell="P4" sqref="P4"/>
    </sheetView>
  </sheetViews>
  <sheetFormatPr defaultColWidth="8.875" defaultRowHeight="17.25"/>
  <cols>
    <col min="1" max="1" width="4.875" style="108" customWidth="1"/>
    <col min="2" max="2" width="16" style="108" customWidth="1"/>
    <col min="3" max="3" width="21.75" style="106" customWidth="1"/>
    <col min="4" max="4" width="19.875" style="106" customWidth="1"/>
    <col min="5" max="5" width="9.875" style="108" customWidth="1"/>
    <col min="6" max="6" width="13.625" style="108" customWidth="1"/>
    <col min="7" max="7" width="7.75" style="108" customWidth="1"/>
    <col min="8" max="8" width="14.875" style="108" bestFit="1" customWidth="1"/>
    <col min="9" max="9" width="13.125" style="101" customWidth="1"/>
    <col min="10" max="10" width="13.375" style="107" customWidth="1"/>
    <col min="11" max="11" width="11.625" style="107" customWidth="1"/>
    <col min="12" max="12" width="12.375" style="107" customWidth="1"/>
    <col min="13" max="14" width="12.375" style="130" customWidth="1"/>
    <col min="15" max="15" width="9.5" style="107" customWidth="1"/>
    <col min="16" max="16" width="18.5" style="107" customWidth="1"/>
    <col min="17" max="17" width="14.125" style="107" customWidth="1"/>
    <col min="18" max="18" width="12.5" style="107" customWidth="1"/>
    <col min="19" max="19" width="13.75" style="107" customWidth="1"/>
    <col min="20" max="20" width="15.75" style="107" customWidth="1"/>
    <col min="21" max="21" width="13.375" style="107" customWidth="1"/>
    <col min="22" max="23" width="14.875" style="107" customWidth="1"/>
    <col min="24" max="24" width="15.625" style="107" customWidth="1"/>
    <col min="25" max="25" width="24.125" style="101" bestFit="1" customWidth="1"/>
    <col min="26" max="26" width="19.5" style="101" customWidth="1"/>
    <col min="27" max="16384" width="8.875" style="101"/>
  </cols>
  <sheetData>
    <row r="1" spans="1:24" ht="33">
      <c r="A1" s="312"/>
      <c r="B1" s="313"/>
      <c r="C1" s="313"/>
      <c r="D1" s="313"/>
      <c r="E1" s="313"/>
      <c r="F1" s="313"/>
      <c r="G1" s="313"/>
      <c r="H1" s="313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</row>
    <row r="2" spans="1:24" ht="33.75" customHeight="1">
      <c r="A2" s="315" t="s">
        <v>271</v>
      </c>
      <c r="B2" s="315"/>
      <c r="C2" s="315"/>
      <c r="D2" s="315"/>
      <c r="E2" s="315"/>
      <c r="F2" s="315"/>
      <c r="G2" s="315"/>
      <c r="H2" s="315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</row>
    <row r="3" spans="1:24" ht="23.25" customHeight="1" thickBot="1">
      <c r="A3" s="102"/>
      <c r="B3" s="102"/>
      <c r="C3" s="237"/>
      <c r="D3" s="237"/>
      <c r="E3" s="102"/>
      <c r="F3" s="102"/>
      <c r="G3" s="102"/>
      <c r="H3" s="102"/>
      <c r="I3" s="103"/>
      <c r="J3" s="104"/>
      <c r="K3" s="104"/>
      <c r="L3" s="104"/>
      <c r="M3" s="127"/>
      <c r="N3" s="127"/>
      <c r="O3" s="104"/>
      <c r="P3" s="104"/>
      <c r="Q3" s="125"/>
      <c r="R3" s="125"/>
      <c r="S3" s="104"/>
      <c r="T3" s="125"/>
      <c r="U3" s="125"/>
      <c r="V3" s="125"/>
      <c r="W3" s="125"/>
      <c r="X3" s="125"/>
    </row>
    <row r="4" spans="1:24" s="105" customFormat="1" ht="36" customHeight="1" thickBot="1">
      <c r="A4" s="205" t="s">
        <v>132</v>
      </c>
      <c r="B4" s="206" t="s">
        <v>209</v>
      </c>
      <c r="C4" s="304" t="s">
        <v>276</v>
      </c>
      <c r="D4" s="304" t="s">
        <v>277</v>
      </c>
      <c r="E4" s="304" t="s">
        <v>278</v>
      </c>
      <c r="F4" s="304" t="s">
        <v>279</v>
      </c>
      <c r="G4" s="304" t="s">
        <v>280</v>
      </c>
      <c r="H4" s="206" t="s">
        <v>210</v>
      </c>
      <c r="I4" s="208" t="s">
        <v>281</v>
      </c>
      <c r="J4" s="207" t="s">
        <v>133</v>
      </c>
      <c r="K4" s="208" t="s">
        <v>211</v>
      </c>
      <c r="L4" s="208" t="s">
        <v>293</v>
      </c>
      <c r="M4" s="209" t="s">
        <v>282</v>
      </c>
      <c r="N4" s="209" t="s">
        <v>283</v>
      </c>
      <c r="O4" s="207" t="s">
        <v>284</v>
      </c>
      <c r="P4" s="207" t="s">
        <v>294</v>
      </c>
      <c r="Q4" s="210" t="s">
        <v>285</v>
      </c>
      <c r="R4" s="211" t="s">
        <v>289</v>
      </c>
      <c r="S4" s="211" t="s">
        <v>286</v>
      </c>
      <c r="T4" s="211" t="s">
        <v>287</v>
      </c>
      <c r="U4" s="211" t="s">
        <v>288</v>
      </c>
      <c r="V4" s="211" t="s">
        <v>291</v>
      </c>
      <c r="W4" s="212" t="s">
        <v>290</v>
      </c>
      <c r="X4" s="213" t="s">
        <v>292</v>
      </c>
    </row>
    <row r="5" spans="1:24">
      <c r="A5" s="214">
        <v>1</v>
      </c>
      <c r="B5" s="215" t="s">
        <v>129</v>
      </c>
      <c r="C5" s="216" t="s">
        <v>179</v>
      </c>
      <c r="D5" s="216" t="s">
        <v>212</v>
      </c>
      <c r="E5" s="216" t="s">
        <v>213</v>
      </c>
      <c r="F5" s="215" t="s">
        <v>126</v>
      </c>
      <c r="G5" s="215">
        <v>400</v>
      </c>
      <c r="H5" s="217">
        <v>36312</v>
      </c>
      <c r="I5" s="218"/>
      <c r="J5" s="218"/>
      <c r="K5" s="220"/>
      <c r="L5" s="218"/>
      <c r="M5" s="219"/>
      <c r="N5" s="219"/>
      <c r="O5" s="218"/>
      <c r="P5" s="220"/>
      <c r="Q5" s="220">
        <f t="shared" ref="Q5:Q6" si="0">ROUND((P5/30/8*M5)+(P5/30/8/2*N5),0)</f>
        <v>0</v>
      </c>
      <c r="R5" s="220"/>
      <c r="S5" s="220"/>
      <c r="T5" s="218"/>
      <c r="U5" s="218"/>
      <c r="V5" s="218"/>
      <c r="W5" s="221">
        <f>ROUND(SUM(Q5:V5),0)</f>
        <v>0</v>
      </c>
      <c r="X5" s="228">
        <f>P5-W5</f>
        <v>0</v>
      </c>
    </row>
    <row r="6" spans="1:24" ht="16.5" customHeight="1">
      <c r="A6" s="191">
        <v>2</v>
      </c>
      <c r="B6" s="238" t="s">
        <v>129</v>
      </c>
      <c r="C6" s="238" t="s">
        <v>175</v>
      </c>
      <c r="D6" s="239" t="s">
        <v>214</v>
      </c>
      <c r="E6" s="239" t="s">
        <v>41</v>
      </c>
      <c r="F6" s="238" t="s">
        <v>127</v>
      </c>
      <c r="G6" s="238">
        <v>400</v>
      </c>
      <c r="H6" s="240">
        <v>36955</v>
      </c>
      <c r="I6" s="241"/>
      <c r="J6" s="241"/>
      <c r="K6" s="243"/>
      <c r="L6" s="241"/>
      <c r="M6" s="242"/>
      <c r="N6" s="242"/>
      <c r="O6" s="241"/>
      <c r="P6" s="243"/>
      <c r="Q6" s="243">
        <f t="shared" si="0"/>
        <v>0</v>
      </c>
      <c r="R6" s="243"/>
      <c r="S6" s="243"/>
      <c r="T6" s="241"/>
      <c r="U6" s="241"/>
      <c r="V6" s="241"/>
      <c r="W6" s="244">
        <f t="shared" ref="W6:W19" si="1">ROUND(SUM(Q6:V6),0)</f>
        <v>0</v>
      </c>
      <c r="X6" s="229">
        <f t="shared" ref="X6:X19" si="2">P6-W6</f>
        <v>0</v>
      </c>
    </row>
    <row r="7" spans="1:24">
      <c r="A7" s="191">
        <v>3</v>
      </c>
      <c r="B7" s="238" t="s">
        <v>129</v>
      </c>
      <c r="C7" s="245" t="s">
        <v>183</v>
      </c>
      <c r="D7" s="239" t="s">
        <v>170</v>
      </c>
      <c r="E7" s="239" t="s">
        <v>208</v>
      </c>
      <c r="F7" s="238" t="s">
        <v>160</v>
      </c>
      <c r="G7" s="238">
        <v>700</v>
      </c>
      <c r="H7" s="240">
        <v>42352</v>
      </c>
      <c r="I7" s="241"/>
      <c r="J7" s="246"/>
      <c r="K7" s="243"/>
      <c r="L7" s="241"/>
      <c r="M7" s="242"/>
      <c r="N7" s="242"/>
      <c r="O7" s="247"/>
      <c r="P7" s="243"/>
      <c r="Q7" s="243">
        <f>ROUND((P7/30/8*M7)+(P7/30/8/2*N7),0)</f>
        <v>0</v>
      </c>
      <c r="R7" s="243"/>
      <c r="S7" s="243"/>
      <c r="T7" s="241"/>
      <c r="U7" s="241"/>
      <c r="V7" s="241"/>
      <c r="W7" s="244">
        <f t="shared" si="1"/>
        <v>0</v>
      </c>
      <c r="X7" s="229">
        <f t="shared" si="2"/>
        <v>0</v>
      </c>
    </row>
    <row r="8" spans="1:24" s="150" customFormat="1">
      <c r="A8" s="191">
        <v>4</v>
      </c>
      <c r="B8" s="238" t="s">
        <v>129</v>
      </c>
      <c r="C8" s="245" t="s">
        <v>215</v>
      </c>
      <c r="D8" s="248" t="s">
        <v>174</v>
      </c>
      <c r="E8" s="248" t="s">
        <v>216</v>
      </c>
      <c r="F8" s="248" t="s">
        <v>199</v>
      </c>
      <c r="G8" s="249">
        <v>103</v>
      </c>
      <c r="H8" s="250">
        <v>44698</v>
      </c>
      <c r="I8" s="243"/>
      <c r="J8" s="251"/>
      <c r="K8" s="243"/>
      <c r="L8" s="243"/>
      <c r="M8" s="252"/>
      <c r="N8" s="252"/>
      <c r="O8" s="247"/>
      <c r="P8" s="243"/>
      <c r="Q8" s="253">
        <f>ROUND((P8/30/8*M8)+(P8/30/8/2*N8),0)</f>
        <v>0</v>
      </c>
      <c r="R8" s="254"/>
      <c r="S8" s="254"/>
      <c r="T8" s="241"/>
      <c r="U8" s="241"/>
      <c r="V8" s="243"/>
      <c r="W8" s="255">
        <f t="shared" si="1"/>
        <v>0</v>
      </c>
      <c r="X8" s="229">
        <f t="shared" si="2"/>
        <v>0</v>
      </c>
    </row>
    <row r="9" spans="1:24" s="150" customFormat="1" ht="20.100000000000001" customHeight="1">
      <c r="A9" s="191">
        <v>3</v>
      </c>
      <c r="B9" s="249" t="s">
        <v>129</v>
      </c>
      <c r="C9" s="238" t="s">
        <v>217</v>
      </c>
      <c r="D9" s="248" t="s">
        <v>174</v>
      </c>
      <c r="E9" s="239" t="s">
        <v>206</v>
      </c>
      <c r="F9" s="256" t="s">
        <v>218</v>
      </c>
      <c r="G9" s="249">
        <v>101</v>
      </c>
      <c r="H9" s="250">
        <v>44805</v>
      </c>
      <c r="I9" s="243"/>
      <c r="J9" s="251"/>
      <c r="K9" s="243"/>
      <c r="L9" s="243"/>
      <c r="M9" s="252"/>
      <c r="N9" s="252"/>
      <c r="O9" s="247"/>
      <c r="P9" s="243"/>
      <c r="Q9" s="243">
        <f t="shared" ref="Q9:Q28" si="3">ROUND((P9/30/8*M9)+(P9/30/8/2*N9),0)</f>
        <v>0</v>
      </c>
      <c r="R9" s="243"/>
      <c r="S9" s="243"/>
      <c r="T9" s="241"/>
      <c r="U9" s="241"/>
      <c r="V9" s="243"/>
      <c r="W9" s="255">
        <f>ROUND(SUM(Q9:V9),0)</f>
        <v>0</v>
      </c>
      <c r="X9" s="229">
        <f t="shared" si="2"/>
        <v>0</v>
      </c>
    </row>
    <row r="10" spans="1:24" s="150" customFormat="1">
      <c r="A10" s="191">
        <v>4</v>
      </c>
      <c r="B10" s="249" t="s">
        <v>130</v>
      </c>
      <c r="C10" s="245" t="s">
        <v>181</v>
      </c>
      <c r="D10" s="248" t="s">
        <v>214</v>
      </c>
      <c r="E10" s="257" t="s">
        <v>219</v>
      </c>
      <c r="F10" s="249" t="s">
        <v>169</v>
      </c>
      <c r="G10" s="249">
        <v>102</v>
      </c>
      <c r="H10" s="250">
        <v>42583</v>
      </c>
      <c r="I10" s="243"/>
      <c r="J10" s="251"/>
      <c r="K10" s="243"/>
      <c r="L10" s="243"/>
      <c r="M10" s="252"/>
      <c r="N10" s="252"/>
      <c r="O10" s="243"/>
      <c r="P10" s="243"/>
      <c r="Q10" s="243">
        <f t="shared" si="3"/>
        <v>0</v>
      </c>
      <c r="R10" s="243"/>
      <c r="S10" s="243"/>
      <c r="T10" s="241"/>
      <c r="U10" s="241"/>
      <c r="V10" s="243"/>
      <c r="W10" s="255">
        <f>ROUND(SUM(Q10:V10),0)</f>
        <v>0</v>
      </c>
      <c r="X10" s="229">
        <f t="shared" si="2"/>
        <v>0</v>
      </c>
    </row>
    <row r="11" spans="1:24">
      <c r="A11" s="191">
        <v>5</v>
      </c>
      <c r="B11" s="249" t="s">
        <v>130</v>
      </c>
      <c r="C11" s="245" t="s">
        <v>182</v>
      </c>
      <c r="D11" s="239" t="s">
        <v>163</v>
      </c>
      <c r="E11" s="257" t="s">
        <v>187</v>
      </c>
      <c r="F11" s="238" t="s">
        <v>159</v>
      </c>
      <c r="G11" s="238">
        <v>104</v>
      </c>
      <c r="H11" s="240">
        <v>42177</v>
      </c>
      <c r="I11" s="241"/>
      <c r="J11" s="246"/>
      <c r="K11" s="243"/>
      <c r="L11" s="241"/>
      <c r="M11" s="242"/>
      <c r="N11" s="242"/>
      <c r="O11" s="247"/>
      <c r="P11" s="241"/>
      <c r="Q11" s="243">
        <f t="shared" si="3"/>
        <v>0</v>
      </c>
      <c r="R11" s="241"/>
      <c r="S11" s="241"/>
      <c r="T11" s="241"/>
      <c r="U11" s="241"/>
      <c r="V11" s="241"/>
      <c r="W11" s="244">
        <f t="shared" ref="W11" si="4">ROUND(SUM(Q11:V11),0)</f>
        <v>0</v>
      </c>
      <c r="X11" s="229">
        <f t="shared" si="2"/>
        <v>0</v>
      </c>
    </row>
    <row r="12" spans="1:24" s="150" customFormat="1" ht="16.5" customHeight="1">
      <c r="A12" s="191">
        <v>6</v>
      </c>
      <c r="B12" s="249" t="s">
        <v>129</v>
      </c>
      <c r="C12" s="258" t="s">
        <v>183</v>
      </c>
      <c r="D12" s="248" t="s">
        <v>118</v>
      </c>
      <c r="E12" s="257" t="s">
        <v>200</v>
      </c>
      <c r="F12" s="249" t="s">
        <v>201</v>
      </c>
      <c r="G12" s="238">
        <v>700</v>
      </c>
      <c r="H12" s="250">
        <v>44705</v>
      </c>
      <c r="I12" s="259"/>
      <c r="J12" s="259"/>
      <c r="K12" s="247"/>
      <c r="L12" s="243"/>
      <c r="M12" s="252"/>
      <c r="N12" s="252"/>
      <c r="O12" s="247"/>
      <c r="P12" s="259"/>
      <c r="Q12" s="243">
        <f t="shared" si="3"/>
        <v>0</v>
      </c>
      <c r="R12" s="243"/>
      <c r="S12" s="243"/>
      <c r="T12" s="241"/>
      <c r="U12" s="241"/>
      <c r="V12" s="243"/>
      <c r="W12" s="255">
        <f>ROUND(SUM(Q12:V12),0)</f>
        <v>0</v>
      </c>
      <c r="X12" s="229">
        <f t="shared" si="2"/>
        <v>0</v>
      </c>
    </row>
    <row r="13" spans="1:24" s="150" customFormat="1" ht="16.5" customHeight="1">
      <c r="A13" s="191">
        <v>7</v>
      </c>
      <c r="B13" s="249" t="s">
        <v>129</v>
      </c>
      <c r="C13" s="238" t="s">
        <v>176</v>
      </c>
      <c r="D13" s="260" t="s">
        <v>194</v>
      </c>
      <c r="E13" s="257" t="s">
        <v>196</v>
      </c>
      <c r="F13" s="249" t="s">
        <v>220</v>
      </c>
      <c r="G13" s="249">
        <v>500</v>
      </c>
      <c r="H13" s="261">
        <v>44615</v>
      </c>
      <c r="I13" s="259"/>
      <c r="J13" s="259"/>
      <c r="K13" s="243"/>
      <c r="L13" s="243"/>
      <c r="M13" s="252"/>
      <c r="N13" s="252"/>
      <c r="O13" s="243"/>
      <c r="P13" s="259"/>
      <c r="Q13" s="243">
        <f t="shared" si="3"/>
        <v>0</v>
      </c>
      <c r="R13" s="243"/>
      <c r="S13" s="243"/>
      <c r="T13" s="241"/>
      <c r="U13" s="241"/>
      <c r="V13" s="254"/>
      <c r="W13" s="255">
        <f t="shared" si="1"/>
        <v>0</v>
      </c>
      <c r="X13" s="229">
        <f t="shared" si="2"/>
        <v>0</v>
      </c>
    </row>
    <row r="14" spans="1:24" ht="18.75" customHeight="1">
      <c r="A14" s="191">
        <v>8</v>
      </c>
      <c r="B14" s="249" t="s">
        <v>221</v>
      </c>
      <c r="C14" s="238" t="s">
        <v>175</v>
      </c>
      <c r="D14" s="238" t="s">
        <v>222</v>
      </c>
      <c r="E14" s="257" t="s">
        <v>223</v>
      </c>
      <c r="F14" s="249" t="s">
        <v>224</v>
      </c>
      <c r="G14" s="249">
        <v>400</v>
      </c>
      <c r="H14" s="250">
        <v>36312</v>
      </c>
      <c r="I14" s="243"/>
      <c r="J14" s="251"/>
      <c r="K14" s="243"/>
      <c r="L14" s="243"/>
      <c r="M14" s="252"/>
      <c r="N14" s="252"/>
      <c r="O14" s="243"/>
      <c r="P14" s="243"/>
      <c r="Q14" s="243">
        <f t="shared" si="3"/>
        <v>0</v>
      </c>
      <c r="R14" s="253"/>
      <c r="S14" s="243"/>
      <c r="T14" s="241"/>
      <c r="U14" s="241"/>
      <c r="V14" s="259"/>
      <c r="W14" s="255">
        <f t="shared" si="1"/>
        <v>0</v>
      </c>
      <c r="X14" s="229">
        <f t="shared" si="2"/>
        <v>0</v>
      </c>
    </row>
    <row r="15" spans="1:24" s="150" customFormat="1">
      <c r="A15" s="191">
        <v>9</v>
      </c>
      <c r="B15" s="249" t="s">
        <v>225</v>
      </c>
      <c r="C15" s="245" t="s">
        <v>182</v>
      </c>
      <c r="D15" s="248" t="s">
        <v>226</v>
      </c>
      <c r="E15" s="245" t="s">
        <v>192</v>
      </c>
      <c r="F15" s="249" t="s">
        <v>227</v>
      </c>
      <c r="G15" s="249">
        <v>104</v>
      </c>
      <c r="H15" s="250">
        <v>43549</v>
      </c>
      <c r="I15" s="243"/>
      <c r="J15" s="251"/>
      <c r="K15" s="253"/>
      <c r="L15" s="243"/>
      <c r="M15" s="252"/>
      <c r="N15" s="252"/>
      <c r="O15" s="247"/>
      <c r="P15" s="243"/>
      <c r="Q15" s="243">
        <f t="shared" si="3"/>
        <v>0</v>
      </c>
      <c r="R15" s="243"/>
      <c r="S15" s="243"/>
      <c r="T15" s="241"/>
      <c r="U15" s="241"/>
      <c r="V15" s="243"/>
      <c r="W15" s="255">
        <f t="shared" si="1"/>
        <v>0</v>
      </c>
      <c r="X15" s="229">
        <f t="shared" si="2"/>
        <v>0</v>
      </c>
    </row>
    <row r="16" spans="1:24" s="193" customFormat="1" ht="15.75" customHeight="1">
      <c r="A16" s="191">
        <v>10</v>
      </c>
      <c r="B16" s="249" t="s">
        <v>228</v>
      </c>
      <c r="C16" s="245" t="s">
        <v>229</v>
      </c>
      <c r="D16" s="262" t="s">
        <v>230</v>
      </c>
      <c r="E16" s="263" t="s">
        <v>155</v>
      </c>
      <c r="F16" s="264" t="s">
        <v>134</v>
      </c>
      <c r="G16" s="249">
        <v>104</v>
      </c>
      <c r="H16" s="265">
        <v>40940</v>
      </c>
      <c r="I16" s="253"/>
      <c r="J16" s="266"/>
      <c r="K16" s="253"/>
      <c r="L16" s="253"/>
      <c r="M16" s="268"/>
      <c r="N16" s="268"/>
      <c r="O16" s="253"/>
      <c r="P16" s="253"/>
      <c r="Q16" s="243">
        <f t="shared" si="3"/>
        <v>0</v>
      </c>
      <c r="R16" s="253"/>
      <c r="S16" s="253"/>
      <c r="T16" s="267"/>
      <c r="U16" s="267"/>
      <c r="V16" s="253"/>
      <c r="W16" s="269">
        <f t="shared" si="1"/>
        <v>0</v>
      </c>
      <c r="X16" s="229">
        <f t="shared" si="2"/>
        <v>0</v>
      </c>
    </row>
    <row r="17" spans="1:24">
      <c r="A17" s="191">
        <v>11</v>
      </c>
      <c r="B17" s="249" t="s">
        <v>130</v>
      </c>
      <c r="C17" s="238" t="s">
        <v>178</v>
      </c>
      <c r="D17" s="248" t="s">
        <v>231</v>
      </c>
      <c r="E17" s="239" t="s">
        <v>164</v>
      </c>
      <c r="F17" s="249" t="s">
        <v>135</v>
      </c>
      <c r="G17" s="249">
        <v>202</v>
      </c>
      <c r="H17" s="250">
        <v>37137</v>
      </c>
      <c r="I17" s="243"/>
      <c r="J17" s="243"/>
      <c r="K17" s="253"/>
      <c r="L17" s="259"/>
      <c r="M17" s="252"/>
      <c r="N17" s="252"/>
      <c r="O17" s="253"/>
      <c r="P17" s="243"/>
      <c r="Q17" s="243">
        <f t="shared" si="3"/>
        <v>0</v>
      </c>
      <c r="R17" s="243"/>
      <c r="S17" s="243"/>
      <c r="T17" s="267"/>
      <c r="U17" s="241"/>
      <c r="V17" s="243"/>
      <c r="W17" s="255">
        <f t="shared" si="1"/>
        <v>0</v>
      </c>
      <c r="X17" s="229">
        <f t="shared" si="2"/>
        <v>0</v>
      </c>
    </row>
    <row r="18" spans="1:24">
      <c r="A18" s="191">
        <v>12</v>
      </c>
      <c r="B18" s="249" t="s">
        <v>232</v>
      </c>
      <c r="C18" s="238" t="s">
        <v>175</v>
      </c>
      <c r="D18" s="248" t="s">
        <v>233</v>
      </c>
      <c r="E18" s="239" t="s">
        <v>23</v>
      </c>
      <c r="F18" s="249" t="s">
        <v>234</v>
      </c>
      <c r="G18" s="249">
        <v>400</v>
      </c>
      <c r="H18" s="250">
        <v>37564</v>
      </c>
      <c r="I18" s="243"/>
      <c r="J18" s="251"/>
      <c r="K18" s="243"/>
      <c r="L18" s="243"/>
      <c r="M18" s="252"/>
      <c r="N18" s="252"/>
      <c r="O18" s="243"/>
      <c r="P18" s="243"/>
      <c r="Q18" s="243">
        <f t="shared" si="3"/>
        <v>0</v>
      </c>
      <c r="R18" s="243"/>
      <c r="S18" s="243"/>
      <c r="T18" s="267"/>
      <c r="U18" s="241"/>
      <c r="V18" s="269"/>
      <c r="W18" s="255">
        <f t="shared" si="1"/>
        <v>0</v>
      </c>
      <c r="X18" s="229">
        <f t="shared" si="2"/>
        <v>0</v>
      </c>
    </row>
    <row r="19" spans="1:24" s="176" customFormat="1" ht="19.5" customHeight="1">
      <c r="A19" s="191">
        <v>13</v>
      </c>
      <c r="B19" s="249" t="s">
        <v>130</v>
      </c>
      <c r="C19" s="245" t="s">
        <v>215</v>
      </c>
      <c r="D19" s="248" t="s">
        <v>256</v>
      </c>
      <c r="E19" s="280" t="s">
        <v>257</v>
      </c>
      <c r="F19" s="281" t="s">
        <v>258</v>
      </c>
      <c r="G19" s="272">
        <v>103</v>
      </c>
      <c r="H19" s="282">
        <v>44911</v>
      </c>
      <c r="I19" s="259"/>
      <c r="J19" s="259"/>
      <c r="K19" s="259"/>
      <c r="L19" s="259"/>
      <c r="M19" s="274"/>
      <c r="N19" s="274"/>
      <c r="O19" s="259"/>
      <c r="P19" s="259"/>
      <c r="Q19" s="243">
        <f t="shared" si="3"/>
        <v>0</v>
      </c>
      <c r="R19" s="259"/>
      <c r="S19" s="243"/>
      <c r="T19" s="273"/>
      <c r="U19" s="273"/>
      <c r="V19" s="259"/>
      <c r="W19" s="275">
        <f t="shared" si="1"/>
        <v>0</v>
      </c>
      <c r="X19" s="196">
        <f t="shared" si="2"/>
        <v>0</v>
      </c>
    </row>
    <row r="20" spans="1:24" s="150" customFormat="1">
      <c r="A20" s="191">
        <v>14</v>
      </c>
      <c r="B20" s="249" t="s">
        <v>129</v>
      </c>
      <c r="C20" s="258" t="s">
        <v>183</v>
      </c>
      <c r="D20" s="270" t="s">
        <v>207</v>
      </c>
      <c r="E20" s="271" t="s">
        <v>235</v>
      </c>
      <c r="F20" s="272" t="s">
        <v>236</v>
      </c>
      <c r="G20" s="272">
        <v>700</v>
      </c>
      <c r="H20" s="261">
        <v>44845</v>
      </c>
      <c r="I20" s="259"/>
      <c r="J20" s="259"/>
      <c r="K20" s="259"/>
      <c r="L20" s="259"/>
      <c r="M20" s="274"/>
      <c r="N20" s="274"/>
      <c r="O20" s="259"/>
      <c r="P20" s="243"/>
      <c r="Q20" s="243">
        <f t="shared" si="3"/>
        <v>0</v>
      </c>
      <c r="R20" s="243"/>
      <c r="S20" s="259"/>
      <c r="T20" s="273"/>
      <c r="U20" s="273"/>
      <c r="V20" s="259"/>
      <c r="W20" s="275">
        <f t="shared" ref="W20" si="5">ROUND(SUM(Q20:V20),0)</f>
        <v>0</v>
      </c>
      <c r="X20" s="196">
        <f t="shared" ref="X20:X34" si="6">P20-W20</f>
        <v>0</v>
      </c>
    </row>
    <row r="21" spans="1:24" s="175" customFormat="1">
      <c r="A21" s="191">
        <v>15</v>
      </c>
      <c r="B21" s="249" t="s">
        <v>129</v>
      </c>
      <c r="C21" s="249" t="s">
        <v>177</v>
      </c>
      <c r="D21" s="248" t="s">
        <v>191</v>
      </c>
      <c r="E21" s="239" t="s">
        <v>193</v>
      </c>
      <c r="F21" s="249" t="s">
        <v>180</v>
      </c>
      <c r="G21" s="249">
        <v>101</v>
      </c>
      <c r="H21" s="250">
        <v>44075</v>
      </c>
      <c r="I21" s="243"/>
      <c r="J21" s="243"/>
      <c r="K21" s="253"/>
      <c r="L21" s="253"/>
      <c r="M21" s="268"/>
      <c r="N21" s="268"/>
      <c r="O21" s="247"/>
      <c r="P21" s="259"/>
      <c r="Q21" s="243">
        <f t="shared" si="3"/>
        <v>0</v>
      </c>
      <c r="R21" s="259"/>
      <c r="S21" s="243"/>
      <c r="T21" s="241"/>
      <c r="U21" s="241"/>
      <c r="V21" s="254"/>
      <c r="W21" s="255">
        <f t="shared" ref="W21" si="7">ROUND(SUM(Q21:V21),0)</f>
        <v>0</v>
      </c>
      <c r="X21" s="229">
        <f t="shared" si="6"/>
        <v>0</v>
      </c>
    </row>
    <row r="22" spans="1:24" s="175" customFormat="1">
      <c r="A22" s="192">
        <v>16</v>
      </c>
      <c r="B22" s="276" t="s">
        <v>129</v>
      </c>
      <c r="C22" s="276" t="s">
        <v>184</v>
      </c>
      <c r="D22" s="270" t="s">
        <v>118</v>
      </c>
      <c r="E22" s="277" t="s">
        <v>259</v>
      </c>
      <c r="F22" s="276" t="s">
        <v>204</v>
      </c>
      <c r="G22" s="272">
        <v>101</v>
      </c>
      <c r="H22" s="261">
        <v>44767</v>
      </c>
      <c r="I22" s="259"/>
      <c r="J22" s="259"/>
      <c r="K22" s="247"/>
      <c r="L22" s="247"/>
      <c r="M22" s="278"/>
      <c r="N22" s="278"/>
      <c r="O22" s="247"/>
      <c r="P22" s="259"/>
      <c r="Q22" s="243">
        <f t="shared" si="3"/>
        <v>0</v>
      </c>
      <c r="R22" s="259"/>
      <c r="S22" s="259"/>
      <c r="T22" s="273"/>
      <c r="U22" s="273"/>
      <c r="V22" s="279"/>
      <c r="W22" s="275">
        <f t="shared" ref="W22:W25" si="8">ROUND(SUM(Q22:V22),0)</f>
        <v>0</v>
      </c>
      <c r="X22" s="229">
        <f t="shared" si="6"/>
        <v>0</v>
      </c>
    </row>
    <row r="23" spans="1:24" s="150" customFormat="1">
      <c r="A23" s="192">
        <v>17</v>
      </c>
      <c r="B23" s="249" t="s">
        <v>130</v>
      </c>
      <c r="C23" s="249" t="s">
        <v>177</v>
      </c>
      <c r="D23" s="262" t="s">
        <v>172</v>
      </c>
      <c r="E23" s="277" t="s">
        <v>237</v>
      </c>
      <c r="F23" s="276" t="s">
        <v>198</v>
      </c>
      <c r="G23" s="276">
        <v>101</v>
      </c>
      <c r="H23" s="261">
        <v>44676</v>
      </c>
      <c r="I23" s="259"/>
      <c r="J23" s="259"/>
      <c r="K23" s="253"/>
      <c r="L23" s="247"/>
      <c r="M23" s="268"/>
      <c r="N23" s="278"/>
      <c r="O23" s="247"/>
      <c r="P23" s="243"/>
      <c r="Q23" s="243">
        <f t="shared" si="3"/>
        <v>0</v>
      </c>
      <c r="R23" s="243"/>
      <c r="S23" s="243"/>
      <c r="T23" s="273"/>
      <c r="U23" s="273"/>
      <c r="V23" s="279"/>
      <c r="W23" s="275">
        <f t="shared" si="8"/>
        <v>0</v>
      </c>
      <c r="X23" s="229">
        <f t="shared" si="6"/>
        <v>0</v>
      </c>
    </row>
    <row r="24" spans="1:24" s="150" customFormat="1">
      <c r="A24" s="191">
        <v>18</v>
      </c>
      <c r="B24" s="249" t="s">
        <v>129</v>
      </c>
      <c r="C24" s="249" t="s">
        <v>177</v>
      </c>
      <c r="D24" s="248" t="s">
        <v>191</v>
      </c>
      <c r="E24" s="239" t="s">
        <v>238</v>
      </c>
      <c r="F24" s="249" t="s">
        <v>239</v>
      </c>
      <c r="G24" s="249">
        <v>101</v>
      </c>
      <c r="H24" s="250">
        <v>44652</v>
      </c>
      <c r="I24" s="259"/>
      <c r="J24" s="243"/>
      <c r="K24" s="253"/>
      <c r="L24" s="253"/>
      <c r="M24" s="268"/>
      <c r="N24" s="268"/>
      <c r="O24" s="247"/>
      <c r="P24" s="243"/>
      <c r="Q24" s="243">
        <f t="shared" si="3"/>
        <v>0</v>
      </c>
      <c r="R24" s="243"/>
      <c r="S24" s="243"/>
      <c r="T24" s="241"/>
      <c r="U24" s="241"/>
      <c r="V24" s="254"/>
      <c r="W24" s="255">
        <f t="shared" si="8"/>
        <v>0</v>
      </c>
      <c r="X24" s="229">
        <f t="shared" si="6"/>
        <v>0</v>
      </c>
    </row>
    <row r="25" spans="1:24" s="150" customFormat="1">
      <c r="A25" s="191">
        <v>19</v>
      </c>
      <c r="B25" s="249" t="s">
        <v>129</v>
      </c>
      <c r="C25" s="245" t="s">
        <v>215</v>
      </c>
      <c r="D25" s="248" t="s">
        <v>191</v>
      </c>
      <c r="E25" s="239" t="s">
        <v>240</v>
      </c>
      <c r="F25" s="249" t="s">
        <v>241</v>
      </c>
      <c r="G25" s="238">
        <v>103</v>
      </c>
      <c r="H25" s="250">
        <v>44034</v>
      </c>
      <c r="I25" s="243"/>
      <c r="J25" s="243"/>
      <c r="K25" s="247"/>
      <c r="L25" s="253"/>
      <c r="M25" s="268"/>
      <c r="N25" s="268"/>
      <c r="O25" s="247"/>
      <c r="P25" s="243"/>
      <c r="Q25" s="243">
        <f t="shared" si="3"/>
        <v>0</v>
      </c>
      <c r="R25" s="243"/>
      <c r="S25" s="243"/>
      <c r="T25" s="241"/>
      <c r="U25" s="241"/>
      <c r="V25" s="254"/>
      <c r="W25" s="255">
        <f t="shared" si="8"/>
        <v>0</v>
      </c>
      <c r="X25" s="229">
        <f t="shared" si="6"/>
        <v>0</v>
      </c>
    </row>
    <row r="26" spans="1:24" s="150" customFormat="1">
      <c r="A26" s="230">
        <v>20</v>
      </c>
      <c r="B26" s="249" t="s">
        <v>129</v>
      </c>
      <c r="C26" s="249" t="s">
        <v>175</v>
      </c>
      <c r="D26" s="248" t="s">
        <v>242</v>
      </c>
      <c r="E26" s="239" t="s">
        <v>243</v>
      </c>
      <c r="F26" s="249" t="s">
        <v>185</v>
      </c>
      <c r="G26" s="249">
        <v>400</v>
      </c>
      <c r="H26" s="250">
        <v>44354</v>
      </c>
      <c r="I26" s="243"/>
      <c r="J26" s="243"/>
      <c r="K26" s="253"/>
      <c r="L26" s="253"/>
      <c r="M26" s="268"/>
      <c r="N26" s="268"/>
      <c r="O26" s="253"/>
      <c r="P26" s="243"/>
      <c r="Q26" s="243">
        <f t="shared" si="3"/>
        <v>0</v>
      </c>
      <c r="R26" s="243"/>
      <c r="S26" s="243"/>
      <c r="T26" s="241"/>
      <c r="U26" s="241"/>
      <c r="V26" s="254"/>
      <c r="W26" s="255">
        <f t="shared" ref="W26" si="9">ROUND(SUM(Q26:V26),0)</f>
        <v>0</v>
      </c>
      <c r="X26" s="229">
        <f t="shared" si="6"/>
        <v>0</v>
      </c>
    </row>
    <row r="27" spans="1:24" s="175" customFormat="1">
      <c r="A27" s="230">
        <v>21</v>
      </c>
      <c r="B27" s="249" t="s">
        <v>129</v>
      </c>
      <c r="C27" s="249" t="s">
        <v>177</v>
      </c>
      <c r="D27" s="248" t="s">
        <v>174</v>
      </c>
      <c r="E27" s="239" t="s">
        <v>197</v>
      </c>
      <c r="F27" s="249" t="s">
        <v>205</v>
      </c>
      <c r="G27" s="249">
        <v>101</v>
      </c>
      <c r="H27" s="250">
        <v>44635</v>
      </c>
      <c r="I27" s="243"/>
      <c r="J27" s="243"/>
      <c r="K27" s="253"/>
      <c r="L27" s="253"/>
      <c r="M27" s="268"/>
      <c r="N27" s="268"/>
      <c r="O27" s="247"/>
      <c r="P27" s="259"/>
      <c r="Q27" s="243">
        <f t="shared" si="3"/>
        <v>0</v>
      </c>
      <c r="R27" s="259"/>
      <c r="S27" s="243"/>
      <c r="T27" s="273"/>
      <c r="U27" s="241"/>
      <c r="V27" s="254"/>
      <c r="W27" s="255">
        <f t="shared" ref="W27:W28" si="10">ROUND(SUM(Q27:V27),0)</f>
        <v>0</v>
      </c>
      <c r="X27" s="229">
        <f t="shared" si="6"/>
        <v>0</v>
      </c>
    </row>
    <row r="28" spans="1:24" s="175" customFormat="1">
      <c r="A28" s="232">
        <v>22</v>
      </c>
      <c r="B28" s="276" t="s">
        <v>129</v>
      </c>
      <c r="C28" s="258" t="s">
        <v>183</v>
      </c>
      <c r="D28" s="239" t="s">
        <v>170</v>
      </c>
      <c r="E28" s="239" t="s">
        <v>244</v>
      </c>
      <c r="F28" s="276" t="s">
        <v>245</v>
      </c>
      <c r="G28" s="276">
        <v>700</v>
      </c>
      <c r="H28" s="261">
        <v>44880</v>
      </c>
      <c r="I28" s="259"/>
      <c r="J28" s="259"/>
      <c r="K28" s="247"/>
      <c r="L28" s="247"/>
      <c r="M28" s="268"/>
      <c r="N28" s="268"/>
      <c r="O28" s="247"/>
      <c r="P28" s="259"/>
      <c r="Q28" s="259">
        <f t="shared" si="3"/>
        <v>0</v>
      </c>
      <c r="R28" s="259"/>
      <c r="S28" s="259"/>
      <c r="T28" s="273"/>
      <c r="U28" s="273"/>
      <c r="V28" s="279"/>
      <c r="W28" s="275">
        <f t="shared" si="10"/>
        <v>0</v>
      </c>
      <c r="X28" s="196">
        <f t="shared" si="6"/>
        <v>0</v>
      </c>
    </row>
    <row r="29" spans="1:24" s="175" customFormat="1">
      <c r="A29" s="192">
        <v>23</v>
      </c>
      <c r="B29" s="276" t="s">
        <v>129</v>
      </c>
      <c r="C29" s="276" t="s">
        <v>246</v>
      </c>
      <c r="D29" s="270" t="s">
        <v>188</v>
      </c>
      <c r="E29" s="270" t="s">
        <v>189</v>
      </c>
      <c r="F29" s="276" t="s">
        <v>247</v>
      </c>
      <c r="G29" s="276">
        <v>400</v>
      </c>
      <c r="H29" s="261">
        <v>44531</v>
      </c>
      <c r="I29" s="259"/>
      <c r="J29" s="259"/>
      <c r="K29" s="247"/>
      <c r="L29" s="247"/>
      <c r="M29" s="278"/>
      <c r="N29" s="278"/>
      <c r="O29" s="247"/>
      <c r="P29" s="243"/>
      <c r="Q29" s="243">
        <f t="shared" ref="Q29:Q30" si="11">ROUND(((P29-3000)/30/8*M29)+((P29-3000)/30/8/2*N29),0)</f>
        <v>0</v>
      </c>
      <c r="R29" s="259"/>
      <c r="S29" s="243"/>
      <c r="T29" s="273"/>
      <c r="U29" s="273"/>
      <c r="V29" s="279"/>
      <c r="W29" s="275">
        <f t="shared" ref="W29" si="12">ROUND(SUM(Q29:V29),0)</f>
        <v>0</v>
      </c>
      <c r="X29" s="196">
        <f t="shared" si="6"/>
        <v>0</v>
      </c>
    </row>
    <row r="30" spans="1:24" s="175" customFormat="1">
      <c r="A30" s="191">
        <v>24</v>
      </c>
      <c r="B30" s="276" t="s">
        <v>129</v>
      </c>
      <c r="C30" s="258" t="s">
        <v>183</v>
      </c>
      <c r="D30" s="248" t="s">
        <v>118</v>
      </c>
      <c r="E30" s="270" t="s">
        <v>260</v>
      </c>
      <c r="F30" s="276" t="s">
        <v>261</v>
      </c>
      <c r="G30" s="276">
        <v>700</v>
      </c>
      <c r="H30" s="250">
        <v>44943</v>
      </c>
      <c r="I30" s="259"/>
      <c r="J30" s="259"/>
      <c r="K30" s="247"/>
      <c r="L30" s="247"/>
      <c r="M30" s="278"/>
      <c r="N30" s="278"/>
      <c r="O30" s="247"/>
      <c r="P30" s="243"/>
      <c r="Q30" s="243">
        <f t="shared" si="11"/>
        <v>0</v>
      </c>
      <c r="R30" s="259"/>
      <c r="S30" s="259"/>
      <c r="T30" s="259"/>
      <c r="U30" s="259"/>
      <c r="V30" s="279"/>
      <c r="W30" s="255">
        <f t="shared" ref="W30" si="13">ROUND(SUM(Q30:V30),0)</f>
        <v>0</v>
      </c>
      <c r="X30" s="196">
        <f t="shared" si="6"/>
        <v>0</v>
      </c>
    </row>
    <row r="31" spans="1:24" s="175" customFormat="1">
      <c r="A31" s="286">
        <v>25</v>
      </c>
      <c r="B31" s="276" t="s">
        <v>129</v>
      </c>
      <c r="C31" s="276" t="s">
        <v>246</v>
      </c>
      <c r="D31" s="248" t="s">
        <v>270</v>
      </c>
      <c r="E31" s="270" t="s">
        <v>267</v>
      </c>
      <c r="F31" s="287" t="s">
        <v>264</v>
      </c>
      <c r="G31" s="287">
        <v>400</v>
      </c>
      <c r="H31" s="250">
        <v>44973</v>
      </c>
      <c r="I31" s="291">
        <v>37000</v>
      </c>
      <c r="J31" s="291"/>
      <c r="K31" s="292"/>
      <c r="L31" s="292"/>
      <c r="M31" s="293">
        <v>10</v>
      </c>
      <c r="N31" s="293">
        <v>20</v>
      </c>
      <c r="O31" s="292"/>
      <c r="P31" s="243">
        <v>50000</v>
      </c>
      <c r="Q31" s="243">
        <f t="shared" ref="Q31:Q34" si="14">ROUND((P31/30/8*M31)+(P31/30/8/2*N31),0)</f>
        <v>4167</v>
      </c>
      <c r="R31" s="291"/>
      <c r="S31" s="291"/>
      <c r="T31" s="291"/>
      <c r="U31" s="291"/>
      <c r="V31" s="294"/>
      <c r="W31" s="255">
        <f t="shared" ref="W31" si="15">ROUND(SUM(Q31:V31),0)</f>
        <v>4167</v>
      </c>
      <c r="X31" s="229">
        <f t="shared" si="6"/>
        <v>45833</v>
      </c>
    </row>
    <row r="32" spans="1:24" s="175" customFormat="1">
      <c r="A32" s="286">
        <v>26</v>
      </c>
      <c r="B32" s="276" t="s">
        <v>129</v>
      </c>
      <c r="C32" s="245" t="s">
        <v>215</v>
      </c>
      <c r="D32" s="248" t="s">
        <v>118</v>
      </c>
      <c r="E32" s="289" t="s">
        <v>263</v>
      </c>
      <c r="F32" s="287" t="s">
        <v>265</v>
      </c>
      <c r="G32" s="287">
        <v>103</v>
      </c>
      <c r="H32" s="250">
        <v>44987</v>
      </c>
      <c r="I32" s="291"/>
      <c r="J32" s="291"/>
      <c r="K32" s="292"/>
      <c r="L32" s="292"/>
      <c r="M32" s="293"/>
      <c r="N32" s="293"/>
      <c r="O32" s="292"/>
      <c r="P32" s="295"/>
      <c r="Q32" s="295">
        <f t="shared" si="14"/>
        <v>0</v>
      </c>
      <c r="R32" s="291"/>
      <c r="S32" s="291"/>
      <c r="T32" s="291"/>
      <c r="U32" s="291"/>
      <c r="V32" s="294"/>
      <c r="W32" s="255">
        <f t="shared" ref="W32:W34" si="16">ROUND(SUM(Q32:V32),0)</f>
        <v>0</v>
      </c>
      <c r="X32" s="229">
        <f t="shared" si="6"/>
        <v>0</v>
      </c>
    </row>
    <row r="33" spans="1:24" s="175" customFormat="1">
      <c r="A33" s="303">
        <v>27</v>
      </c>
      <c r="B33" s="276" t="s">
        <v>129</v>
      </c>
      <c r="C33" s="245" t="s">
        <v>215</v>
      </c>
      <c r="D33" s="248" t="s">
        <v>118</v>
      </c>
      <c r="E33" s="289" t="s">
        <v>273</v>
      </c>
      <c r="F33" s="287" t="s">
        <v>272</v>
      </c>
      <c r="G33" s="287">
        <v>103</v>
      </c>
      <c r="H33" s="250">
        <v>44992</v>
      </c>
      <c r="I33" s="291"/>
      <c r="J33" s="291"/>
      <c r="K33" s="292"/>
      <c r="L33" s="292"/>
      <c r="M33" s="293"/>
      <c r="N33" s="293"/>
      <c r="O33" s="292"/>
      <c r="P33" s="295"/>
      <c r="Q33" s="295">
        <f t="shared" ref="Q33" si="17">ROUND((P33/30/8*M33)+(P33/30/8/2*N33),0)</f>
        <v>0</v>
      </c>
      <c r="R33" s="291"/>
      <c r="S33" s="291"/>
      <c r="T33" s="291"/>
      <c r="U33" s="291"/>
      <c r="V33" s="294"/>
      <c r="W33" s="255">
        <f t="shared" ref="W33" si="18">ROUND(SUM(Q33:V33),0)</f>
        <v>0</v>
      </c>
      <c r="X33" s="229">
        <f t="shared" ref="X33" si="19">P33-W33</f>
        <v>0</v>
      </c>
    </row>
    <row r="34" spans="1:24" s="175" customFormat="1" ht="18" thickBot="1">
      <c r="A34" s="286">
        <v>28</v>
      </c>
      <c r="B34" s="287" t="s">
        <v>129</v>
      </c>
      <c r="C34" s="296" t="s">
        <v>177</v>
      </c>
      <c r="D34" s="288" t="s">
        <v>118</v>
      </c>
      <c r="E34" s="289" t="s">
        <v>269</v>
      </c>
      <c r="F34" s="287" t="s">
        <v>266</v>
      </c>
      <c r="G34" s="287">
        <v>101</v>
      </c>
      <c r="H34" s="290">
        <v>44977</v>
      </c>
      <c r="I34" s="291"/>
      <c r="J34" s="291"/>
      <c r="K34" s="292"/>
      <c r="L34" s="292"/>
      <c r="M34" s="293"/>
      <c r="N34" s="293"/>
      <c r="O34" s="292"/>
      <c r="P34" s="291"/>
      <c r="Q34" s="291">
        <f t="shared" si="14"/>
        <v>0</v>
      </c>
      <c r="R34" s="291"/>
      <c r="S34" s="291"/>
      <c r="T34" s="291"/>
      <c r="U34" s="291"/>
      <c r="V34" s="294"/>
      <c r="W34" s="275">
        <f t="shared" si="16"/>
        <v>0</v>
      </c>
      <c r="X34" s="229">
        <f t="shared" si="6"/>
        <v>0</v>
      </c>
    </row>
    <row r="35" spans="1:24" ht="18" thickBot="1">
      <c r="A35" s="297"/>
      <c r="B35" s="298" t="s">
        <v>142</v>
      </c>
      <c r="C35" s="298"/>
      <c r="D35" s="298"/>
      <c r="E35" s="298"/>
      <c r="F35" s="298"/>
      <c r="G35" s="298"/>
      <c r="H35" s="299"/>
      <c r="I35" s="300">
        <f t="shared" ref="I35:X35" si="20">SUM(I5:I34)</f>
        <v>37000</v>
      </c>
      <c r="J35" s="300">
        <f t="shared" si="20"/>
        <v>0</v>
      </c>
      <c r="K35" s="300">
        <f t="shared" si="20"/>
        <v>0</v>
      </c>
      <c r="L35" s="300">
        <f t="shared" si="20"/>
        <v>0</v>
      </c>
      <c r="M35" s="302">
        <f t="shared" si="20"/>
        <v>10</v>
      </c>
      <c r="N35" s="300">
        <f t="shared" si="20"/>
        <v>20</v>
      </c>
      <c r="O35" s="300">
        <f t="shared" si="20"/>
        <v>0</v>
      </c>
      <c r="P35" s="300">
        <f t="shared" si="20"/>
        <v>50000</v>
      </c>
      <c r="Q35" s="300">
        <f t="shared" si="20"/>
        <v>4167</v>
      </c>
      <c r="R35" s="300">
        <f t="shared" si="20"/>
        <v>0</v>
      </c>
      <c r="S35" s="300">
        <f t="shared" si="20"/>
        <v>0</v>
      </c>
      <c r="T35" s="300">
        <f t="shared" si="20"/>
        <v>0</v>
      </c>
      <c r="U35" s="300">
        <f t="shared" si="20"/>
        <v>0</v>
      </c>
      <c r="V35" s="300">
        <f t="shared" si="20"/>
        <v>0</v>
      </c>
      <c r="W35" s="300">
        <f t="shared" si="20"/>
        <v>4167</v>
      </c>
      <c r="X35" s="301">
        <f t="shared" si="20"/>
        <v>45833</v>
      </c>
    </row>
    <row r="36" spans="1:24" ht="43.5" customHeight="1" thickBot="1">
      <c r="A36" s="122" t="s">
        <v>156</v>
      </c>
      <c r="B36" s="110"/>
      <c r="C36" s="168"/>
      <c r="D36" s="168"/>
      <c r="E36" s="110"/>
      <c r="F36" s="110"/>
      <c r="G36" s="110"/>
      <c r="H36" s="110"/>
      <c r="I36" s="111"/>
      <c r="J36" s="111"/>
      <c r="K36" s="111"/>
      <c r="L36" s="111"/>
      <c r="M36" s="141" t="s">
        <v>165</v>
      </c>
      <c r="N36" s="128"/>
      <c r="O36" s="111"/>
      <c r="P36" s="111"/>
      <c r="Q36" s="112"/>
      <c r="R36" s="111"/>
      <c r="S36" s="111"/>
      <c r="T36" s="111"/>
      <c r="U36" s="111"/>
      <c r="V36" s="113" t="s">
        <v>190</v>
      </c>
      <c r="W36" s="111"/>
      <c r="X36" s="114"/>
    </row>
    <row r="37" spans="1:24" ht="21.75" customHeight="1">
      <c r="A37" s="115"/>
      <c r="B37" s="115"/>
      <c r="C37" s="169"/>
      <c r="D37" s="169"/>
      <c r="E37" s="115"/>
      <c r="F37" s="115"/>
      <c r="G37" s="115"/>
      <c r="H37" s="115"/>
      <c r="I37" s="116"/>
      <c r="J37" s="116"/>
      <c r="K37" s="116"/>
      <c r="L37" s="116"/>
      <c r="M37" s="129"/>
      <c r="N37" s="129"/>
      <c r="O37" s="116"/>
      <c r="P37" s="116"/>
      <c r="Q37" s="142" t="s">
        <v>166</v>
      </c>
      <c r="R37" s="116"/>
      <c r="S37" s="133"/>
      <c r="T37" s="167"/>
      <c r="U37" s="167"/>
      <c r="V37" s="117"/>
      <c r="W37" s="132"/>
      <c r="X37" s="132"/>
    </row>
    <row r="38" spans="1:24">
      <c r="A38" s="126"/>
      <c r="B38" s="115"/>
      <c r="C38" s="169"/>
      <c r="D38" s="169"/>
      <c r="E38" s="115"/>
      <c r="F38" s="115"/>
      <c r="G38" s="115"/>
      <c r="H38" s="115"/>
      <c r="I38" s="125"/>
      <c r="N38" s="127"/>
      <c r="O38" s="106"/>
      <c r="S38" s="107" t="s">
        <v>248</v>
      </c>
      <c r="T38" s="123"/>
      <c r="U38" s="123"/>
      <c r="V38"/>
      <c r="W38"/>
      <c r="X38"/>
    </row>
    <row r="39" spans="1:24">
      <c r="A39" s="126"/>
      <c r="B39" s="115"/>
      <c r="C39" s="169"/>
      <c r="D39" s="169"/>
      <c r="E39" s="115"/>
      <c r="F39" s="115"/>
      <c r="G39" s="115"/>
      <c r="H39" s="115"/>
      <c r="I39" s="125"/>
      <c r="N39" s="127"/>
      <c r="O39" s="106"/>
      <c r="Q39"/>
      <c r="R39"/>
      <c r="T39" s="186"/>
      <c r="U39" s="123"/>
      <c r="V39"/>
      <c r="W39"/>
      <c r="X39"/>
    </row>
    <row r="40" spans="1:24" ht="18" customHeight="1">
      <c r="A40" s="126"/>
      <c r="B40" s="115"/>
      <c r="C40" s="169"/>
      <c r="D40" s="169"/>
      <c r="E40" s="115"/>
      <c r="F40" s="115"/>
      <c r="G40" s="115"/>
      <c r="H40" s="115"/>
      <c r="I40" s="125"/>
      <c r="N40" s="127"/>
      <c r="O40" s="106"/>
      <c r="Q40"/>
      <c r="R40"/>
      <c r="S40"/>
      <c r="T40" s="116"/>
      <c r="U40"/>
      <c r="V40"/>
      <c r="W40"/>
      <c r="X40"/>
    </row>
    <row r="41" spans="1:24">
      <c r="A41" s="126" t="s">
        <v>158</v>
      </c>
      <c r="B41" s="115"/>
      <c r="C41" s="169"/>
      <c r="D41" s="169"/>
      <c r="E41" s="115"/>
      <c r="F41" s="115"/>
      <c r="G41" s="115"/>
      <c r="H41" s="115"/>
      <c r="I41" s="125"/>
      <c r="N41" s="127"/>
      <c r="O41" s="106"/>
      <c r="Q41"/>
      <c r="R41"/>
      <c r="S41"/>
      <c r="T41" s="199"/>
      <c r="U41"/>
      <c r="V41"/>
      <c r="W41"/>
      <c r="X41"/>
    </row>
    <row r="42" spans="1:24">
      <c r="A42" s="151" t="s">
        <v>203</v>
      </c>
      <c r="B42" s="152"/>
      <c r="C42" s="170"/>
      <c r="D42" s="170"/>
      <c r="E42" s="152"/>
      <c r="F42" s="152"/>
      <c r="G42" s="152"/>
      <c r="H42" s="153"/>
      <c r="I42" s="151"/>
      <c r="J42" s="154"/>
      <c r="K42" s="154"/>
      <c r="L42" s="135"/>
      <c r="N42" s="131"/>
      <c r="O42" s="106"/>
      <c r="Q42"/>
      <c r="R42"/>
      <c r="S42"/>
      <c r="T42" s="199"/>
      <c r="U42"/>
      <c r="V42"/>
      <c r="W42"/>
      <c r="X42"/>
    </row>
    <row r="43" spans="1:24">
      <c r="A43" s="151"/>
      <c r="B43" s="152"/>
      <c r="C43" s="170"/>
      <c r="D43" s="170"/>
      <c r="E43" s="152"/>
      <c r="F43" s="152"/>
      <c r="G43" s="152"/>
      <c r="H43" s="155">
        <f>I17+I6+O6+O17</f>
        <v>0</v>
      </c>
      <c r="I43" s="156" t="s">
        <v>249</v>
      </c>
      <c r="J43" s="157" t="s">
        <v>136</v>
      </c>
      <c r="K43" s="158">
        <f>ROUND(H43*2%,0)</f>
        <v>0</v>
      </c>
      <c r="L43" s="136"/>
      <c r="M43" s="131"/>
      <c r="N43" s="131"/>
      <c r="O43" s="106"/>
      <c r="Q43"/>
      <c r="R43"/>
      <c r="S43"/>
      <c r="T43" s="199"/>
      <c r="U43"/>
      <c r="V43"/>
      <c r="W43"/>
      <c r="X43"/>
    </row>
    <row r="44" spans="1:24">
      <c r="A44" s="118"/>
      <c r="B44" s="118"/>
      <c r="C44" s="139"/>
      <c r="D44" s="139"/>
      <c r="E44" s="118"/>
      <c r="F44" s="118"/>
      <c r="G44" s="118"/>
      <c r="H44" s="118"/>
      <c r="I44" s="134"/>
      <c r="J44" s="135"/>
      <c r="K44" s="135"/>
      <c r="L44" s="136"/>
      <c r="M44" s="131"/>
      <c r="N44" s="131"/>
      <c r="O44" s="106"/>
      <c r="Q44"/>
      <c r="R44"/>
      <c r="S44"/>
      <c r="T44" s="199"/>
      <c r="V44"/>
      <c r="W44"/>
    </row>
    <row r="45" spans="1:24">
      <c r="A45" s="143" t="s">
        <v>195</v>
      </c>
      <c r="B45" s="144"/>
      <c r="C45" s="171"/>
      <c r="D45" s="171"/>
      <c r="E45" s="144"/>
      <c r="F45" s="144"/>
      <c r="G45" s="144"/>
      <c r="H45" s="144"/>
      <c r="I45" s="143"/>
      <c r="J45" s="145"/>
      <c r="K45" s="145"/>
      <c r="L45" s="146"/>
      <c r="M45" s="147"/>
      <c r="N45" s="147"/>
      <c r="O45" s="148"/>
      <c r="Q45"/>
      <c r="R45"/>
      <c r="S45"/>
      <c r="V45"/>
      <c r="W45"/>
    </row>
    <row r="46" spans="1:24">
      <c r="A46" s="134"/>
      <c r="B46" s="118"/>
      <c r="C46" s="139"/>
      <c r="D46" s="139"/>
      <c r="E46" s="118"/>
      <c r="F46" s="118"/>
      <c r="G46" s="118"/>
      <c r="H46" s="118"/>
      <c r="I46" s="139"/>
      <c r="J46" s="135"/>
      <c r="K46" s="135" t="s">
        <v>171</v>
      </c>
      <c r="L46" s="135" t="s">
        <v>250</v>
      </c>
      <c r="Q46"/>
      <c r="R46"/>
      <c r="S46"/>
      <c r="V46"/>
      <c r="W46"/>
    </row>
    <row r="47" spans="1:24">
      <c r="A47" s="134"/>
      <c r="B47" s="118"/>
      <c r="C47" s="139"/>
      <c r="D47" s="139"/>
      <c r="E47" s="118"/>
      <c r="F47" s="118"/>
      <c r="G47" s="118"/>
      <c r="H47" s="118"/>
      <c r="I47" s="139">
        <v>7</v>
      </c>
      <c r="J47" s="135" t="s">
        <v>161</v>
      </c>
      <c r="K47" s="283">
        <f>K5+K13+K14+K18+K19+K23+K29</f>
        <v>0</v>
      </c>
      <c r="L47" s="135">
        <f>S35</f>
        <v>0</v>
      </c>
      <c r="M47" s="107"/>
      <c r="Q47"/>
      <c r="R47"/>
      <c r="S47"/>
      <c r="V47"/>
      <c r="W47"/>
    </row>
    <row r="48" spans="1:24">
      <c r="A48" s="134"/>
      <c r="B48" s="118"/>
      <c r="C48" s="139"/>
      <c r="D48" s="139"/>
      <c r="E48" s="118"/>
      <c r="F48" s="118"/>
      <c r="G48" s="118"/>
      <c r="H48" s="118"/>
      <c r="I48" s="139">
        <f>I50-I47</f>
        <v>21</v>
      </c>
      <c r="J48" s="135" t="s">
        <v>162</v>
      </c>
      <c r="K48" s="284">
        <f>SUM(K5:K34)-K47-Q35</f>
        <v>-4167</v>
      </c>
      <c r="L48" s="135"/>
      <c r="M48" s="130">
        <f>K48+K49</f>
        <v>-4167</v>
      </c>
      <c r="Q48"/>
      <c r="R48"/>
      <c r="S48"/>
      <c r="V48"/>
      <c r="W48"/>
    </row>
    <row r="49" spans="1:24">
      <c r="A49" s="134"/>
      <c r="B49" s="118"/>
      <c r="C49" s="139"/>
      <c r="D49" s="139"/>
      <c r="E49" s="118"/>
      <c r="F49" s="118"/>
      <c r="G49" s="118"/>
      <c r="H49" s="118"/>
      <c r="I49" s="139"/>
      <c r="J49" s="140" t="s">
        <v>251</v>
      </c>
      <c r="K49" s="137">
        <f>L35</f>
        <v>0</v>
      </c>
      <c r="L49" s="135"/>
      <c r="Q49" s="178"/>
      <c r="R49" s="178"/>
      <c r="S49"/>
      <c r="V49"/>
      <c r="W49"/>
    </row>
    <row r="50" spans="1:24" ht="18" thickBot="1">
      <c r="A50" s="134"/>
      <c r="B50" s="118"/>
      <c r="C50" s="139"/>
      <c r="D50" s="139"/>
      <c r="E50" s="118"/>
      <c r="F50" s="118"/>
      <c r="G50" s="118"/>
      <c r="H50" s="118"/>
      <c r="I50" s="204">
        <f>A34</f>
        <v>28</v>
      </c>
      <c r="J50" s="135" t="s">
        <v>252</v>
      </c>
      <c r="K50" s="138">
        <f>K35-Q35+L35</f>
        <v>-4167</v>
      </c>
      <c r="L50" s="135"/>
      <c r="Q50" s="190"/>
      <c r="R50" s="190"/>
      <c r="S50"/>
      <c r="V50" s="178"/>
      <c r="W50"/>
    </row>
    <row r="51" spans="1:24" ht="18" thickTop="1">
      <c r="A51" s="134"/>
      <c r="B51" s="118"/>
      <c r="C51" s="139"/>
      <c r="D51" s="139"/>
      <c r="E51" s="118"/>
      <c r="F51" s="118"/>
      <c r="G51" s="118"/>
      <c r="H51" s="118"/>
      <c r="I51" s="134"/>
      <c r="J51" s="135"/>
      <c r="K51" s="135"/>
      <c r="L51" s="139"/>
      <c r="O51" s="106"/>
      <c r="Q51" s="178"/>
      <c r="R51" s="178"/>
      <c r="S51"/>
      <c r="U51" s="116"/>
      <c r="V51" s="190"/>
      <c r="W51"/>
      <c r="X51" s="116"/>
    </row>
    <row r="52" spans="1:24">
      <c r="A52" s="172"/>
      <c r="B52" s="118"/>
      <c r="C52" s="139"/>
      <c r="D52" s="139"/>
      <c r="E52" s="118"/>
      <c r="F52" s="118"/>
      <c r="G52" s="118"/>
      <c r="H52" s="118"/>
      <c r="I52" s="134"/>
      <c r="J52" s="135"/>
      <c r="K52" s="135"/>
      <c r="L52" s="135"/>
      <c r="Q52" s="178"/>
      <c r="R52" s="178"/>
      <c r="S52"/>
      <c r="U52" s="194"/>
      <c r="V52" s="178"/>
      <c r="W52"/>
      <c r="X52" s="194"/>
    </row>
    <row r="53" spans="1:24" s="176" customFormat="1">
      <c r="A53" s="231" t="s">
        <v>275</v>
      </c>
      <c r="B53" s="179"/>
      <c r="C53" s="180"/>
      <c r="D53" s="180"/>
      <c r="E53" s="179"/>
      <c r="F53" s="179"/>
      <c r="G53" s="181"/>
      <c r="H53" s="181"/>
      <c r="I53" s="182"/>
      <c r="J53" s="183"/>
      <c r="K53" s="183"/>
      <c r="L53" s="184"/>
      <c r="M53" s="129"/>
      <c r="N53" s="129"/>
      <c r="O53" s="185"/>
      <c r="P53" s="116"/>
      <c r="Q53" s="178"/>
      <c r="R53" s="178"/>
      <c r="S53"/>
      <c r="T53" s="107"/>
      <c r="U53" s="194"/>
      <c r="V53" s="178"/>
      <c r="W53"/>
      <c r="X53" s="194"/>
    </row>
    <row r="54" spans="1:24" s="195" customFormat="1" ht="19.5" customHeight="1">
      <c r="A54" s="316"/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194"/>
      <c r="Q54" s="178"/>
      <c r="R54" s="178"/>
      <c r="S54"/>
      <c r="T54" s="107"/>
      <c r="U54" s="116"/>
      <c r="V54" s="178"/>
      <c r="W54"/>
      <c r="X54" s="116"/>
    </row>
    <row r="55" spans="1:24" s="176" customFormat="1" ht="17.45" customHeight="1">
      <c r="A55" s="318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116"/>
      <c r="Q55" s="226"/>
      <c r="R55" s="226"/>
      <c r="S55" s="190"/>
      <c r="T55" s="107"/>
      <c r="U55" s="187"/>
      <c r="V55" s="190"/>
      <c r="W55" s="190"/>
      <c r="X55" s="187"/>
    </row>
    <row r="56" spans="1:24" s="176" customFormat="1">
      <c r="A56" s="231" t="s">
        <v>268</v>
      </c>
      <c r="B56" s="200"/>
      <c r="C56" s="201"/>
      <c r="D56" s="201"/>
      <c r="E56" s="200"/>
      <c r="F56" s="200"/>
      <c r="G56" s="108"/>
      <c r="H56" s="108"/>
      <c r="I56" s="108"/>
      <c r="J56" s="108"/>
      <c r="K56" s="108"/>
      <c r="L56" s="108"/>
      <c r="M56" s="108"/>
      <c r="N56" s="108"/>
      <c r="O56" s="108"/>
      <c r="P56" s="116"/>
      <c r="Q56" s="226"/>
      <c r="R56" s="226"/>
      <c r="S56" s="178"/>
      <c r="T56" s="107"/>
      <c r="U56" s="116"/>
      <c r="V56" s="226"/>
      <c r="W56" s="178"/>
      <c r="X56" s="116"/>
    </row>
    <row r="57" spans="1:24" s="188" customFormat="1" ht="18.600000000000001" customHeight="1">
      <c r="A57" s="310"/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187"/>
      <c r="Q57" s="187"/>
      <c r="R57" s="187"/>
      <c r="S57" s="178"/>
      <c r="T57" s="107"/>
      <c r="U57" s="116"/>
      <c r="V57" s="226"/>
      <c r="W57" s="178"/>
      <c r="X57" s="116"/>
    </row>
    <row r="58" spans="1:24" s="176" customFormat="1" ht="17.25" customHeight="1">
      <c r="A58" s="310"/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116"/>
      <c r="Q58" s="187"/>
      <c r="R58" s="187"/>
      <c r="S58" s="178"/>
      <c r="T58" s="107"/>
      <c r="U58" s="116"/>
      <c r="V58" s="187"/>
      <c r="W58" s="178"/>
      <c r="X58" s="116"/>
    </row>
    <row r="59" spans="1:24" s="176" customFormat="1" hidden="1">
      <c r="A59" s="197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16"/>
      <c r="Q59" s="187"/>
      <c r="R59" s="187"/>
      <c r="S59" s="178"/>
      <c r="T59" s="107"/>
      <c r="U59" s="116"/>
      <c r="V59" s="187"/>
      <c r="W59" s="178"/>
      <c r="X59" s="116"/>
    </row>
    <row r="60" spans="1:24" s="176" customFormat="1" hidden="1">
      <c r="A60" s="166" t="s">
        <v>253</v>
      </c>
      <c r="B60" s="166"/>
      <c r="C60" s="185"/>
      <c r="D60" s="185"/>
      <c r="E60" s="166"/>
      <c r="F60" s="166"/>
      <c r="G60" s="166"/>
      <c r="H60" s="166"/>
      <c r="J60" s="116"/>
      <c r="K60" s="116"/>
      <c r="L60" s="116"/>
      <c r="M60" s="129"/>
      <c r="N60" s="129"/>
      <c r="O60" s="116"/>
      <c r="P60" s="116"/>
      <c r="Q60" s="187"/>
      <c r="R60" s="187"/>
      <c r="S60" s="178"/>
      <c r="T60" s="107"/>
      <c r="U60" s="116"/>
      <c r="V60" s="187"/>
      <c r="W60" s="178"/>
      <c r="X60" s="116"/>
    </row>
    <row r="61" spans="1:24" s="176" customFormat="1" hidden="1">
      <c r="A61" s="166" t="s">
        <v>186</v>
      </c>
      <c r="B61" s="166"/>
      <c r="C61" s="185"/>
      <c r="D61" s="185"/>
      <c r="E61" s="166"/>
      <c r="F61" s="166"/>
      <c r="G61" s="166"/>
      <c r="H61" s="166"/>
      <c r="I61" s="175"/>
      <c r="J61" s="116"/>
      <c r="K61" s="116"/>
      <c r="L61" s="116"/>
      <c r="M61" s="129"/>
      <c r="N61" s="129"/>
      <c r="O61" s="116"/>
      <c r="P61" s="116"/>
      <c r="Q61" s="199"/>
      <c r="R61" s="199"/>
      <c r="S61" s="190"/>
      <c r="T61" s="107"/>
      <c r="U61" s="187"/>
      <c r="V61" s="187"/>
      <c r="W61" s="190"/>
      <c r="X61" s="187"/>
    </row>
    <row r="62" spans="1:24" s="176" customFormat="1" hidden="1">
      <c r="A62" s="166"/>
      <c r="B62" s="166"/>
      <c r="C62" s="185"/>
      <c r="D62" s="185"/>
      <c r="E62" s="166"/>
      <c r="F62" s="166"/>
      <c r="G62" s="166"/>
      <c r="H62" s="166"/>
      <c r="I62" s="175"/>
      <c r="J62" s="116"/>
      <c r="K62" s="116"/>
      <c r="L62" s="116"/>
      <c r="M62" s="129"/>
      <c r="N62" s="129"/>
      <c r="O62" s="116"/>
      <c r="P62" s="116"/>
      <c r="Q62" s="199"/>
      <c r="R62" s="199"/>
      <c r="S62" s="226"/>
      <c r="T62" s="107"/>
      <c r="U62" s="226"/>
      <c r="V62" s="199"/>
      <c r="W62" s="226"/>
      <c r="X62" s="226"/>
    </row>
    <row r="63" spans="1:24" s="188" customFormat="1">
      <c r="A63" s="200" t="s">
        <v>262</v>
      </c>
      <c r="B63" s="173"/>
      <c r="C63" s="174"/>
      <c r="D63" s="174"/>
      <c r="E63" s="173"/>
      <c r="F63" s="173"/>
      <c r="G63" s="173"/>
      <c r="H63" s="173"/>
      <c r="J63" s="187"/>
      <c r="K63" s="187"/>
      <c r="L63" s="187"/>
      <c r="M63" s="189"/>
      <c r="N63" s="189"/>
      <c r="O63" s="187"/>
      <c r="P63" s="187"/>
      <c r="Q63" s="107"/>
      <c r="R63" s="107"/>
      <c r="S63" s="226"/>
      <c r="T63" s="107"/>
      <c r="U63" s="226"/>
      <c r="V63" s="199"/>
      <c r="W63" s="226"/>
      <c r="X63" s="226"/>
    </row>
    <row r="64" spans="1:24" s="225" customFormat="1" ht="18" hidden="1" customHeight="1">
      <c r="A64" s="222" t="s">
        <v>254</v>
      </c>
      <c r="B64" s="223"/>
      <c r="C64" s="224"/>
      <c r="D64" s="224"/>
      <c r="E64" s="223"/>
      <c r="F64" s="223"/>
      <c r="G64" s="223"/>
      <c r="H64" s="223"/>
      <c r="J64" s="226"/>
      <c r="K64" s="226"/>
      <c r="L64" s="226"/>
      <c r="M64" s="227"/>
      <c r="N64" s="227"/>
      <c r="O64" s="226"/>
      <c r="P64" s="226"/>
      <c r="Q64" s="107"/>
      <c r="R64" s="107"/>
      <c r="S64" s="187"/>
      <c r="T64" s="107"/>
      <c r="U64" s="187"/>
      <c r="V64" s="107"/>
      <c r="W64" s="187"/>
      <c r="X64" s="187"/>
    </row>
    <row r="65" spans="1:24" s="225" customFormat="1" ht="18" hidden="1" customHeight="1">
      <c r="A65" s="222" t="s">
        <v>255</v>
      </c>
      <c r="B65" s="223"/>
      <c r="C65" s="224"/>
      <c r="D65" s="224"/>
      <c r="E65" s="223"/>
      <c r="F65" s="223"/>
      <c r="G65" s="223"/>
      <c r="H65" s="223"/>
      <c r="J65" s="226"/>
      <c r="K65" s="226"/>
      <c r="L65" s="226"/>
      <c r="M65" s="227"/>
      <c r="N65" s="227"/>
      <c r="O65" s="226"/>
      <c r="P65" s="226"/>
      <c r="Q65" s="107"/>
      <c r="R65" s="107"/>
      <c r="S65" s="187"/>
      <c r="T65" s="107"/>
      <c r="U65" s="187"/>
      <c r="V65" s="107"/>
      <c r="W65" s="187"/>
      <c r="X65" s="187"/>
    </row>
    <row r="66" spans="1:24" s="188" customFormat="1" ht="18" customHeight="1">
      <c r="A66" s="308"/>
      <c r="B66" s="309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189"/>
      <c r="N66" s="189"/>
      <c r="O66" s="187"/>
      <c r="P66" s="187"/>
      <c r="Q66" s="107"/>
      <c r="R66" s="107"/>
      <c r="S66" s="187"/>
      <c r="T66" s="107"/>
      <c r="U66" s="187"/>
      <c r="V66" s="107"/>
      <c r="W66" s="187"/>
      <c r="X66" s="187"/>
    </row>
    <row r="67" spans="1:24" s="188" customFormat="1" ht="3" customHeight="1">
      <c r="A67" s="309"/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189"/>
      <c r="N67" s="189"/>
      <c r="O67" s="187"/>
      <c r="P67" s="187"/>
      <c r="Q67" s="107"/>
      <c r="R67" s="107"/>
      <c r="S67" s="187"/>
      <c r="T67" s="107"/>
      <c r="U67" s="187"/>
      <c r="V67" s="107"/>
      <c r="W67" s="187"/>
      <c r="X67" s="187"/>
    </row>
    <row r="68" spans="1:24" s="188" customFormat="1" ht="18" customHeight="1">
      <c r="A68" s="285"/>
      <c r="B68" s="233"/>
      <c r="C68" s="233"/>
      <c r="D68" s="233"/>
      <c r="E68" s="233"/>
      <c r="F68" s="233"/>
      <c r="G68" s="233"/>
      <c r="H68" s="234"/>
      <c r="I68" s="235"/>
      <c r="J68" s="236"/>
      <c r="K68" s="236"/>
      <c r="L68" s="236"/>
      <c r="M68" s="189"/>
      <c r="N68" s="189"/>
      <c r="O68" s="187"/>
      <c r="P68" s="187"/>
      <c r="Q68" s="107"/>
      <c r="R68" s="107"/>
      <c r="S68" s="199"/>
      <c r="T68" s="107"/>
      <c r="U68" s="199"/>
      <c r="V68" s="107"/>
      <c r="W68" s="199"/>
      <c r="X68" s="199"/>
    </row>
    <row r="69" spans="1:24" s="188" customFormat="1" ht="18" customHeight="1">
      <c r="A69" s="285"/>
      <c r="B69" s="233"/>
      <c r="C69" s="233"/>
      <c r="D69" s="233"/>
      <c r="E69" s="233"/>
      <c r="F69" s="233"/>
      <c r="G69" s="233"/>
      <c r="H69" s="234"/>
      <c r="I69" s="235"/>
      <c r="J69" s="236"/>
      <c r="K69" s="236"/>
      <c r="L69" s="236"/>
      <c r="M69" s="189"/>
      <c r="N69" s="189"/>
      <c r="O69" s="187"/>
      <c r="P69" s="187"/>
      <c r="Q69" s="107"/>
      <c r="R69" s="107"/>
      <c r="S69" s="199"/>
      <c r="T69" s="107"/>
      <c r="U69" s="199"/>
      <c r="V69" s="107"/>
      <c r="W69" s="199"/>
      <c r="X69" s="199"/>
    </row>
    <row r="70" spans="1:24" s="188" customFormat="1">
      <c r="A70" s="108" t="s">
        <v>274</v>
      </c>
      <c r="B70" s="173"/>
      <c r="C70" s="174"/>
      <c r="D70" s="174"/>
      <c r="E70" s="173"/>
      <c r="F70" s="173"/>
      <c r="G70" s="173"/>
      <c r="H70" s="173"/>
      <c r="J70" s="187"/>
      <c r="K70" s="187"/>
      <c r="L70" s="187"/>
      <c r="M70" s="189"/>
      <c r="N70" s="189"/>
      <c r="O70" s="187"/>
      <c r="P70" s="187"/>
      <c r="Q70" s="107"/>
      <c r="R70" s="107"/>
      <c r="S70" s="199"/>
      <c r="T70" s="107"/>
      <c r="U70" s="199"/>
      <c r="V70" s="107"/>
      <c r="W70" s="199"/>
      <c r="X70" s="199"/>
    </row>
    <row r="71" spans="1:24" s="202" customFormat="1">
      <c r="A71" s="200"/>
      <c r="B71" s="200"/>
      <c r="C71" s="201"/>
      <c r="D71" s="201"/>
      <c r="E71" s="200"/>
      <c r="F71" s="200"/>
      <c r="G71" s="200"/>
      <c r="H71" s="200"/>
      <c r="J71" s="199"/>
      <c r="K71" s="199"/>
      <c r="L71" s="199"/>
      <c r="M71" s="203"/>
      <c r="N71" s="203"/>
      <c r="O71" s="199"/>
      <c r="P71" s="199"/>
      <c r="Q71" s="107"/>
      <c r="R71" s="107"/>
      <c r="S71" s="107"/>
      <c r="T71" s="107"/>
      <c r="U71" s="107"/>
      <c r="V71" s="107"/>
      <c r="W71" s="107"/>
      <c r="X71" s="107"/>
    </row>
    <row r="72" spans="1:24" s="202" customFormat="1">
      <c r="A72" s="200"/>
      <c r="B72" s="200"/>
      <c r="C72" s="201"/>
      <c r="D72" s="201"/>
      <c r="E72" s="200"/>
      <c r="F72" s="200"/>
      <c r="G72" s="200"/>
      <c r="H72" s="200"/>
      <c r="J72" s="199"/>
      <c r="K72" s="199"/>
      <c r="L72" s="199"/>
      <c r="M72" s="203"/>
      <c r="N72" s="203"/>
      <c r="O72" s="199"/>
      <c r="P72" s="199"/>
      <c r="Q72" s="107"/>
      <c r="R72" s="107"/>
      <c r="S72" s="107"/>
      <c r="T72" s="107"/>
      <c r="U72" s="107"/>
      <c r="V72" s="107"/>
      <c r="W72" s="107"/>
      <c r="X72" s="107"/>
    </row>
  </sheetData>
  <autoFilter ref="A4:Z55" xr:uid="{00000000-0009-0000-0000-000002000000}"/>
  <mergeCells count="7">
    <mergeCell ref="A66:L67"/>
    <mergeCell ref="A58:O58"/>
    <mergeCell ref="A57:O57"/>
    <mergeCell ref="A1:X1"/>
    <mergeCell ref="A2:X2"/>
    <mergeCell ref="A54:O54"/>
    <mergeCell ref="A55:O55"/>
  </mergeCells>
  <phoneticPr fontId="11" type="noConversion"/>
  <printOptions horizontalCentered="1" verticalCentered="1"/>
  <pageMargins left="0.25" right="0.25" top="0.75" bottom="0.75" header="0.3" footer="0.3"/>
  <pageSetup paperSize="9" scale="41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S222"/>
  <sheetViews>
    <sheetView view="pageBreakPreview" zoomScaleNormal="75" zoomScaleSheetLayoutView="75" workbookViewId="0">
      <selection activeCell="A22" sqref="A22:A27"/>
    </sheetView>
  </sheetViews>
  <sheetFormatPr defaultColWidth="8.875" defaultRowHeight="16.5"/>
  <cols>
    <col min="1" max="1" width="7.75" style="13" customWidth="1"/>
    <col min="2" max="2" width="11.75" style="13" customWidth="1"/>
    <col min="3" max="3" width="18.625" style="13" customWidth="1"/>
    <col min="4" max="4" width="5.125" style="13" customWidth="1"/>
    <col min="5" max="5" width="2.125" style="10" customWidth="1"/>
    <col min="6" max="6" width="8.875" style="10" customWidth="1"/>
    <col min="7" max="7" width="12.25" style="10" customWidth="1"/>
    <col min="8" max="8" width="19" style="10" customWidth="1"/>
    <col min="9" max="16384" width="8.875" style="10"/>
  </cols>
  <sheetData>
    <row r="1" spans="1:19" ht="19.5">
      <c r="A1" s="326" t="s">
        <v>10</v>
      </c>
      <c r="B1" s="326"/>
      <c r="C1" s="326"/>
      <c r="D1" s="11"/>
      <c r="E1" s="12"/>
      <c r="F1" s="326" t="str">
        <f>A1</f>
        <v>瑞普國際物業股份有限公司</v>
      </c>
      <c r="G1" s="333"/>
      <c r="H1" s="333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25.5" customHeight="1" thickBot="1">
      <c r="A2" s="325" t="s">
        <v>113</v>
      </c>
      <c r="B2" s="332"/>
      <c r="C2" s="332"/>
      <c r="F2" s="325" t="str">
        <f>A2</f>
        <v>98年5員工薪資條</v>
      </c>
      <c r="G2" s="325"/>
      <c r="H2" s="325"/>
    </row>
    <row r="3" spans="1:19" ht="23.25" customHeight="1" thickTop="1">
      <c r="A3" s="320" t="s">
        <v>11</v>
      </c>
      <c r="B3" s="321"/>
      <c r="C3" s="14" t="e">
        <f>薪資總表!#REF!</f>
        <v>#REF!</v>
      </c>
      <c r="D3" s="15"/>
      <c r="F3" s="320" t="s">
        <v>11</v>
      </c>
      <c r="G3" s="321"/>
      <c r="H3" s="14" t="e">
        <f>薪資總表!#REF!</f>
        <v>#REF!</v>
      </c>
    </row>
    <row r="4" spans="1:19" ht="16.5" customHeight="1">
      <c r="A4" s="322" t="s">
        <v>12</v>
      </c>
      <c r="B4" s="16" t="s">
        <v>13</v>
      </c>
      <c r="C4" s="17">
        <f>薪資總表!$I14</f>
        <v>0</v>
      </c>
      <c r="D4" s="18"/>
      <c r="F4" s="322" t="s">
        <v>12</v>
      </c>
      <c r="G4" s="16" t="s">
        <v>14</v>
      </c>
      <c r="H4" s="17">
        <f>薪資總表!$I18</f>
        <v>0</v>
      </c>
    </row>
    <row r="5" spans="1:19">
      <c r="A5" s="323"/>
      <c r="B5" s="16" t="s">
        <v>15</v>
      </c>
      <c r="C5" s="17" t="e">
        <f>薪資總表!#REF!</f>
        <v>#REF!</v>
      </c>
      <c r="D5" s="18"/>
      <c r="F5" s="323"/>
      <c r="G5" s="16" t="s">
        <v>15</v>
      </c>
      <c r="H5" s="17" t="e">
        <f>薪資總表!#REF!</f>
        <v>#REF!</v>
      </c>
    </row>
    <row r="6" spans="1:19">
      <c r="A6" s="323"/>
      <c r="B6" s="16" t="s">
        <v>16</v>
      </c>
      <c r="C6" s="17" t="e">
        <f>SUM(C4:C5)</f>
        <v>#REF!</v>
      </c>
      <c r="D6" s="18"/>
      <c r="F6" s="323"/>
      <c r="G6" s="16" t="s">
        <v>16</v>
      </c>
      <c r="H6" s="17" t="e">
        <f>SUM(H4:H5)</f>
        <v>#REF!</v>
      </c>
    </row>
    <row r="7" spans="1:19">
      <c r="A7" s="323"/>
      <c r="B7" s="16" t="s">
        <v>17</v>
      </c>
      <c r="C7" s="17">
        <v>1800</v>
      </c>
      <c r="D7" s="18"/>
      <c r="F7" s="323"/>
      <c r="G7" s="16" t="s">
        <v>17</v>
      </c>
      <c r="H7" s="17">
        <v>1800</v>
      </c>
    </row>
    <row r="8" spans="1:19" hidden="1">
      <c r="A8" s="323"/>
      <c r="B8" s="16" t="s">
        <v>18</v>
      </c>
      <c r="C8" s="17">
        <v>0</v>
      </c>
      <c r="D8" s="18"/>
      <c r="F8" s="323"/>
      <c r="G8" s="16" t="s">
        <v>18</v>
      </c>
      <c r="H8" s="17">
        <v>0</v>
      </c>
    </row>
    <row r="9" spans="1:19" ht="17.25" thickBot="1">
      <c r="A9" s="324"/>
      <c r="B9" s="19" t="s">
        <v>19</v>
      </c>
      <c r="C9" s="20" t="e">
        <f>SUM(C6:C7)</f>
        <v>#REF!</v>
      </c>
      <c r="D9" s="18"/>
      <c r="F9" s="324"/>
      <c r="G9" s="19" t="s">
        <v>19</v>
      </c>
      <c r="H9" s="20" t="e">
        <f>SUM(H6:H7)</f>
        <v>#REF!</v>
      </c>
    </row>
    <row r="10" spans="1:19" ht="17.25" thickTop="1">
      <c r="A10" s="328" t="s">
        <v>20</v>
      </c>
      <c r="B10" s="21" t="s">
        <v>3</v>
      </c>
      <c r="C10" s="22">
        <f>薪資總表!$Q14</f>
        <v>0</v>
      </c>
      <c r="D10" s="18"/>
      <c r="F10" s="328" t="s">
        <v>20</v>
      </c>
      <c r="G10" s="21" t="s">
        <v>3</v>
      </c>
      <c r="H10" s="22">
        <f>薪資總表!$Q18</f>
        <v>0</v>
      </c>
    </row>
    <row r="11" spans="1:19">
      <c r="A11" s="328"/>
      <c r="B11" s="23" t="s">
        <v>50</v>
      </c>
      <c r="C11" s="17">
        <f>薪資總表!$S14</f>
        <v>0</v>
      </c>
      <c r="D11" s="18"/>
      <c r="F11" s="328"/>
      <c r="G11" s="23" t="s">
        <v>49</v>
      </c>
      <c r="H11" s="17">
        <f>薪資總表!$S18</f>
        <v>0</v>
      </c>
    </row>
    <row r="12" spans="1:19">
      <c r="A12" s="328"/>
      <c r="B12" s="24" t="s">
        <v>5</v>
      </c>
      <c r="C12" s="17">
        <f>薪資總表!$T14</f>
        <v>0</v>
      </c>
      <c r="D12" s="18"/>
      <c r="F12" s="328"/>
      <c r="G12" s="24" t="s">
        <v>5</v>
      </c>
      <c r="H12" s="17">
        <f>薪資總表!$T18</f>
        <v>0</v>
      </c>
    </row>
    <row r="13" spans="1:19">
      <c r="A13" s="328"/>
      <c r="B13" s="24" t="s">
        <v>6</v>
      </c>
      <c r="C13" s="17">
        <f>薪資總表!$U14</f>
        <v>0</v>
      </c>
      <c r="D13" s="18"/>
      <c r="F13" s="328"/>
      <c r="G13" s="24" t="s">
        <v>6</v>
      </c>
      <c r="H13" s="17">
        <f>薪資總表!$U18</f>
        <v>0</v>
      </c>
    </row>
    <row r="14" spans="1:19">
      <c r="A14" s="328"/>
      <c r="B14" s="25" t="s">
        <v>47</v>
      </c>
      <c r="C14" s="17">
        <f>薪資總表!$R14</f>
        <v>0</v>
      </c>
      <c r="D14" s="18"/>
      <c r="F14" s="328"/>
      <c r="G14" s="25" t="s">
        <v>47</v>
      </c>
      <c r="H14" s="17">
        <f>薪資總表!$R18</f>
        <v>0</v>
      </c>
    </row>
    <row r="15" spans="1:19" ht="17.25" thickBot="1">
      <c r="A15" s="328"/>
      <c r="B15" s="25" t="s">
        <v>19</v>
      </c>
      <c r="C15" s="26">
        <f>SUM(C10:C14)</f>
        <v>0</v>
      </c>
      <c r="D15" s="18"/>
      <c r="F15" s="328"/>
      <c r="G15" s="25" t="s">
        <v>19</v>
      </c>
      <c r="H15" s="26">
        <f>SUM(H10:H14)</f>
        <v>0</v>
      </c>
    </row>
    <row r="16" spans="1:19" ht="18" thickTop="1" thickBot="1">
      <c r="A16" s="27" t="s">
        <v>21</v>
      </c>
      <c r="B16" s="28"/>
      <c r="C16" s="29">
        <f>薪資總表!$X14</f>
        <v>0</v>
      </c>
      <c r="D16" s="18"/>
      <c r="F16" s="330" t="s">
        <v>21</v>
      </c>
      <c r="G16" s="331"/>
      <c r="H16" s="29">
        <f>薪資總表!$X18</f>
        <v>0</v>
      </c>
    </row>
    <row r="17" spans="1:8" ht="17.25" thickTop="1">
      <c r="A17" s="39" t="s">
        <v>112</v>
      </c>
      <c r="C17" s="18"/>
      <c r="D17" s="18"/>
      <c r="F17" s="39" t="s">
        <v>112</v>
      </c>
      <c r="G17" s="13"/>
      <c r="H17" s="18"/>
    </row>
    <row r="18" spans="1:8">
      <c r="A18" s="39"/>
      <c r="C18" s="18"/>
      <c r="D18" s="18"/>
      <c r="F18" s="39"/>
      <c r="G18" s="13"/>
      <c r="H18" s="18"/>
    </row>
    <row r="19" spans="1:8" ht="19.5">
      <c r="A19" s="326" t="s">
        <v>10</v>
      </c>
      <c r="B19" s="326"/>
      <c r="C19" s="326"/>
      <c r="D19" s="11"/>
      <c r="F19" s="326" t="s">
        <v>10</v>
      </c>
      <c r="G19" s="326"/>
      <c r="H19" s="326"/>
    </row>
    <row r="20" spans="1:8" ht="17.25" thickBot="1">
      <c r="A20" s="325" t="str">
        <f>A2</f>
        <v>98年5員工薪資條</v>
      </c>
      <c r="B20" s="325"/>
      <c r="C20" s="325"/>
      <c r="F20" s="325" t="str">
        <f>A20</f>
        <v>98年5員工薪資條</v>
      </c>
      <c r="G20" s="332"/>
      <c r="H20" s="332"/>
    </row>
    <row r="21" spans="1:8" ht="17.25" thickTop="1">
      <c r="A21" s="320" t="s">
        <v>11</v>
      </c>
      <c r="B21" s="321"/>
      <c r="C21" s="14" t="s">
        <v>22</v>
      </c>
      <c r="D21" s="15"/>
      <c r="F21" s="320" t="s">
        <v>11</v>
      </c>
      <c r="G21" s="321"/>
      <c r="H21" s="14" t="s">
        <v>23</v>
      </c>
    </row>
    <row r="22" spans="1:8">
      <c r="A22" s="322" t="s">
        <v>12</v>
      </c>
      <c r="B22" s="16" t="s">
        <v>14</v>
      </c>
      <c r="C22" s="17" t="e">
        <f>薪資總表!#REF!</f>
        <v>#REF!</v>
      </c>
      <c r="D22" s="18"/>
      <c r="F22" s="322" t="s">
        <v>12</v>
      </c>
      <c r="G22" s="16" t="s">
        <v>14</v>
      </c>
      <c r="H22" s="17" t="e">
        <f>薪資總表!#REF!</f>
        <v>#REF!</v>
      </c>
    </row>
    <row r="23" spans="1:8">
      <c r="A23" s="323"/>
      <c r="B23" s="16" t="s">
        <v>24</v>
      </c>
      <c r="C23" s="17" t="e">
        <f>薪資總表!#REF!</f>
        <v>#REF!</v>
      </c>
      <c r="D23" s="18"/>
      <c r="F23" s="323"/>
      <c r="G23" s="16" t="s">
        <v>24</v>
      </c>
      <c r="H23" s="17" t="e">
        <f>薪資總表!#REF!</f>
        <v>#REF!</v>
      </c>
    </row>
    <row r="24" spans="1:8">
      <c r="A24" s="323"/>
      <c r="B24" s="16" t="s">
        <v>16</v>
      </c>
      <c r="C24" s="17" t="e">
        <f>SUM(C22:C23)</f>
        <v>#REF!</v>
      </c>
      <c r="D24" s="18"/>
      <c r="F24" s="323"/>
      <c r="G24" s="16" t="s">
        <v>16</v>
      </c>
      <c r="H24" s="17" t="e">
        <f>SUM(H22:H23)</f>
        <v>#REF!</v>
      </c>
    </row>
    <row r="25" spans="1:8">
      <c r="A25" s="323"/>
      <c r="B25" s="16" t="s">
        <v>17</v>
      </c>
      <c r="C25" s="17">
        <v>1800</v>
      </c>
      <c r="D25" s="18"/>
      <c r="F25" s="323"/>
      <c r="G25" s="16" t="s">
        <v>17</v>
      </c>
      <c r="H25" s="17">
        <v>1800</v>
      </c>
    </row>
    <row r="26" spans="1:8" hidden="1">
      <c r="A26" s="323"/>
      <c r="B26" s="16" t="s">
        <v>18</v>
      </c>
      <c r="C26" s="17">
        <v>0</v>
      </c>
      <c r="D26" s="18"/>
      <c r="F26" s="323"/>
      <c r="G26" s="16" t="s">
        <v>18</v>
      </c>
      <c r="H26" s="17">
        <v>0</v>
      </c>
    </row>
    <row r="27" spans="1:8" ht="17.25" thickBot="1">
      <c r="A27" s="324"/>
      <c r="B27" s="19" t="s">
        <v>19</v>
      </c>
      <c r="C27" s="20" t="e">
        <f>SUM(C24:C25)</f>
        <v>#REF!</v>
      </c>
      <c r="D27" s="18"/>
      <c r="F27" s="324"/>
      <c r="G27" s="19" t="s">
        <v>19</v>
      </c>
      <c r="H27" s="20" t="e">
        <f>SUM(H24:H25)</f>
        <v>#REF!</v>
      </c>
    </row>
    <row r="28" spans="1:8" ht="17.25" thickTop="1">
      <c r="A28" s="328" t="s">
        <v>20</v>
      </c>
      <c r="B28" s="21" t="s">
        <v>3</v>
      </c>
      <c r="C28" s="22" t="e">
        <f>薪資總表!#REF!</f>
        <v>#REF!</v>
      </c>
      <c r="D28" s="18"/>
      <c r="F28" s="328" t="s">
        <v>20</v>
      </c>
      <c r="G28" s="21" t="s">
        <v>3</v>
      </c>
      <c r="H28" s="26" t="e">
        <f>薪資總表!#REF!</f>
        <v>#REF!</v>
      </c>
    </row>
    <row r="29" spans="1:8">
      <c r="A29" s="328"/>
      <c r="B29" s="24" t="s">
        <v>62</v>
      </c>
      <c r="C29" s="22" t="e">
        <f>薪資總表!#REF!</f>
        <v>#REF!</v>
      </c>
      <c r="D29" s="18"/>
      <c r="F29" s="328"/>
      <c r="G29" s="24" t="s">
        <v>62</v>
      </c>
      <c r="H29" s="36" t="e">
        <f>薪資總表!#REF!</f>
        <v>#REF!</v>
      </c>
    </row>
    <row r="30" spans="1:8">
      <c r="A30" s="328"/>
      <c r="B30" s="24" t="s">
        <v>5</v>
      </c>
      <c r="C30" s="22" t="e">
        <f>薪資總表!#REF!</f>
        <v>#REF!</v>
      </c>
      <c r="D30" s="18"/>
      <c r="F30" s="328"/>
      <c r="G30" s="24" t="s">
        <v>5</v>
      </c>
      <c r="H30" s="22" t="e">
        <f>薪資總表!#REF!</f>
        <v>#REF!</v>
      </c>
    </row>
    <row r="31" spans="1:8">
      <c r="A31" s="328"/>
      <c r="B31" s="24" t="s">
        <v>6</v>
      </c>
      <c r="C31" s="22" t="e">
        <f>薪資總表!#REF!</f>
        <v>#REF!</v>
      </c>
      <c r="D31" s="18"/>
      <c r="F31" s="328"/>
      <c r="G31" s="24" t="s">
        <v>6</v>
      </c>
      <c r="H31" s="17" t="e">
        <f>薪資總表!#REF!</f>
        <v>#REF!</v>
      </c>
    </row>
    <row r="32" spans="1:8">
      <c r="A32" s="328"/>
      <c r="B32" s="24" t="s">
        <v>45</v>
      </c>
      <c r="C32" s="17" t="e">
        <f>薪資總表!#REF!</f>
        <v>#REF!</v>
      </c>
      <c r="D32" s="18"/>
      <c r="F32" s="328"/>
      <c r="G32" s="24" t="s">
        <v>45</v>
      </c>
      <c r="H32" s="17" t="e">
        <f>薪資總表!#REF!</f>
        <v>#REF!</v>
      </c>
    </row>
    <row r="33" spans="1:8" ht="17.25" thickBot="1">
      <c r="A33" s="328"/>
      <c r="B33" s="25" t="s">
        <v>26</v>
      </c>
      <c r="C33" s="26" t="e">
        <f>SUM(C28:C32)</f>
        <v>#REF!</v>
      </c>
      <c r="D33" s="18"/>
      <c r="F33" s="328"/>
      <c r="G33" s="25" t="s">
        <v>26</v>
      </c>
      <c r="H33" s="26" t="e">
        <f>SUM(H28:H32)</f>
        <v>#REF!</v>
      </c>
    </row>
    <row r="34" spans="1:8" ht="18" thickTop="1" thickBot="1">
      <c r="A34" s="330" t="s">
        <v>27</v>
      </c>
      <c r="B34" s="331"/>
      <c r="C34" s="29" t="e">
        <f>薪資總表!#REF!</f>
        <v>#REF!</v>
      </c>
      <c r="D34" s="18"/>
      <c r="F34" s="330" t="s">
        <v>27</v>
      </c>
      <c r="G34" s="331"/>
      <c r="H34" s="29" t="e">
        <f>薪資總表!#REF!</f>
        <v>#REF!</v>
      </c>
    </row>
    <row r="35" spans="1:8" ht="17.25" thickTop="1">
      <c r="A35" s="39" t="s">
        <v>112</v>
      </c>
      <c r="F35" s="39" t="s">
        <v>112</v>
      </c>
    </row>
    <row r="36" spans="1:8">
      <c r="A36" s="39"/>
      <c r="F36" s="39"/>
    </row>
    <row r="37" spans="1:8" ht="19.5">
      <c r="A37" s="326" t="s">
        <v>28</v>
      </c>
      <c r="B37" s="326"/>
      <c r="C37" s="326"/>
      <c r="D37" s="11"/>
      <c r="F37" s="326" t="s">
        <v>28</v>
      </c>
      <c r="G37" s="326"/>
      <c r="H37" s="326"/>
    </row>
    <row r="38" spans="1:8" ht="17.25" thickBot="1">
      <c r="A38" s="325" t="str">
        <f>A2</f>
        <v>98年5員工薪資條</v>
      </c>
      <c r="B38" s="332"/>
      <c r="C38" s="332"/>
      <c r="F38" s="325" t="str">
        <f>A38</f>
        <v>98年5員工薪資條</v>
      </c>
      <c r="G38" s="332"/>
      <c r="H38" s="332"/>
    </row>
    <row r="39" spans="1:8" ht="17.25" thickTop="1">
      <c r="A39" s="320" t="s">
        <v>29</v>
      </c>
      <c r="B39" s="321"/>
      <c r="C39" s="31" t="s">
        <v>60</v>
      </c>
      <c r="D39" s="32"/>
      <c r="F39" s="320" t="s">
        <v>29</v>
      </c>
      <c r="G39" s="321"/>
      <c r="H39" s="14" t="s">
        <v>42</v>
      </c>
    </row>
    <row r="40" spans="1:8">
      <c r="A40" s="322" t="s">
        <v>30</v>
      </c>
      <c r="B40" s="16" t="s">
        <v>31</v>
      </c>
      <c r="C40" s="17" t="e">
        <f>薪資總表!#REF!</f>
        <v>#REF!</v>
      </c>
      <c r="D40" s="18"/>
      <c r="F40" s="322" t="s">
        <v>30</v>
      </c>
      <c r="G40" s="16" t="s">
        <v>31</v>
      </c>
      <c r="H40" s="22">
        <f>薪資總表!$I19</f>
        <v>0</v>
      </c>
    </row>
    <row r="41" spans="1:8">
      <c r="A41" s="323"/>
      <c r="B41" s="16" t="s">
        <v>32</v>
      </c>
      <c r="C41" s="17" t="e">
        <f>薪資總表!#REF!</f>
        <v>#REF!</v>
      </c>
      <c r="D41" s="18"/>
      <c r="F41" s="323"/>
      <c r="G41" s="16" t="s">
        <v>32</v>
      </c>
      <c r="H41" s="22" t="e">
        <f>薪資總表!#REF!</f>
        <v>#REF!</v>
      </c>
    </row>
    <row r="42" spans="1:8">
      <c r="A42" s="323"/>
      <c r="B42" s="16" t="s">
        <v>33</v>
      </c>
      <c r="C42" s="17" t="e">
        <f>SUM(C40:C41)</f>
        <v>#REF!</v>
      </c>
      <c r="D42" s="18"/>
      <c r="F42" s="323"/>
      <c r="G42" s="16" t="s">
        <v>33</v>
      </c>
      <c r="H42" s="22" t="e">
        <f>SUM(H40:H41)</f>
        <v>#REF!</v>
      </c>
    </row>
    <row r="43" spans="1:8">
      <c r="A43" s="323"/>
      <c r="B43" s="16" t="s">
        <v>34</v>
      </c>
      <c r="C43" s="17">
        <v>1800</v>
      </c>
      <c r="D43" s="18"/>
      <c r="F43" s="323"/>
      <c r="G43" s="16" t="s">
        <v>34</v>
      </c>
      <c r="H43" s="22">
        <v>1800</v>
      </c>
    </row>
    <row r="44" spans="1:8" hidden="1">
      <c r="A44" s="323"/>
      <c r="B44" s="16" t="s">
        <v>35</v>
      </c>
      <c r="C44" s="17">
        <v>0</v>
      </c>
      <c r="D44" s="18"/>
      <c r="F44" s="323"/>
      <c r="G44" s="16" t="s">
        <v>35</v>
      </c>
      <c r="H44" s="22">
        <v>0</v>
      </c>
    </row>
    <row r="45" spans="1:8" ht="17.25" thickBot="1">
      <c r="A45" s="324"/>
      <c r="B45" s="19" t="s">
        <v>26</v>
      </c>
      <c r="C45" s="20" t="e">
        <f>SUM(C42:C43)</f>
        <v>#REF!</v>
      </c>
      <c r="D45" s="18"/>
      <c r="F45" s="324"/>
      <c r="G45" s="19" t="s">
        <v>26</v>
      </c>
      <c r="H45" s="20" t="e">
        <f>SUM(H42:H43)</f>
        <v>#REF!</v>
      </c>
    </row>
    <row r="46" spans="1:8" ht="17.25" thickTop="1">
      <c r="A46" s="328" t="s">
        <v>36</v>
      </c>
      <c r="B46" s="21" t="s">
        <v>3</v>
      </c>
      <c r="C46" s="22" t="e">
        <f>薪資總表!#REF!</f>
        <v>#REF!</v>
      </c>
      <c r="D46" s="18"/>
      <c r="F46" s="328" t="s">
        <v>36</v>
      </c>
      <c r="G46" s="21" t="s">
        <v>3</v>
      </c>
      <c r="H46" s="22">
        <f>薪資總表!$Q19</f>
        <v>0</v>
      </c>
    </row>
    <row r="47" spans="1:8">
      <c r="A47" s="328"/>
      <c r="B47" s="24" t="s">
        <v>62</v>
      </c>
      <c r="C47" s="22" t="e">
        <f>薪資總表!#REF!</f>
        <v>#REF!</v>
      </c>
      <c r="D47" s="18"/>
      <c r="F47" s="328"/>
      <c r="G47" s="24" t="s">
        <v>62</v>
      </c>
      <c r="H47" s="22">
        <f>薪資總表!$S19</f>
        <v>0</v>
      </c>
    </row>
    <row r="48" spans="1:8">
      <c r="A48" s="328"/>
      <c r="B48" s="24" t="s">
        <v>5</v>
      </c>
      <c r="C48" s="22" t="e">
        <f>薪資總表!#REF!</f>
        <v>#REF!</v>
      </c>
      <c r="D48" s="18"/>
      <c r="F48" s="328"/>
      <c r="G48" s="24" t="s">
        <v>5</v>
      </c>
      <c r="H48" s="22">
        <f>薪資總表!$T19</f>
        <v>0</v>
      </c>
    </row>
    <row r="49" spans="1:8">
      <c r="A49" s="328"/>
      <c r="B49" s="24" t="s">
        <v>6</v>
      </c>
      <c r="C49" s="22" t="e">
        <f>薪資總表!#REF!</f>
        <v>#REF!</v>
      </c>
      <c r="D49" s="18"/>
      <c r="F49" s="328"/>
      <c r="G49" s="24" t="s">
        <v>6</v>
      </c>
      <c r="H49" s="22">
        <f>薪資總表!$U19</f>
        <v>0</v>
      </c>
    </row>
    <row r="50" spans="1:8">
      <c r="A50" s="328"/>
      <c r="B50" s="24" t="s">
        <v>45</v>
      </c>
      <c r="C50" s="17" t="e">
        <f>薪資總表!#REF!</f>
        <v>#REF!</v>
      </c>
      <c r="D50" s="18"/>
      <c r="F50" s="328"/>
      <c r="G50" s="24" t="s">
        <v>45</v>
      </c>
      <c r="H50" s="22">
        <f>薪資總表!$R19</f>
        <v>0</v>
      </c>
    </row>
    <row r="51" spans="1:8" ht="17.25" thickBot="1">
      <c r="A51" s="328"/>
      <c r="B51" s="25" t="s">
        <v>37</v>
      </c>
      <c r="C51" s="17" t="e">
        <f>薪資總表!#REF!</f>
        <v>#REF!</v>
      </c>
      <c r="D51" s="18"/>
      <c r="F51" s="328"/>
      <c r="G51" s="25" t="s">
        <v>37</v>
      </c>
      <c r="H51" s="22">
        <f>薪資總表!$V19</f>
        <v>0</v>
      </c>
    </row>
    <row r="52" spans="1:8" ht="18" thickTop="1" thickBot="1">
      <c r="A52" s="328"/>
      <c r="B52" s="25" t="s">
        <v>26</v>
      </c>
      <c r="C52" s="29" t="e">
        <f>SUM(C46:C51)</f>
        <v>#REF!</v>
      </c>
      <c r="D52" s="18"/>
      <c r="F52" s="328"/>
      <c r="G52" s="25" t="s">
        <v>26</v>
      </c>
      <c r="H52" s="26">
        <f>SUM(H46:H51)</f>
        <v>0</v>
      </c>
    </row>
    <row r="53" spans="1:8" ht="18" thickTop="1" thickBot="1">
      <c r="A53" s="330" t="s">
        <v>27</v>
      </c>
      <c r="B53" s="331"/>
      <c r="C53" s="17" t="e">
        <f>+C45-C52</f>
        <v>#REF!</v>
      </c>
      <c r="D53" s="18"/>
      <c r="F53" s="330" t="s">
        <v>27</v>
      </c>
      <c r="G53" s="331"/>
      <c r="H53" s="29" t="e">
        <f>+H45-H52</f>
        <v>#REF!</v>
      </c>
    </row>
    <row r="54" spans="1:8" ht="17.25" thickTop="1">
      <c r="A54" s="39" t="s">
        <v>112</v>
      </c>
      <c r="C54" s="18"/>
      <c r="D54" s="18"/>
      <c r="F54" s="39" t="s">
        <v>112</v>
      </c>
      <c r="G54" s="13"/>
      <c r="H54" s="18"/>
    </row>
    <row r="55" spans="1:8">
      <c r="A55" s="39"/>
      <c r="C55" s="18"/>
      <c r="D55" s="18"/>
      <c r="F55" s="39"/>
      <c r="G55" s="13"/>
      <c r="H55" s="18"/>
    </row>
    <row r="56" spans="1:8" ht="19.5">
      <c r="A56" s="326" t="s">
        <v>28</v>
      </c>
      <c r="B56" s="326"/>
      <c r="C56" s="326"/>
      <c r="D56" s="11"/>
      <c r="F56" s="326" t="s">
        <v>28</v>
      </c>
      <c r="G56" s="326"/>
      <c r="H56" s="326"/>
    </row>
    <row r="57" spans="1:8" ht="17.25" thickBot="1">
      <c r="A57" s="325" t="str">
        <f>A2</f>
        <v>98年5員工薪資條</v>
      </c>
      <c r="B57" s="332"/>
      <c r="C57" s="332"/>
      <c r="F57" s="325" t="str">
        <f>A57</f>
        <v>98年5員工薪資條</v>
      </c>
      <c r="G57" s="332"/>
      <c r="H57" s="332"/>
    </row>
    <row r="58" spans="1:8" ht="17.25" thickTop="1">
      <c r="A58" s="320" t="s">
        <v>29</v>
      </c>
      <c r="B58" s="321"/>
      <c r="C58" s="14" t="s">
        <v>43</v>
      </c>
      <c r="D58" s="15"/>
      <c r="F58" s="320" t="s">
        <v>29</v>
      </c>
      <c r="G58" s="321"/>
      <c r="H58" s="14" t="s">
        <v>38</v>
      </c>
    </row>
    <row r="59" spans="1:8">
      <c r="A59" s="322" t="s">
        <v>30</v>
      </c>
      <c r="B59" s="16" t="s">
        <v>31</v>
      </c>
      <c r="C59" s="22" t="e">
        <f>薪資總表!#REF!</f>
        <v>#REF!</v>
      </c>
      <c r="D59" s="18"/>
      <c r="F59" s="322" t="s">
        <v>30</v>
      </c>
      <c r="G59" s="16" t="s">
        <v>31</v>
      </c>
      <c r="H59" s="22" t="e">
        <f>薪資總表!#REF!</f>
        <v>#REF!</v>
      </c>
    </row>
    <row r="60" spans="1:8">
      <c r="A60" s="323"/>
      <c r="B60" s="16" t="s">
        <v>32</v>
      </c>
      <c r="C60" s="22" t="e">
        <f>薪資總表!#REF!</f>
        <v>#REF!</v>
      </c>
      <c r="D60" s="18"/>
      <c r="F60" s="323"/>
      <c r="G60" s="16" t="s">
        <v>32</v>
      </c>
      <c r="H60" s="22" t="e">
        <f>薪資總表!#REF!</f>
        <v>#REF!</v>
      </c>
    </row>
    <row r="61" spans="1:8">
      <c r="A61" s="323"/>
      <c r="B61" s="16" t="s">
        <v>33</v>
      </c>
      <c r="C61" s="22" t="e">
        <f>SUM(C59:C60)</f>
        <v>#REF!</v>
      </c>
      <c r="D61" s="18"/>
      <c r="F61" s="323"/>
      <c r="G61" s="16" t="s">
        <v>33</v>
      </c>
      <c r="H61" s="22" t="e">
        <f>SUM(H59:H60)</f>
        <v>#REF!</v>
      </c>
    </row>
    <row r="62" spans="1:8">
      <c r="A62" s="323"/>
      <c r="B62" s="16" t="s">
        <v>34</v>
      </c>
      <c r="C62" s="22">
        <v>1800</v>
      </c>
      <c r="D62" s="18"/>
      <c r="F62" s="323"/>
      <c r="G62" s="16" t="s">
        <v>34</v>
      </c>
      <c r="H62" s="22">
        <v>1800</v>
      </c>
    </row>
    <row r="63" spans="1:8" hidden="1">
      <c r="A63" s="323"/>
      <c r="B63" s="16" t="s">
        <v>35</v>
      </c>
      <c r="C63" s="22">
        <v>0</v>
      </c>
      <c r="D63" s="18"/>
      <c r="F63" s="323"/>
      <c r="G63" s="16" t="s">
        <v>35</v>
      </c>
      <c r="H63" s="22">
        <v>0</v>
      </c>
    </row>
    <row r="64" spans="1:8" ht="17.25" thickBot="1">
      <c r="A64" s="324"/>
      <c r="B64" s="19" t="s">
        <v>26</v>
      </c>
      <c r="C64" s="20" t="e">
        <f>SUM(C61:C62)</f>
        <v>#REF!</v>
      </c>
      <c r="D64" s="18"/>
      <c r="F64" s="324"/>
      <c r="G64" s="19" t="s">
        <v>26</v>
      </c>
      <c r="H64" s="20" t="e">
        <f>SUM(H61:H62)</f>
        <v>#REF!</v>
      </c>
    </row>
    <row r="65" spans="1:8" ht="17.25" thickTop="1">
      <c r="A65" s="328" t="s">
        <v>36</v>
      </c>
      <c r="B65" s="21" t="s">
        <v>108</v>
      </c>
      <c r="C65" s="22" t="e">
        <f>薪資總表!#REF!</f>
        <v>#REF!</v>
      </c>
      <c r="D65" s="18"/>
      <c r="F65" s="328" t="s">
        <v>36</v>
      </c>
      <c r="G65" s="21" t="s">
        <v>108</v>
      </c>
      <c r="H65" s="22" t="e">
        <f>薪資總表!#REF!</f>
        <v>#REF!</v>
      </c>
    </row>
    <row r="66" spans="1:8" ht="19.899999999999999" customHeight="1">
      <c r="A66" s="328"/>
      <c r="B66" s="24" t="s">
        <v>62</v>
      </c>
      <c r="C66" s="22" t="e">
        <f>薪資總表!#REF!</f>
        <v>#REF!</v>
      </c>
      <c r="D66" s="18"/>
      <c r="F66" s="328"/>
      <c r="G66" s="24" t="s">
        <v>62</v>
      </c>
      <c r="H66" s="22" t="e">
        <f>薪資總表!#REF!</f>
        <v>#REF!</v>
      </c>
    </row>
    <row r="67" spans="1:8" ht="20.45" customHeight="1">
      <c r="A67" s="328"/>
      <c r="B67" s="24" t="s">
        <v>5</v>
      </c>
      <c r="C67" s="22" t="e">
        <f>薪資總表!#REF!</f>
        <v>#REF!</v>
      </c>
      <c r="D67" s="18"/>
      <c r="F67" s="328"/>
      <c r="G67" s="24" t="s">
        <v>5</v>
      </c>
      <c r="H67" s="22" t="e">
        <f>薪資總表!#REF!</f>
        <v>#REF!</v>
      </c>
    </row>
    <row r="68" spans="1:8" ht="22.15" customHeight="1">
      <c r="A68" s="328"/>
      <c r="B68" s="24" t="s">
        <v>6</v>
      </c>
      <c r="C68" s="22" t="e">
        <f>薪資總表!#REF!</f>
        <v>#REF!</v>
      </c>
      <c r="D68" s="18"/>
      <c r="F68" s="328"/>
      <c r="G68" s="24" t="s">
        <v>6</v>
      </c>
      <c r="H68" s="22" t="e">
        <f>薪資總表!#REF!</f>
        <v>#REF!</v>
      </c>
    </row>
    <row r="69" spans="1:8" ht="22.15" customHeight="1">
      <c r="A69" s="328"/>
      <c r="B69" s="24" t="s">
        <v>45</v>
      </c>
      <c r="C69" s="22" t="e">
        <f>薪資總表!#REF!</f>
        <v>#REF!</v>
      </c>
      <c r="D69" s="18"/>
      <c r="F69" s="328"/>
      <c r="G69" s="24" t="s">
        <v>45</v>
      </c>
      <c r="H69" s="22" t="e">
        <f>薪資總表!#REF!</f>
        <v>#REF!</v>
      </c>
    </row>
    <row r="70" spans="1:8">
      <c r="A70" s="328"/>
      <c r="B70" s="24"/>
      <c r="C70" s="22" t="e">
        <f>薪資總表!#REF!</f>
        <v>#REF!</v>
      </c>
      <c r="D70" s="18"/>
      <c r="F70" s="328"/>
      <c r="G70" s="25" t="s">
        <v>37</v>
      </c>
      <c r="H70" s="22" t="e">
        <f>薪資總表!#REF!</f>
        <v>#REF!</v>
      </c>
    </row>
    <row r="71" spans="1:8" ht="17.25" thickBot="1">
      <c r="A71" s="328"/>
      <c r="B71" s="25" t="s">
        <v>26</v>
      </c>
      <c r="C71" s="26" t="e">
        <f>SUM(C65:C70)</f>
        <v>#REF!</v>
      </c>
      <c r="D71" s="18"/>
      <c r="F71" s="328"/>
      <c r="G71" s="25" t="s">
        <v>26</v>
      </c>
      <c r="H71" s="26" t="e">
        <f>SUM(H65:H70)</f>
        <v>#REF!</v>
      </c>
    </row>
    <row r="72" spans="1:8" ht="18" thickTop="1" thickBot="1">
      <c r="A72" s="330" t="s">
        <v>27</v>
      </c>
      <c r="B72" s="331"/>
      <c r="C72" s="29" t="e">
        <f>+C64-C71</f>
        <v>#REF!</v>
      </c>
      <c r="D72" s="18"/>
      <c r="F72" s="330" t="s">
        <v>27</v>
      </c>
      <c r="G72" s="331"/>
      <c r="H72" s="29" t="e">
        <f>+H64-H71</f>
        <v>#REF!</v>
      </c>
    </row>
    <row r="73" spans="1:8" ht="17.25" thickTop="1">
      <c r="A73" s="39" t="s">
        <v>112</v>
      </c>
      <c r="E73" s="13"/>
      <c r="F73" s="39" t="s">
        <v>112</v>
      </c>
      <c r="G73" s="13"/>
      <c r="H73" s="13"/>
    </row>
    <row r="74" spans="1:8">
      <c r="A74" s="39"/>
      <c r="E74" s="13"/>
      <c r="F74" s="39"/>
      <c r="G74" s="13"/>
      <c r="H74" s="13"/>
    </row>
    <row r="75" spans="1:8" ht="19.5">
      <c r="A75" s="326" t="s">
        <v>28</v>
      </c>
      <c r="B75" s="326"/>
      <c r="C75" s="326"/>
      <c r="D75" s="11"/>
      <c r="F75" s="326" t="s">
        <v>28</v>
      </c>
      <c r="G75" s="326"/>
      <c r="H75" s="326"/>
    </row>
    <row r="76" spans="1:8" ht="17.25" thickBot="1">
      <c r="A76" s="325" t="str">
        <f>A2</f>
        <v>98年5員工薪資條</v>
      </c>
      <c r="B76" s="332"/>
      <c r="C76" s="332"/>
      <c r="F76" s="325" t="str">
        <f>A76</f>
        <v>98年5員工薪資條</v>
      </c>
      <c r="G76" s="332"/>
      <c r="H76" s="332"/>
    </row>
    <row r="77" spans="1:8" ht="17.25" thickTop="1">
      <c r="A77" s="320" t="s">
        <v>29</v>
      </c>
      <c r="B77" s="321"/>
      <c r="C77" s="14" t="s">
        <v>39</v>
      </c>
      <c r="D77" s="15"/>
      <c r="F77" s="320" t="s">
        <v>29</v>
      </c>
      <c r="G77" s="321"/>
      <c r="H77" s="31" t="s">
        <v>54</v>
      </c>
    </row>
    <row r="78" spans="1:8">
      <c r="A78" s="322" t="s">
        <v>87</v>
      </c>
      <c r="B78" s="16" t="s">
        <v>88</v>
      </c>
      <c r="C78" s="22" t="e">
        <f>薪資總表!#REF!</f>
        <v>#REF!</v>
      </c>
      <c r="D78" s="18"/>
      <c r="F78" s="322" t="s">
        <v>97</v>
      </c>
      <c r="G78" s="16" t="s">
        <v>98</v>
      </c>
      <c r="H78" s="22" t="e">
        <f>薪資總表!#REF!</f>
        <v>#REF!</v>
      </c>
    </row>
    <row r="79" spans="1:8">
      <c r="A79" s="323"/>
      <c r="B79" s="16" t="s">
        <v>89</v>
      </c>
      <c r="C79" s="22" t="e">
        <f>薪資總表!#REF!</f>
        <v>#REF!</v>
      </c>
      <c r="D79" s="18"/>
      <c r="F79" s="323"/>
      <c r="G79" s="16" t="s">
        <v>99</v>
      </c>
      <c r="H79" s="22" t="e">
        <f>薪資總表!#REF!</f>
        <v>#REF!</v>
      </c>
    </row>
    <row r="80" spans="1:8">
      <c r="A80" s="323"/>
      <c r="B80" s="16" t="s">
        <v>90</v>
      </c>
      <c r="C80" s="22" t="e">
        <f>SUM(C78:C79)</f>
        <v>#REF!</v>
      </c>
      <c r="D80" s="18"/>
      <c r="F80" s="323"/>
      <c r="G80" s="16" t="s">
        <v>100</v>
      </c>
      <c r="H80" s="22" t="e">
        <f>SUM(H78:H79)</f>
        <v>#REF!</v>
      </c>
    </row>
    <row r="81" spans="1:8">
      <c r="A81" s="323"/>
      <c r="B81" s="16" t="s">
        <v>91</v>
      </c>
      <c r="C81" s="22">
        <v>1800</v>
      </c>
      <c r="D81" s="18"/>
      <c r="F81" s="323"/>
      <c r="G81" s="16" t="s">
        <v>101</v>
      </c>
      <c r="H81" s="22">
        <v>1800</v>
      </c>
    </row>
    <row r="82" spans="1:8">
      <c r="A82" s="323"/>
      <c r="B82" s="16"/>
      <c r="C82" s="22">
        <v>0</v>
      </c>
      <c r="D82" s="18"/>
      <c r="F82" s="323"/>
      <c r="G82" s="16" t="s">
        <v>102</v>
      </c>
      <c r="H82" s="22">
        <v>0</v>
      </c>
    </row>
    <row r="83" spans="1:8" ht="17.25" thickBot="1">
      <c r="A83" s="324"/>
      <c r="B83" s="19" t="s">
        <v>92</v>
      </c>
      <c r="C83" s="20" t="e">
        <f>SUM(C80:C81)</f>
        <v>#REF!</v>
      </c>
      <c r="D83" s="18"/>
      <c r="F83" s="324"/>
      <c r="G83" s="19" t="s">
        <v>103</v>
      </c>
      <c r="H83" s="20" t="e">
        <f>SUM(H80:H81)</f>
        <v>#REF!</v>
      </c>
    </row>
    <row r="84" spans="1:8" ht="18" customHeight="1" thickTop="1">
      <c r="A84" s="328" t="s">
        <v>93</v>
      </c>
      <c r="B84" s="21" t="s">
        <v>108</v>
      </c>
      <c r="C84" s="22" t="e">
        <f>薪資總表!#REF!</f>
        <v>#REF!</v>
      </c>
      <c r="D84" s="18"/>
      <c r="F84" s="328" t="s">
        <v>104</v>
      </c>
      <c r="G84" s="21" t="s">
        <v>108</v>
      </c>
      <c r="H84" s="22" t="e">
        <f>薪資總表!#REF!</f>
        <v>#REF!</v>
      </c>
    </row>
    <row r="85" spans="1:8" ht="21" customHeight="1">
      <c r="A85" s="328"/>
      <c r="B85" s="24" t="s">
        <v>94</v>
      </c>
      <c r="C85" s="22" t="e">
        <f>薪資總表!#REF!</f>
        <v>#REF!</v>
      </c>
      <c r="D85" s="18"/>
      <c r="F85" s="328"/>
      <c r="G85" s="24" t="s">
        <v>105</v>
      </c>
      <c r="H85" s="22" t="e">
        <f>薪資總表!#REF!</f>
        <v>#REF!</v>
      </c>
    </row>
    <row r="86" spans="1:8" ht="20.45" customHeight="1">
      <c r="A86" s="328"/>
      <c r="B86" s="24" t="s">
        <v>5</v>
      </c>
      <c r="C86" s="22" t="e">
        <f>薪資總表!#REF!</f>
        <v>#REF!</v>
      </c>
      <c r="D86" s="18"/>
      <c r="F86" s="328"/>
      <c r="G86" s="24" t="s">
        <v>5</v>
      </c>
      <c r="H86" s="22" t="e">
        <f>薪資總表!#REF!</f>
        <v>#REF!</v>
      </c>
    </row>
    <row r="87" spans="1:8">
      <c r="A87" s="328"/>
      <c r="B87" s="24" t="s">
        <v>6</v>
      </c>
      <c r="C87" s="22" t="e">
        <f>薪資總表!#REF!</f>
        <v>#REF!</v>
      </c>
      <c r="D87" s="18"/>
      <c r="F87" s="328"/>
      <c r="G87" s="24" t="s">
        <v>6</v>
      </c>
      <c r="H87" s="22" t="e">
        <f>薪資總表!#REF!</f>
        <v>#REF!</v>
      </c>
    </row>
    <row r="88" spans="1:8">
      <c r="A88" s="328"/>
      <c r="B88" s="24" t="s">
        <v>95</v>
      </c>
      <c r="C88" s="22" t="e">
        <f>薪資總表!#REF!</f>
        <v>#REF!</v>
      </c>
      <c r="D88" s="18"/>
      <c r="F88" s="328"/>
      <c r="G88" s="24" t="s">
        <v>106</v>
      </c>
      <c r="H88" s="22" t="e">
        <f>薪資總表!#REF!</f>
        <v>#REF!</v>
      </c>
    </row>
    <row r="89" spans="1:8">
      <c r="A89" s="328"/>
      <c r="B89" s="25" t="s">
        <v>37</v>
      </c>
      <c r="C89" s="22" t="e">
        <f>薪資總表!#REF!</f>
        <v>#REF!</v>
      </c>
      <c r="D89" s="18"/>
      <c r="F89" s="328"/>
      <c r="G89" s="25" t="s">
        <v>37</v>
      </c>
      <c r="H89" s="22" t="e">
        <f>薪資總表!#REF!</f>
        <v>#REF!</v>
      </c>
    </row>
    <row r="90" spans="1:8" ht="17.25" thickBot="1">
      <c r="A90" s="328"/>
      <c r="B90" s="25" t="s">
        <v>92</v>
      </c>
      <c r="C90" s="26" t="e">
        <f>SUM(C84:C89)</f>
        <v>#REF!</v>
      </c>
      <c r="D90" s="18"/>
      <c r="F90" s="328"/>
      <c r="G90" s="25" t="s">
        <v>103</v>
      </c>
      <c r="H90" s="26" t="e">
        <f>SUM(H84:H89)</f>
        <v>#REF!</v>
      </c>
    </row>
    <row r="91" spans="1:8" ht="30.75" customHeight="1" thickTop="1" thickBot="1">
      <c r="A91" s="330" t="s">
        <v>96</v>
      </c>
      <c r="B91" s="331"/>
      <c r="C91" s="29" t="e">
        <f>+C83-C90</f>
        <v>#REF!</v>
      </c>
      <c r="D91" s="18"/>
      <c r="F91" s="330" t="s">
        <v>107</v>
      </c>
      <c r="G91" s="331"/>
      <c r="H91" s="29" t="e">
        <f>+H83-H90</f>
        <v>#REF!</v>
      </c>
    </row>
    <row r="92" spans="1:8" ht="26.25" hidden="1" customHeight="1" thickTop="1">
      <c r="A92" s="326" t="s">
        <v>28</v>
      </c>
      <c r="B92" s="326"/>
      <c r="C92" s="326"/>
      <c r="F92" s="326" t="s">
        <v>28</v>
      </c>
      <c r="G92" s="326"/>
      <c r="H92" s="326"/>
    </row>
    <row r="93" spans="1:8" ht="16.5" hidden="1" customHeight="1" thickBot="1">
      <c r="A93" s="325" t="str">
        <f>A76</f>
        <v>98年5員工薪資條</v>
      </c>
      <c r="B93" s="332"/>
      <c r="C93" s="332"/>
      <c r="D93" s="15"/>
      <c r="F93" s="325" t="str">
        <f>F76</f>
        <v>98年5員工薪資條</v>
      </c>
      <c r="G93" s="332"/>
      <c r="H93" s="332"/>
    </row>
    <row r="94" spans="1:8" ht="17.25" hidden="1" thickTop="1">
      <c r="A94" s="320" t="s">
        <v>29</v>
      </c>
      <c r="B94" s="329"/>
      <c r="C94" s="14" t="e">
        <f>薪資總表!#REF!</f>
        <v>#REF!</v>
      </c>
      <c r="D94" s="18"/>
      <c r="F94" s="320" t="s">
        <v>29</v>
      </c>
      <c r="G94" s="329"/>
      <c r="H94" s="31" t="s">
        <v>44</v>
      </c>
    </row>
    <row r="95" spans="1:8" hidden="1">
      <c r="A95" s="322" t="s">
        <v>30</v>
      </c>
      <c r="B95" s="16" t="s">
        <v>31</v>
      </c>
      <c r="C95" s="22" t="e">
        <f>薪資總表!#REF!</f>
        <v>#REF!</v>
      </c>
      <c r="D95" s="18"/>
      <c r="F95" s="322" t="s">
        <v>30</v>
      </c>
      <c r="G95" s="16" t="s">
        <v>31</v>
      </c>
      <c r="H95" s="22" t="e">
        <f>薪資總表!#REF!</f>
        <v>#REF!</v>
      </c>
    </row>
    <row r="96" spans="1:8" hidden="1">
      <c r="A96" s="323"/>
      <c r="B96" s="16" t="s">
        <v>32</v>
      </c>
      <c r="C96" s="22" t="e">
        <f>薪資總表!#REF!</f>
        <v>#REF!</v>
      </c>
      <c r="D96" s="18"/>
      <c r="F96" s="323"/>
      <c r="G96" s="16" t="s">
        <v>32</v>
      </c>
      <c r="H96" s="22" t="e">
        <f>薪資總表!#REF!</f>
        <v>#REF!</v>
      </c>
    </row>
    <row r="97" spans="1:8" hidden="1">
      <c r="A97" s="323"/>
      <c r="B97" s="16" t="s">
        <v>33</v>
      </c>
      <c r="C97" s="22"/>
      <c r="D97" s="18"/>
      <c r="F97" s="323"/>
      <c r="G97" s="16" t="s">
        <v>33</v>
      </c>
      <c r="H97" s="22" t="e">
        <f>薪資總表!#REF!</f>
        <v>#REF!</v>
      </c>
    </row>
    <row r="98" spans="1:8" hidden="1">
      <c r="A98" s="323"/>
      <c r="B98" s="16" t="s">
        <v>34</v>
      </c>
      <c r="C98" s="22" t="e">
        <f>薪資總表!#REF!</f>
        <v>#REF!</v>
      </c>
      <c r="D98" s="18"/>
      <c r="F98" s="323"/>
      <c r="G98" s="16" t="s">
        <v>34</v>
      </c>
      <c r="H98" s="22" t="e">
        <f>薪資總表!#REF!</f>
        <v>#REF!</v>
      </c>
    </row>
    <row r="99" spans="1:8" ht="17.25" hidden="1" thickBot="1">
      <c r="A99" s="324"/>
      <c r="B99" s="19" t="s">
        <v>26</v>
      </c>
      <c r="C99" s="20" t="e">
        <f>SUM(C97:C98)</f>
        <v>#REF!</v>
      </c>
      <c r="D99" s="18"/>
      <c r="F99" s="324"/>
      <c r="G99" s="19" t="s">
        <v>26</v>
      </c>
      <c r="H99" s="20" t="e">
        <f>SUM(H97:H98)</f>
        <v>#REF!</v>
      </c>
    </row>
    <row r="100" spans="1:8" ht="17.25" hidden="1" thickTop="1">
      <c r="A100" s="328" t="s">
        <v>36</v>
      </c>
      <c r="B100" s="33" t="s">
        <v>3</v>
      </c>
      <c r="C100" s="22" t="e">
        <f>薪資總表!#REF!</f>
        <v>#REF!</v>
      </c>
      <c r="D100" s="18"/>
      <c r="F100" s="328" t="s">
        <v>36</v>
      </c>
      <c r="G100" s="33" t="s">
        <v>3</v>
      </c>
      <c r="H100" s="22" t="e">
        <f>薪資總表!#REF!</f>
        <v>#REF!</v>
      </c>
    </row>
    <row r="101" spans="1:8" ht="18.600000000000001" hidden="1" customHeight="1">
      <c r="A101" s="328"/>
      <c r="B101" s="24" t="s">
        <v>48</v>
      </c>
      <c r="C101" s="22" t="e">
        <f>薪資總表!#REF!</f>
        <v>#REF!</v>
      </c>
      <c r="D101" s="18"/>
      <c r="F101" s="328"/>
      <c r="G101" s="24" t="s">
        <v>45</v>
      </c>
      <c r="H101" s="22" t="e">
        <f>薪資總表!#REF!</f>
        <v>#REF!</v>
      </c>
    </row>
    <row r="102" spans="1:8" ht="19.899999999999999" hidden="1" customHeight="1">
      <c r="A102" s="328"/>
      <c r="B102" s="24" t="s">
        <v>5</v>
      </c>
      <c r="C102" s="22" t="e">
        <f>薪資總表!#REF!</f>
        <v>#REF!</v>
      </c>
      <c r="D102" s="18"/>
      <c r="F102" s="328"/>
      <c r="G102" s="24" t="s">
        <v>46</v>
      </c>
      <c r="H102" s="22" t="e">
        <f>薪資總表!#REF!</f>
        <v>#REF!</v>
      </c>
    </row>
    <row r="103" spans="1:8" ht="19.899999999999999" hidden="1" customHeight="1">
      <c r="A103" s="328"/>
      <c r="B103" s="24" t="s">
        <v>6</v>
      </c>
      <c r="C103" s="22" t="e">
        <f>薪資總表!#REF!</f>
        <v>#REF!</v>
      </c>
      <c r="D103" s="18"/>
      <c r="F103" s="328"/>
      <c r="G103" s="24" t="s">
        <v>5</v>
      </c>
      <c r="H103" s="22" t="e">
        <f>薪資總表!#REF!</f>
        <v>#REF!</v>
      </c>
    </row>
    <row r="104" spans="1:8" hidden="1">
      <c r="A104" s="328"/>
      <c r="B104" s="25" t="s">
        <v>37</v>
      </c>
      <c r="C104" s="22" t="e">
        <f>薪資總表!#REF!</f>
        <v>#REF!</v>
      </c>
      <c r="D104" s="18"/>
      <c r="F104" s="328"/>
      <c r="G104" s="24" t="s">
        <v>6</v>
      </c>
      <c r="H104" s="22" t="e">
        <f>薪資總表!#REF!</f>
        <v>#REF!</v>
      </c>
    </row>
    <row r="105" spans="1:8" hidden="1">
      <c r="A105" s="328"/>
      <c r="B105" s="30" t="s">
        <v>25</v>
      </c>
      <c r="C105" s="22"/>
      <c r="D105" s="18"/>
      <c r="F105" s="328"/>
      <c r="G105" s="25" t="s">
        <v>37</v>
      </c>
      <c r="H105" s="22" t="e">
        <f>薪資總表!#REF!</f>
        <v>#REF!</v>
      </c>
    </row>
    <row r="106" spans="1:8" ht="17.25" hidden="1" thickBot="1">
      <c r="A106" s="328"/>
      <c r="B106" s="25" t="s">
        <v>26</v>
      </c>
      <c r="C106" s="26" t="e">
        <f>SUM(C100:C105)</f>
        <v>#REF!</v>
      </c>
      <c r="F106" s="328"/>
      <c r="G106" s="25" t="s">
        <v>26</v>
      </c>
      <c r="H106" s="26" t="e">
        <f>SUM(H100:H105)</f>
        <v>#REF!</v>
      </c>
    </row>
    <row r="107" spans="1:8" ht="17.25" hidden="1" customHeight="1" thickTop="1" thickBot="1">
      <c r="A107" s="330" t="s">
        <v>27</v>
      </c>
      <c r="B107" s="331"/>
      <c r="C107" s="29" t="e">
        <f>薪資總表!#REF!</f>
        <v>#REF!</v>
      </c>
      <c r="F107" s="330" t="s">
        <v>27</v>
      </c>
      <c r="G107" s="331"/>
      <c r="H107" s="29" t="e">
        <f>薪資總表!#REF!</f>
        <v>#REF!</v>
      </c>
    </row>
    <row r="108" spans="1:8" ht="17.25" thickTop="1">
      <c r="A108" s="39" t="s">
        <v>112</v>
      </c>
      <c r="F108" s="39" t="s">
        <v>112</v>
      </c>
    </row>
    <row r="109" spans="1:8">
      <c r="A109" s="39"/>
      <c r="F109" s="39"/>
    </row>
    <row r="110" spans="1:8" ht="19.5">
      <c r="A110" s="326" t="s">
        <v>28</v>
      </c>
      <c r="B110" s="326"/>
      <c r="C110" s="326"/>
      <c r="F110" s="326" t="s">
        <v>28</v>
      </c>
      <c r="G110" s="326"/>
      <c r="H110" s="326"/>
    </row>
    <row r="111" spans="1:8" ht="17.25" thickBot="1">
      <c r="A111" s="325" t="str">
        <f>A2</f>
        <v>98年5員工薪資條</v>
      </c>
      <c r="B111" s="332"/>
      <c r="C111" s="332"/>
      <c r="F111" s="325" t="str">
        <f>A2</f>
        <v>98年5員工薪資條</v>
      </c>
      <c r="G111" s="332"/>
      <c r="H111" s="332"/>
    </row>
    <row r="112" spans="1:8" ht="17.25" thickTop="1">
      <c r="A112" s="320" t="s">
        <v>29</v>
      </c>
      <c r="B112" s="321"/>
      <c r="C112" s="31" t="s">
        <v>41</v>
      </c>
      <c r="F112" s="320" t="s">
        <v>29</v>
      </c>
      <c r="G112" s="321"/>
      <c r="H112" s="14" t="s">
        <v>58</v>
      </c>
    </row>
    <row r="113" spans="1:8">
      <c r="A113" s="322" t="s">
        <v>77</v>
      </c>
      <c r="B113" s="16" t="s">
        <v>78</v>
      </c>
      <c r="C113" s="22" t="e">
        <f>薪資總表!#REF!</f>
        <v>#REF!</v>
      </c>
      <c r="F113" s="322" t="s">
        <v>67</v>
      </c>
      <c r="G113" s="16" t="s">
        <v>68</v>
      </c>
      <c r="H113" s="22">
        <f>薪資總表!$I6</f>
        <v>0</v>
      </c>
    </row>
    <row r="114" spans="1:8">
      <c r="A114" s="323"/>
      <c r="B114" s="16" t="s">
        <v>79</v>
      </c>
      <c r="C114" s="22" t="e">
        <f>薪資總表!#REF!</f>
        <v>#REF!</v>
      </c>
      <c r="F114" s="323"/>
      <c r="G114" s="16" t="s">
        <v>69</v>
      </c>
      <c r="H114" s="22" t="e">
        <f>薪資總表!#REF!</f>
        <v>#REF!</v>
      </c>
    </row>
    <row r="115" spans="1:8">
      <c r="A115" s="323"/>
      <c r="B115" s="16" t="s">
        <v>80</v>
      </c>
      <c r="C115" s="22" t="e">
        <f>SUM(C113:C114)</f>
        <v>#REF!</v>
      </c>
      <c r="F115" s="323"/>
      <c r="G115" s="16" t="s">
        <v>70</v>
      </c>
      <c r="H115" s="22" t="e">
        <f>SUM(H113:H114)</f>
        <v>#REF!</v>
      </c>
    </row>
    <row r="116" spans="1:8">
      <c r="A116" s="323"/>
      <c r="B116" s="16" t="s">
        <v>81</v>
      </c>
      <c r="C116" s="22">
        <v>1800</v>
      </c>
      <c r="F116" s="323"/>
      <c r="G116" s="16" t="s">
        <v>71</v>
      </c>
      <c r="H116" s="22">
        <v>1800</v>
      </c>
    </row>
    <row r="117" spans="1:8">
      <c r="A117" s="323"/>
      <c r="B117" s="16"/>
      <c r="C117" s="22">
        <v>0</v>
      </c>
      <c r="F117" s="323"/>
      <c r="G117" s="16" t="s">
        <v>72</v>
      </c>
      <c r="H117" s="22">
        <v>0</v>
      </c>
    </row>
    <row r="118" spans="1:8" ht="17.25" thickBot="1">
      <c r="A118" s="324"/>
      <c r="B118" s="19" t="s">
        <v>82</v>
      </c>
      <c r="C118" s="20" t="e">
        <f>SUM(C115:C116)</f>
        <v>#REF!</v>
      </c>
      <c r="F118" s="324"/>
      <c r="G118" s="19" t="s">
        <v>73</v>
      </c>
      <c r="H118" s="20" t="e">
        <f>SUM(H115:H116)</f>
        <v>#REF!</v>
      </c>
    </row>
    <row r="119" spans="1:8" ht="21" customHeight="1" thickTop="1">
      <c r="A119" s="328" t="s">
        <v>83</v>
      </c>
      <c r="B119" s="21" t="s">
        <v>3</v>
      </c>
      <c r="C119" s="22" t="e">
        <f>薪資總表!#REF!</f>
        <v>#REF!</v>
      </c>
      <c r="F119" s="328" t="s">
        <v>74</v>
      </c>
      <c r="G119" s="21" t="s">
        <v>3</v>
      </c>
      <c r="H119" s="22">
        <f>薪資總表!$Q6</f>
        <v>0</v>
      </c>
    </row>
    <row r="120" spans="1:8" ht="20.45" customHeight="1">
      <c r="A120" s="328"/>
      <c r="B120" s="24" t="s">
        <v>84</v>
      </c>
      <c r="C120" s="22" t="e">
        <f>薪資總表!#REF!</f>
        <v>#REF!</v>
      </c>
      <c r="F120" s="328"/>
      <c r="G120" s="24" t="s">
        <v>4</v>
      </c>
      <c r="H120" s="22">
        <f>薪資總表!$S6</f>
        <v>0</v>
      </c>
    </row>
    <row r="121" spans="1:8" ht="20.45" customHeight="1">
      <c r="A121" s="328"/>
      <c r="B121" s="24" t="s">
        <v>5</v>
      </c>
      <c r="C121" s="22" t="e">
        <f>薪資總表!#REF!</f>
        <v>#REF!</v>
      </c>
      <c r="F121" s="328"/>
      <c r="G121" s="24" t="s">
        <v>5</v>
      </c>
      <c r="H121" s="22">
        <f>薪資總表!$T6</f>
        <v>0</v>
      </c>
    </row>
    <row r="122" spans="1:8">
      <c r="A122" s="328"/>
      <c r="B122" s="24" t="s">
        <v>6</v>
      </c>
      <c r="C122" s="22" t="e">
        <f>薪資總表!#REF!</f>
        <v>#REF!</v>
      </c>
      <c r="F122" s="328"/>
      <c r="G122" s="24" t="s">
        <v>6</v>
      </c>
      <c r="H122" s="22">
        <f>薪資總表!$U6</f>
        <v>0</v>
      </c>
    </row>
    <row r="123" spans="1:8">
      <c r="A123" s="328"/>
      <c r="B123" s="24" t="s">
        <v>85</v>
      </c>
      <c r="C123" s="22" t="e">
        <f>薪資總表!#REF!</f>
        <v>#REF!</v>
      </c>
      <c r="F123" s="328"/>
      <c r="G123" s="24" t="s">
        <v>75</v>
      </c>
      <c r="H123" s="22">
        <f>薪資總表!$R6</f>
        <v>0</v>
      </c>
    </row>
    <row r="124" spans="1:8">
      <c r="A124" s="328"/>
      <c r="B124" s="25" t="s">
        <v>37</v>
      </c>
      <c r="C124" s="22" t="e">
        <f>薪資總表!#REF!</f>
        <v>#REF!</v>
      </c>
      <c r="F124" s="328"/>
      <c r="G124" s="24"/>
      <c r="H124" s="22">
        <f>薪資總表!$V6</f>
        <v>0</v>
      </c>
    </row>
    <row r="125" spans="1:8" ht="17.25" thickBot="1">
      <c r="A125" s="328"/>
      <c r="B125" s="25" t="s">
        <v>82</v>
      </c>
      <c r="C125" s="26" t="e">
        <f>SUM(C119:C124)</f>
        <v>#REF!</v>
      </c>
      <c r="F125" s="328"/>
      <c r="G125" s="25" t="s">
        <v>73</v>
      </c>
      <c r="H125" s="26">
        <f>SUM(H119:H124)</f>
        <v>0</v>
      </c>
    </row>
    <row r="126" spans="1:8" ht="18" thickTop="1" thickBot="1">
      <c r="A126" s="330" t="s">
        <v>8</v>
      </c>
      <c r="B126" s="331"/>
      <c r="C126" s="29" t="e">
        <f>+C118-C125</f>
        <v>#REF!</v>
      </c>
      <c r="F126" s="330" t="s">
        <v>76</v>
      </c>
      <c r="G126" s="331"/>
      <c r="H126" s="29" t="e">
        <f>+H118-H125</f>
        <v>#REF!</v>
      </c>
    </row>
    <row r="127" spans="1:8" ht="17.25" thickTop="1">
      <c r="A127" s="39" t="s">
        <v>112</v>
      </c>
      <c r="F127" s="39" t="s">
        <v>112</v>
      </c>
    </row>
    <row r="128" spans="1:8">
      <c r="A128" s="39"/>
      <c r="F128" s="39"/>
    </row>
    <row r="129" spans="1:8" ht="19.5">
      <c r="A129" s="326" t="s">
        <v>28</v>
      </c>
      <c r="B129" s="326"/>
      <c r="C129" s="326"/>
      <c r="F129" s="326" t="s">
        <v>28</v>
      </c>
      <c r="G129" s="326"/>
      <c r="H129" s="326"/>
    </row>
    <row r="130" spans="1:8" ht="17.25" thickBot="1">
      <c r="A130" s="325" t="str">
        <f>A2</f>
        <v>98年5員工薪資條</v>
      </c>
      <c r="B130" s="325"/>
      <c r="C130" s="325"/>
      <c r="F130" s="325" t="str">
        <f>F111</f>
        <v>98年5員工薪資條</v>
      </c>
      <c r="G130" s="325"/>
      <c r="H130" s="325"/>
    </row>
    <row r="131" spans="1:8" ht="17.25" thickTop="1">
      <c r="A131" s="320" t="s">
        <v>29</v>
      </c>
      <c r="B131" s="329"/>
      <c r="C131" s="31" t="s">
        <v>63</v>
      </c>
      <c r="F131" s="320" t="s">
        <v>29</v>
      </c>
      <c r="G131" s="329"/>
      <c r="H131" s="31" t="s">
        <v>53</v>
      </c>
    </row>
    <row r="132" spans="1:8">
      <c r="A132" s="322" t="s">
        <v>30</v>
      </c>
      <c r="B132" s="16" t="s">
        <v>31</v>
      </c>
      <c r="C132" s="22" t="e">
        <f>薪資總表!#REF!</f>
        <v>#REF!</v>
      </c>
      <c r="F132" s="322" t="s">
        <v>77</v>
      </c>
      <c r="G132" s="16" t="s">
        <v>78</v>
      </c>
      <c r="H132" s="22" t="e">
        <f>薪資總表!#REF!</f>
        <v>#REF!</v>
      </c>
    </row>
    <row r="133" spans="1:8">
      <c r="A133" s="323"/>
      <c r="B133" s="16" t="s">
        <v>40</v>
      </c>
      <c r="C133" s="22" t="e">
        <f>薪資總表!#REF!</f>
        <v>#REF!</v>
      </c>
      <c r="F133" s="323"/>
      <c r="G133" s="16" t="s">
        <v>79</v>
      </c>
      <c r="H133" s="22" t="e">
        <f>薪資總表!#REF!</f>
        <v>#REF!</v>
      </c>
    </row>
    <row r="134" spans="1:8">
      <c r="A134" s="323"/>
      <c r="B134" s="16" t="s">
        <v>33</v>
      </c>
      <c r="C134" s="22" t="e">
        <f>SUM(C132:C133)</f>
        <v>#REF!</v>
      </c>
      <c r="F134" s="323"/>
      <c r="G134" s="16" t="s">
        <v>80</v>
      </c>
      <c r="H134" s="22" t="e">
        <f>SUM(H132:H133)</f>
        <v>#REF!</v>
      </c>
    </row>
    <row r="135" spans="1:8">
      <c r="A135" s="323"/>
      <c r="B135" s="16" t="s">
        <v>34</v>
      </c>
      <c r="C135" s="22">
        <v>1800</v>
      </c>
      <c r="F135" s="323"/>
      <c r="G135" s="16" t="s">
        <v>81</v>
      </c>
      <c r="H135" s="22">
        <v>1800</v>
      </c>
    </row>
    <row r="136" spans="1:8">
      <c r="A136" s="323"/>
      <c r="B136" s="16"/>
      <c r="C136" s="22">
        <v>0</v>
      </c>
      <c r="F136" s="323"/>
      <c r="G136" s="16"/>
      <c r="H136" s="22">
        <v>0</v>
      </c>
    </row>
    <row r="137" spans="1:8" ht="17.25" thickBot="1">
      <c r="A137" s="324"/>
      <c r="B137" s="19" t="s">
        <v>26</v>
      </c>
      <c r="C137" s="20" t="e">
        <f>SUM(C134:C135)</f>
        <v>#REF!</v>
      </c>
      <c r="F137" s="324"/>
      <c r="G137" s="19" t="s">
        <v>82</v>
      </c>
      <c r="H137" s="20" t="e">
        <f>SUM(H134:H135)</f>
        <v>#REF!</v>
      </c>
    </row>
    <row r="138" spans="1:8" ht="17.25" thickTop="1">
      <c r="A138" s="327" t="s">
        <v>36</v>
      </c>
      <c r="B138" s="21" t="s">
        <v>3</v>
      </c>
      <c r="C138" s="22" t="e">
        <f>薪資總表!#REF!</f>
        <v>#REF!</v>
      </c>
      <c r="F138" s="328" t="s">
        <v>83</v>
      </c>
      <c r="G138" s="21" t="s">
        <v>3</v>
      </c>
      <c r="H138" s="22" t="e">
        <f>薪資總表!#REF!</f>
        <v>#REF!</v>
      </c>
    </row>
    <row r="139" spans="1:8">
      <c r="A139" s="323"/>
      <c r="B139" s="24" t="s">
        <v>62</v>
      </c>
      <c r="C139" s="22" t="e">
        <f>薪資總表!#REF!</f>
        <v>#REF!</v>
      </c>
      <c r="F139" s="328"/>
      <c r="G139" s="24" t="s">
        <v>84</v>
      </c>
      <c r="H139" s="22" t="e">
        <f>薪資總表!#REF!</f>
        <v>#REF!</v>
      </c>
    </row>
    <row r="140" spans="1:8">
      <c r="A140" s="323"/>
      <c r="B140" s="24" t="s">
        <v>5</v>
      </c>
      <c r="C140" s="22" t="e">
        <f>薪資總表!#REF!</f>
        <v>#REF!</v>
      </c>
      <c r="F140" s="328"/>
      <c r="G140" s="24" t="s">
        <v>5</v>
      </c>
      <c r="H140" s="22" t="e">
        <f>薪資總表!#REF!</f>
        <v>#REF!</v>
      </c>
    </row>
    <row r="141" spans="1:8">
      <c r="A141" s="323"/>
      <c r="B141" s="24" t="s">
        <v>6</v>
      </c>
      <c r="C141" s="22" t="e">
        <f>薪資總表!#REF!</f>
        <v>#REF!</v>
      </c>
      <c r="F141" s="328"/>
      <c r="G141" s="24" t="s">
        <v>6</v>
      </c>
      <c r="H141" s="22" t="e">
        <f>薪資總表!#REF!</f>
        <v>#REF!</v>
      </c>
    </row>
    <row r="142" spans="1:8">
      <c r="A142" s="323"/>
      <c r="B142" s="24" t="s">
        <v>45</v>
      </c>
      <c r="C142" s="22" t="e">
        <f>薪資總表!#REF!</f>
        <v>#REF!</v>
      </c>
      <c r="F142" s="328"/>
      <c r="G142" s="24" t="s">
        <v>85</v>
      </c>
      <c r="H142" s="22" t="e">
        <f>薪資總表!#REF!</f>
        <v>#REF!</v>
      </c>
    </row>
    <row r="143" spans="1:8">
      <c r="A143" s="323"/>
      <c r="B143" s="25" t="s">
        <v>37</v>
      </c>
      <c r="C143" s="34" t="e">
        <f>薪資總表!#REF!</f>
        <v>#REF!</v>
      </c>
      <c r="F143" s="328"/>
      <c r="G143" s="25" t="s">
        <v>110</v>
      </c>
      <c r="H143" s="22" t="e">
        <f>薪資總表!#REF!</f>
        <v>#REF!</v>
      </c>
    </row>
    <row r="144" spans="1:8" ht="17.25" thickBot="1">
      <c r="A144" s="324"/>
      <c r="B144" s="25" t="s">
        <v>26</v>
      </c>
      <c r="C144" s="26" t="e">
        <f>SUM(C138:C143)</f>
        <v>#REF!</v>
      </c>
      <c r="F144" s="328"/>
      <c r="G144" s="25" t="s">
        <v>82</v>
      </c>
      <c r="H144" s="26" t="e">
        <f>SUM(H138:H143)</f>
        <v>#REF!</v>
      </c>
    </row>
    <row r="145" spans="1:8" ht="18" customHeight="1" thickTop="1" thickBot="1">
      <c r="A145" s="330" t="s">
        <v>27</v>
      </c>
      <c r="B145" s="331"/>
      <c r="C145" s="29" t="e">
        <f>+C137-C144</f>
        <v>#REF!</v>
      </c>
      <c r="F145" s="330" t="s">
        <v>86</v>
      </c>
      <c r="G145" s="331"/>
      <c r="H145" s="29" t="e">
        <f>+H137-H144</f>
        <v>#REF!</v>
      </c>
    </row>
    <row r="146" spans="1:8" ht="17.25" thickTop="1">
      <c r="A146" s="39" t="s">
        <v>112</v>
      </c>
      <c r="C146" s="18"/>
      <c r="F146" s="39" t="s">
        <v>112</v>
      </c>
      <c r="G146" s="13"/>
      <c r="H146" s="18"/>
    </row>
    <row r="148" spans="1:8" ht="19.5">
      <c r="A148" s="326" t="s">
        <v>28</v>
      </c>
      <c r="B148" s="326"/>
      <c r="C148" s="326"/>
      <c r="F148" s="326" t="s">
        <v>28</v>
      </c>
      <c r="G148" s="326"/>
      <c r="H148" s="326"/>
    </row>
    <row r="149" spans="1:8" ht="17.25" thickBot="1">
      <c r="A149" s="325" t="str">
        <f>A20</f>
        <v>98年5員工薪資條</v>
      </c>
      <c r="B149" s="325"/>
      <c r="C149" s="325"/>
      <c r="F149" s="325" t="str">
        <f>F20</f>
        <v>98年5員工薪資條</v>
      </c>
      <c r="G149" s="325"/>
      <c r="H149" s="325"/>
    </row>
    <row r="150" spans="1:8" ht="17.25" thickTop="1">
      <c r="A150" s="320" t="s">
        <v>29</v>
      </c>
      <c r="B150" s="329"/>
      <c r="C150" s="31" t="s">
        <v>55</v>
      </c>
      <c r="F150" s="320" t="s">
        <v>29</v>
      </c>
      <c r="G150" s="329"/>
      <c r="H150" s="31" t="s">
        <v>64</v>
      </c>
    </row>
    <row r="151" spans="1:8">
      <c r="A151" s="322" t="s">
        <v>67</v>
      </c>
      <c r="B151" s="16" t="s">
        <v>68</v>
      </c>
      <c r="C151" s="22" t="e">
        <f>薪資總表!#REF!</f>
        <v>#REF!</v>
      </c>
      <c r="F151" s="322" t="s">
        <v>67</v>
      </c>
      <c r="G151" s="16" t="s">
        <v>68</v>
      </c>
      <c r="H151" s="22" t="e">
        <f>薪資總表!#REF!</f>
        <v>#REF!</v>
      </c>
    </row>
    <row r="152" spans="1:8">
      <c r="A152" s="323"/>
      <c r="B152" s="16" t="s">
        <v>69</v>
      </c>
      <c r="C152" s="22" t="e">
        <f>薪資總表!#REF!</f>
        <v>#REF!</v>
      </c>
      <c r="F152" s="323"/>
      <c r="G152" s="16" t="s">
        <v>69</v>
      </c>
      <c r="H152" s="22" t="e">
        <f>薪資總表!#REF!</f>
        <v>#REF!</v>
      </c>
    </row>
    <row r="153" spans="1:8">
      <c r="A153" s="323"/>
      <c r="B153" s="16" t="s">
        <v>70</v>
      </c>
      <c r="C153" s="22" t="e">
        <f>SUM(C151:C152)</f>
        <v>#REF!</v>
      </c>
      <c r="F153" s="323"/>
      <c r="G153" s="16" t="s">
        <v>70</v>
      </c>
      <c r="H153" s="22" t="e">
        <f>SUM(H151:H152)</f>
        <v>#REF!</v>
      </c>
    </row>
    <row r="154" spans="1:8">
      <c r="A154" s="323"/>
      <c r="B154" s="16" t="s">
        <v>71</v>
      </c>
      <c r="C154" s="22">
        <v>1800</v>
      </c>
      <c r="F154" s="323"/>
      <c r="G154" s="16" t="s">
        <v>71</v>
      </c>
      <c r="H154" s="22">
        <v>1800</v>
      </c>
    </row>
    <row r="155" spans="1:8" ht="16.5" hidden="1" customHeight="1">
      <c r="A155" s="323"/>
      <c r="B155" s="16"/>
      <c r="C155" s="22">
        <v>0</v>
      </c>
      <c r="F155" s="323"/>
      <c r="G155" s="16"/>
      <c r="H155" s="22">
        <v>0</v>
      </c>
    </row>
    <row r="156" spans="1:8" ht="17.25" thickBot="1">
      <c r="A156" s="324"/>
      <c r="B156" s="19" t="s">
        <v>73</v>
      </c>
      <c r="C156" s="20" t="e">
        <f>SUM(C153:C154)</f>
        <v>#REF!</v>
      </c>
      <c r="F156" s="324"/>
      <c r="G156" s="19" t="s">
        <v>73</v>
      </c>
      <c r="H156" s="20" t="e">
        <f>SUM(H153:H154)</f>
        <v>#REF!</v>
      </c>
    </row>
    <row r="157" spans="1:8" ht="17.25" thickTop="1">
      <c r="A157" s="328" t="s">
        <v>74</v>
      </c>
      <c r="B157" s="21" t="s">
        <v>3</v>
      </c>
      <c r="C157" s="22" t="e">
        <f>薪資總表!#REF!</f>
        <v>#REF!</v>
      </c>
      <c r="F157" s="328" t="s">
        <v>74</v>
      </c>
      <c r="G157" s="21" t="s">
        <v>3</v>
      </c>
      <c r="H157" s="22" t="e">
        <f>薪資總表!#REF!</f>
        <v>#REF!</v>
      </c>
    </row>
    <row r="158" spans="1:8">
      <c r="A158" s="328"/>
      <c r="B158" s="24" t="s">
        <v>4</v>
      </c>
      <c r="C158" s="22" t="e">
        <f>薪資總表!#REF!</f>
        <v>#REF!</v>
      </c>
      <c r="F158" s="328"/>
      <c r="G158" s="24" t="s">
        <v>4</v>
      </c>
      <c r="H158" s="22" t="e">
        <f>薪資總表!#REF!</f>
        <v>#REF!</v>
      </c>
    </row>
    <row r="159" spans="1:8">
      <c r="A159" s="328"/>
      <c r="B159" s="24" t="s">
        <v>5</v>
      </c>
      <c r="C159" s="22" t="e">
        <f>薪資總表!#REF!</f>
        <v>#REF!</v>
      </c>
      <c r="F159" s="328"/>
      <c r="G159" s="24" t="s">
        <v>5</v>
      </c>
      <c r="H159" s="22" t="e">
        <f>薪資總表!#REF!</f>
        <v>#REF!</v>
      </c>
    </row>
    <row r="160" spans="1:8">
      <c r="A160" s="328"/>
      <c r="B160" s="24" t="s">
        <v>6</v>
      </c>
      <c r="C160" s="22" t="e">
        <f>薪資總表!#REF!</f>
        <v>#REF!</v>
      </c>
      <c r="F160" s="328"/>
      <c r="G160" s="24" t="s">
        <v>6</v>
      </c>
      <c r="H160" s="22" t="e">
        <f>薪資總表!#REF!</f>
        <v>#REF!</v>
      </c>
    </row>
    <row r="161" spans="1:8">
      <c r="A161" s="328"/>
      <c r="B161" s="24" t="s">
        <v>75</v>
      </c>
      <c r="C161" s="22" t="e">
        <f>薪資總表!#REF!</f>
        <v>#REF!</v>
      </c>
      <c r="F161" s="328"/>
      <c r="G161" s="24" t="s">
        <v>75</v>
      </c>
      <c r="H161" s="22" t="e">
        <f>薪資總表!#REF!</f>
        <v>#REF!</v>
      </c>
    </row>
    <row r="162" spans="1:8">
      <c r="A162" s="328"/>
      <c r="B162" s="25" t="s">
        <v>109</v>
      </c>
      <c r="C162" s="22" t="e">
        <f>薪資總表!#REF!</f>
        <v>#REF!</v>
      </c>
      <c r="F162" s="328"/>
      <c r="G162" s="25" t="s">
        <v>109</v>
      </c>
      <c r="H162" s="22" t="e">
        <f>薪資總表!#REF!</f>
        <v>#REF!</v>
      </c>
    </row>
    <row r="163" spans="1:8" ht="17.25" thickBot="1">
      <c r="A163" s="328"/>
      <c r="B163" s="25" t="s">
        <v>73</v>
      </c>
      <c r="C163" s="26" t="e">
        <f>SUM(C157:C162)</f>
        <v>#REF!</v>
      </c>
      <c r="F163" s="328"/>
      <c r="G163" s="25" t="s">
        <v>73</v>
      </c>
      <c r="H163" s="26" t="e">
        <f>SUM(H157:H162)</f>
        <v>#REF!</v>
      </c>
    </row>
    <row r="164" spans="1:8" ht="18" customHeight="1" thickTop="1" thickBot="1">
      <c r="A164" s="330" t="s">
        <v>76</v>
      </c>
      <c r="B164" s="331"/>
      <c r="C164" s="29" t="e">
        <f>+C156-C163</f>
        <v>#REF!</v>
      </c>
      <c r="F164" s="330" t="s">
        <v>76</v>
      </c>
      <c r="G164" s="331"/>
      <c r="H164" s="29" t="e">
        <f>+H156-H163</f>
        <v>#REF!</v>
      </c>
    </row>
    <row r="165" spans="1:8" ht="17.25" thickTop="1">
      <c r="A165" s="39" t="s">
        <v>112</v>
      </c>
      <c r="F165" s="39" t="s">
        <v>112</v>
      </c>
    </row>
    <row r="166" spans="1:8">
      <c r="A166" s="39"/>
      <c r="F166" s="39"/>
    </row>
    <row r="167" spans="1:8" ht="19.5">
      <c r="A167" s="326" t="s">
        <v>28</v>
      </c>
      <c r="B167" s="326"/>
      <c r="C167" s="326"/>
      <c r="F167" s="326" t="s">
        <v>28</v>
      </c>
      <c r="G167" s="326"/>
      <c r="H167" s="326"/>
    </row>
    <row r="168" spans="1:8" ht="17.25" thickBot="1">
      <c r="A168" s="325" t="str">
        <f>A38</f>
        <v>98年5員工薪資條</v>
      </c>
      <c r="B168" s="325"/>
      <c r="C168" s="325"/>
      <c r="F168" s="325" t="str">
        <f>F38</f>
        <v>98年5員工薪資條</v>
      </c>
      <c r="G168" s="325"/>
      <c r="H168" s="325"/>
    </row>
    <row r="169" spans="1:8" ht="17.25" thickTop="1">
      <c r="A169" s="320" t="s">
        <v>29</v>
      </c>
      <c r="B169" s="329"/>
      <c r="C169" s="31" t="s">
        <v>56</v>
      </c>
      <c r="F169" s="320" t="s">
        <v>29</v>
      </c>
      <c r="G169" s="329"/>
      <c r="H169" s="31" t="s">
        <v>57</v>
      </c>
    </row>
    <row r="170" spans="1:8">
      <c r="A170" s="322" t="s">
        <v>67</v>
      </c>
      <c r="B170" s="16" t="s">
        <v>68</v>
      </c>
      <c r="C170" s="22" t="e">
        <f>薪資總表!#REF!</f>
        <v>#REF!</v>
      </c>
      <c r="F170" s="322" t="s">
        <v>67</v>
      </c>
      <c r="G170" s="16" t="s">
        <v>68</v>
      </c>
      <c r="H170" s="22" t="e">
        <f>薪資總表!#REF!</f>
        <v>#REF!</v>
      </c>
    </row>
    <row r="171" spans="1:8">
      <c r="A171" s="323"/>
      <c r="B171" s="16" t="s">
        <v>111</v>
      </c>
      <c r="C171" s="22" t="e">
        <f>薪資總表!#REF!</f>
        <v>#REF!</v>
      </c>
      <c r="F171" s="323"/>
      <c r="G171" s="16" t="s">
        <v>111</v>
      </c>
      <c r="H171" s="22" t="e">
        <f>薪資總表!#REF!</f>
        <v>#REF!</v>
      </c>
    </row>
    <row r="172" spans="1:8">
      <c r="A172" s="323"/>
      <c r="B172" s="16" t="s">
        <v>70</v>
      </c>
      <c r="C172" s="22" t="e">
        <f>SUM(C170:C171)</f>
        <v>#REF!</v>
      </c>
      <c r="F172" s="323"/>
      <c r="G172" s="16" t="s">
        <v>70</v>
      </c>
      <c r="H172" s="22" t="e">
        <f>SUM(H170:H171)</f>
        <v>#REF!</v>
      </c>
    </row>
    <row r="173" spans="1:8">
      <c r="A173" s="323"/>
      <c r="B173" s="16" t="s">
        <v>71</v>
      </c>
      <c r="C173" s="22">
        <v>1800</v>
      </c>
      <c r="F173" s="323"/>
      <c r="G173" s="16" t="s">
        <v>71</v>
      </c>
      <c r="H173" s="22">
        <v>1800</v>
      </c>
    </row>
    <row r="174" spans="1:8">
      <c r="A174" s="323"/>
      <c r="B174" s="16"/>
      <c r="C174" s="22">
        <v>0</v>
      </c>
      <c r="F174" s="323"/>
      <c r="G174" s="16"/>
      <c r="H174" s="22">
        <v>0</v>
      </c>
    </row>
    <row r="175" spans="1:8" ht="17.25" thickBot="1">
      <c r="A175" s="324"/>
      <c r="B175" s="19" t="s">
        <v>73</v>
      </c>
      <c r="C175" s="20" t="e">
        <f>SUM(C172:C173)</f>
        <v>#REF!</v>
      </c>
      <c r="F175" s="324"/>
      <c r="G175" s="19" t="s">
        <v>73</v>
      </c>
      <c r="H175" s="20" t="e">
        <f>SUM(H172:H173)</f>
        <v>#REF!</v>
      </c>
    </row>
    <row r="176" spans="1:8" ht="17.25" thickTop="1">
      <c r="A176" s="328" t="s">
        <v>74</v>
      </c>
      <c r="B176" s="21" t="s">
        <v>3</v>
      </c>
      <c r="C176" s="22" t="e">
        <f>薪資總表!#REF!</f>
        <v>#REF!</v>
      </c>
      <c r="F176" s="328" t="s">
        <v>74</v>
      </c>
      <c r="G176" s="21" t="s">
        <v>3</v>
      </c>
      <c r="H176" s="22" t="e">
        <f>薪資總表!#REF!</f>
        <v>#REF!</v>
      </c>
    </row>
    <row r="177" spans="1:8">
      <c r="A177" s="328"/>
      <c r="B177" s="24" t="s">
        <v>4</v>
      </c>
      <c r="C177" s="22" t="e">
        <f>薪資總表!#REF!</f>
        <v>#REF!</v>
      </c>
      <c r="F177" s="328"/>
      <c r="G177" s="24" t="s">
        <v>4</v>
      </c>
      <c r="H177" s="22" t="e">
        <f>薪資總表!#REF!</f>
        <v>#REF!</v>
      </c>
    </row>
    <row r="178" spans="1:8">
      <c r="A178" s="328"/>
      <c r="B178" s="24" t="s">
        <v>5</v>
      </c>
      <c r="C178" s="22" t="e">
        <f>薪資總表!#REF!</f>
        <v>#REF!</v>
      </c>
      <c r="F178" s="328"/>
      <c r="G178" s="24" t="s">
        <v>5</v>
      </c>
      <c r="H178" s="22" t="e">
        <f>薪資總表!#REF!</f>
        <v>#REF!</v>
      </c>
    </row>
    <row r="179" spans="1:8">
      <c r="A179" s="328"/>
      <c r="B179" s="24" t="s">
        <v>6</v>
      </c>
      <c r="C179" s="22" t="e">
        <f>薪資總表!#REF!</f>
        <v>#REF!</v>
      </c>
      <c r="F179" s="328"/>
      <c r="G179" s="24" t="s">
        <v>6</v>
      </c>
      <c r="H179" s="22" t="e">
        <f>薪資總表!#REF!</f>
        <v>#REF!</v>
      </c>
    </row>
    <row r="180" spans="1:8">
      <c r="A180" s="328"/>
      <c r="B180" s="24" t="s">
        <v>75</v>
      </c>
      <c r="C180" s="22" t="e">
        <f>薪資總表!#REF!</f>
        <v>#REF!</v>
      </c>
      <c r="F180" s="328"/>
      <c r="G180" s="24" t="s">
        <v>75</v>
      </c>
      <c r="H180" s="22" t="e">
        <f>薪資總表!#REF!</f>
        <v>#REF!</v>
      </c>
    </row>
    <row r="181" spans="1:8" ht="18" customHeight="1">
      <c r="A181" s="328"/>
      <c r="B181" s="25" t="s">
        <v>109</v>
      </c>
      <c r="C181" s="22" t="e">
        <f>薪資總表!#REF!</f>
        <v>#REF!</v>
      </c>
      <c r="F181" s="328"/>
      <c r="G181" s="25" t="s">
        <v>109</v>
      </c>
      <c r="H181" s="22" t="e">
        <f>薪資總表!#REF!</f>
        <v>#REF!</v>
      </c>
    </row>
    <row r="182" spans="1:8" ht="18" customHeight="1" thickBot="1">
      <c r="A182" s="328"/>
      <c r="B182" s="25" t="s">
        <v>73</v>
      </c>
      <c r="C182" s="26" t="e">
        <f>SUM(C176:C181)</f>
        <v>#REF!</v>
      </c>
      <c r="F182" s="328"/>
      <c r="G182" s="25" t="s">
        <v>73</v>
      </c>
      <c r="H182" s="26" t="e">
        <f>SUM(H176:H181)</f>
        <v>#REF!</v>
      </c>
    </row>
    <row r="183" spans="1:8" ht="18" thickTop="1" thickBot="1">
      <c r="A183" s="330" t="s">
        <v>76</v>
      </c>
      <c r="B183" s="331"/>
      <c r="C183" s="29" t="e">
        <f>+C175-C182</f>
        <v>#REF!</v>
      </c>
      <c r="F183" s="330" t="s">
        <v>76</v>
      </c>
      <c r="G183" s="331"/>
      <c r="H183" s="29" t="e">
        <f>+H175-H182</f>
        <v>#REF!</v>
      </c>
    </row>
    <row r="184" spans="1:8" ht="17.25" thickTop="1">
      <c r="A184" s="39" t="s">
        <v>112</v>
      </c>
      <c r="C184" s="18"/>
      <c r="F184" s="39" t="s">
        <v>112</v>
      </c>
    </row>
    <row r="185" spans="1:8">
      <c r="A185" s="39"/>
      <c r="C185" s="18"/>
      <c r="F185" s="39"/>
    </row>
    <row r="186" spans="1:8" ht="19.5">
      <c r="A186" s="326" t="s">
        <v>28</v>
      </c>
      <c r="B186" s="326"/>
      <c r="C186" s="326"/>
      <c r="F186" s="326" t="s">
        <v>28</v>
      </c>
      <c r="G186" s="326"/>
      <c r="H186" s="326"/>
    </row>
    <row r="187" spans="1:8" ht="17.25" thickBot="1">
      <c r="A187" s="325" t="str">
        <f>A2</f>
        <v>98年5員工薪資條</v>
      </c>
      <c r="B187" s="325"/>
      <c r="C187" s="325"/>
      <c r="F187" s="325" t="str">
        <f>F2</f>
        <v>98年5員工薪資條</v>
      </c>
      <c r="G187" s="325"/>
      <c r="H187" s="325"/>
    </row>
    <row r="188" spans="1:8" ht="17.25" thickTop="1">
      <c r="A188" s="320" t="s">
        <v>29</v>
      </c>
      <c r="B188" s="329"/>
      <c r="C188" s="31" t="s">
        <v>59</v>
      </c>
      <c r="F188" s="320" t="s">
        <v>29</v>
      </c>
      <c r="G188" s="329"/>
      <c r="H188" s="31" t="s">
        <v>61</v>
      </c>
    </row>
    <row r="189" spans="1:8">
      <c r="A189" s="322" t="s">
        <v>67</v>
      </c>
      <c r="B189" s="16" t="s">
        <v>68</v>
      </c>
      <c r="C189" s="22" t="e">
        <f>薪資總表!#REF!</f>
        <v>#REF!</v>
      </c>
      <c r="F189" s="322" t="s">
        <v>67</v>
      </c>
      <c r="G189" s="16" t="s">
        <v>68</v>
      </c>
      <c r="H189" s="22" t="e">
        <f>薪資總表!#REF!</f>
        <v>#REF!</v>
      </c>
    </row>
    <row r="190" spans="1:8">
      <c r="A190" s="323"/>
      <c r="B190" s="16" t="s">
        <v>69</v>
      </c>
      <c r="C190" s="22" t="e">
        <f>薪資總表!#REF!</f>
        <v>#REF!</v>
      </c>
      <c r="F190" s="323"/>
      <c r="G190" s="16" t="s">
        <v>69</v>
      </c>
      <c r="H190" s="22" t="e">
        <f>薪資總表!#REF!</f>
        <v>#REF!</v>
      </c>
    </row>
    <row r="191" spans="1:8">
      <c r="A191" s="323"/>
      <c r="B191" s="16" t="s">
        <v>70</v>
      </c>
      <c r="C191" s="22" t="e">
        <f>SUM(C189:C190)</f>
        <v>#REF!</v>
      </c>
      <c r="F191" s="323"/>
      <c r="G191" s="16" t="s">
        <v>70</v>
      </c>
      <c r="H191" s="22" t="e">
        <f>SUM(H189:H190)</f>
        <v>#REF!</v>
      </c>
    </row>
    <row r="192" spans="1:8">
      <c r="A192" s="323"/>
      <c r="B192" s="16" t="s">
        <v>71</v>
      </c>
      <c r="C192" s="22">
        <v>1800</v>
      </c>
      <c r="F192" s="323"/>
      <c r="G192" s="16" t="s">
        <v>71</v>
      </c>
      <c r="H192" s="22">
        <v>1800</v>
      </c>
    </row>
    <row r="193" spans="1:8">
      <c r="A193" s="323"/>
      <c r="B193" s="16"/>
      <c r="C193" s="22">
        <v>0</v>
      </c>
      <c r="F193" s="323"/>
      <c r="G193" s="16"/>
      <c r="H193" s="22">
        <v>0</v>
      </c>
    </row>
    <row r="194" spans="1:8" ht="17.25" thickBot="1">
      <c r="A194" s="324"/>
      <c r="B194" s="19" t="s">
        <v>73</v>
      </c>
      <c r="C194" s="20" t="e">
        <f>SUM(C191:C192)</f>
        <v>#REF!</v>
      </c>
      <c r="F194" s="324"/>
      <c r="G194" s="19" t="s">
        <v>73</v>
      </c>
      <c r="H194" s="20" t="e">
        <f>SUM(H191:H192)</f>
        <v>#REF!</v>
      </c>
    </row>
    <row r="195" spans="1:8" ht="17.25" thickTop="1">
      <c r="A195" s="328" t="s">
        <v>74</v>
      </c>
      <c r="B195" s="21" t="s">
        <v>3</v>
      </c>
      <c r="C195" s="22" t="e">
        <f>薪資總表!#REF!</f>
        <v>#REF!</v>
      </c>
      <c r="F195" s="328" t="s">
        <v>74</v>
      </c>
      <c r="G195" s="21" t="s">
        <v>3</v>
      </c>
      <c r="H195" s="22" t="e">
        <f>薪資總表!#REF!</f>
        <v>#REF!</v>
      </c>
    </row>
    <row r="196" spans="1:8">
      <c r="A196" s="328"/>
      <c r="B196" s="24" t="s">
        <v>4</v>
      </c>
      <c r="C196" s="22" t="e">
        <f>薪資總表!#REF!</f>
        <v>#REF!</v>
      </c>
      <c r="F196" s="328"/>
      <c r="G196" s="24" t="s">
        <v>4</v>
      </c>
      <c r="H196" s="22" t="e">
        <f>薪資總表!#REF!</f>
        <v>#REF!</v>
      </c>
    </row>
    <row r="197" spans="1:8">
      <c r="A197" s="328"/>
      <c r="B197" s="24" t="s">
        <v>5</v>
      </c>
      <c r="C197" s="22" t="e">
        <f>薪資總表!#REF!</f>
        <v>#REF!</v>
      </c>
      <c r="F197" s="328"/>
      <c r="G197" s="24" t="s">
        <v>5</v>
      </c>
      <c r="H197" s="22" t="e">
        <f>薪資總表!#REF!</f>
        <v>#REF!</v>
      </c>
    </row>
    <row r="198" spans="1:8">
      <c r="A198" s="328"/>
      <c r="B198" s="24" t="s">
        <v>6</v>
      </c>
      <c r="C198" s="22" t="e">
        <f>薪資總表!#REF!</f>
        <v>#REF!</v>
      </c>
      <c r="F198" s="328"/>
      <c r="G198" s="24" t="s">
        <v>6</v>
      </c>
      <c r="H198" s="22" t="e">
        <f>薪資總表!#REF!</f>
        <v>#REF!</v>
      </c>
    </row>
    <row r="199" spans="1:8">
      <c r="A199" s="328"/>
      <c r="B199" s="24" t="s">
        <v>75</v>
      </c>
      <c r="C199" s="22" t="e">
        <f>薪資總表!#REF!</f>
        <v>#REF!</v>
      </c>
      <c r="F199" s="328"/>
      <c r="G199" s="24" t="s">
        <v>75</v>
      </c>
      <c r="H199" s="22" t="e">
        <f>薪資總表!#REF!</f>
        <v>#REF!</v>
      </c>
    </row>
    <row r="200" spans="1:8" ht="18.75" customHeight="1">
      <c r="A200" s="328"/>
      <c r="B200" s="25" t="s">
        <v>109</v>
      </c>
      <c r="C200" s="22" t="e">
        <f>薪資總表!#REF!</f>
        <v>#REF!</v>
      </c>
      <c r="F200" s="328"/>
      <c r="G200" s="25" t="s">
        <v>109</v>
      </c>
      <c r="H200" s="22" t="e">
        <f>薪資總表!#REF!</f>
        <v>#REF!</v>
      </c>
    </row>
    <row r="201" spans="1:8" ht="18.75" customHeight="1" thickBot="1">
      <c r="A201" s="328"/>
      <c r="B201" s="25" t="s">
        <v>73</v>
      </c>
      <c r="C201" s="26" t="e">
        <f>SUM(C195:C200)</f>
        <v>#REF!</v>
      </c>
      <c r="F201" s="328"/>
      <c r="G201" s="25" t="s">
        <v>73</v>
      </c>
      <c r="H201" s="26" t="e">
        <f>SUM(H195:H200)</f>
        <v>#REF!</v>
      </c>
    </row>
    <row r="202" spans="1:8" ht="18" thickTop="1" thickBot="1">
      <c r="A202" s="330" t="s">
        <v>76</v>
      </c>
      <c r="B202" s="331"/>
      <c r="C202" s="29" t="e">
        <f>+C194-C201</f>
        <v>#REF!</v>
      </c>
      <c r="F202" s="330" t="s">
        <v>76</v>
      </c>
      <c r="G202" s="331"/>
      <c r="H202" s="29" t="e">
        <f>+H194-H201</f>
        <v>#REF!</v>
      </c>
    </row>
    <row r="203" spans="1:8" ht="17.25" thickTop="1">
      <c r="A203" s="39" t="s">
        <v>112</v>
      </c>
      <c r="C203" s="18"/>
      <c r="F203" s="39" t="s">
        <v>112</v>
      </c>
      <c r="G203" s="13"/>
      <c r="H203" s="18"/>
    </row>
    <row r="204" spans="1:8">
      <c r="C204" s="18"/>
      <c r="F204" s="13"/>
      <c r="G204" s="13"/>
      <c r="H204" s="18"/>
    </row>
    <row r="205" spans="1:8" ht="19.5">
      <c r="A205" s="326" t="s">
        <v>28</v>
      </c>
      <c r="B205" s="326"/>
      <c r="C205" s="326"/>
      <c r="F205" s="326" t="s">
        <v>28</v>
      </c>
      <c r="G205" s="326"/>
      <c r="H205" s="326"/>
    </row>
    <row r="206" spans="1:8" ht="17.25" thickBot="1">
      <c r="A206" s="325" t="str">
        <f>A2</f>
        <v>98年5員工薪資條</v>
      </c>
      <c r="B206" s="325"/>
      <c r="C206" s="325"/>
      <c r="F206" s="325" t="str">
        <f>A2</f>
        <v>98年5員工薪資條</v>
      </c>
      <c r="G206" s="325"/>
      <c r="H206" s="325"/>
    </row>
    <row r="207" spans="1:8" ht="17.25" thickTop="1">
      <c r="A207" s="320" t="s">
        <v>29</v>
      </c>
      <c r="B207" s="329"/>
      <c r="C207" s="31" t="s">
        <v>65</v>
      </c>
      <c r="F207" s="320" t="s">
        <v>29</v>
      </c>
      <c r="G207" s="329"/>
      <c r="H207" s="31" t="s">
        <v>66</v>
      </c>
    </row>
    <row r="208" spans="1:8">
      <c r="A208" s="322" t="s">
        <v>67</v>
      </c>
      <c r="B208" s="16" t="s">
        <v>68</v>
      </c>
      <c r="C208" s="22" t="e">
        <f>薪資總表!#REF!</f>
        <v>#REF!</v>
      </c>
      <c r="F208" s="322" t="s">
        <v>67</v>
      </c>
      <c r="G208" s="16" t="s">
        <v>68</v>
      </c>
      <c r="H208" s="22" t="e">
        <f>薪資總表!#REF!</f>
        <v>#REF!</v>
      </c>
    </row>
    <row r="209" spans="1:8">
      <c r="A209" s="323"/>
      <c r="B209" s="16" t="s">
        <v>69</v>
      </c>
      <c r="C209" s="22" t="e">
        <f>薪資總表!#REF!</f>
        <v>#REF!</v>
      </c>
      <c r="F209" s="323"/>
      <c r="G209" s="16" t="s">
        <v>69</v>
      </c>
      <c r="H209" s="22" t="e">
        <f>薪資總表!#REF!</f>
        <v>#REF!</v>
      </c>
    </row>
    <row r="210" spans="1:8">
      <c r="A210" s="323"/>
      <c r="B210" s="16" t="s">
        <v>70</v>
      </c>
      <c r="C210" s="22" t="e">
        <f>SUM(C208:C209)</f>
        <v>#REF!</v>
      </c>
      <c r="F210" s="323"/>
      <c r="G210" s="16" t="s">
        <v>70</v>
      </c>
      <c r="H210" s="22" t="e">
        <f>SUM(H208:H209)</f>
        <v>#REF!</v>
      </c>
    </row>
    <row r="211" spans="1:8">
      <c r="A211" s="323"/>
      <c r="B211" s="16" t="s">
        <v>71</v>
      </c>
      <c r="C211" s="22" t="e">
        <f>薪資總表!#REF!</f>
        <v>#REF!</v>
      </c>
      <c r="F211" s="323"/>
      <c r="G211" s="16" t="s">
        <v>71</v>
      </c>
      <c r="H211" s="22" t="e">
        <f>薪資總表!#REF!</f>
        <v>#REF!</v>
      </c>
    </row>
    <row r="212" spans="1:8">
      <c r="A212" s="323"/>
      <c r="B212" s="16"/>
      <c r="C212" s="22">
        <v>0</v>
      </c>
      <c r="F212" s="323"/>
      <c r="G212" s="16"/>
      <c r="H212" s="22">
        <v>0</v>
      </c>
    </row>
    <row r="213" spans="1:8" ht="17.25" thickBot="1">
      <c r="A213" s="324"/>
      <c r="B213" s="19" t="s">
        <v>73</v>
      </c>
      <c r="C213" s="20" t="e">
        <f>SUM(C210:C211)</f>
        <v>#REF!</v>
      </c>
      <c r="F213" s="324"/>
      <c r="G213" s="19" t="s">
        <v>73</v>
      </c>
      <c r="H213" s="20" t="e">
        <f>SUM(H210:H211)</f>
        <v>#REF!</v>
      </c>
    </row>
    <row r="214" spans="1:8" ht="17.25" thickTop="1">
      <c r="A214" s="328" t="s">
        <v>74</v>
      </c>
      <c r="B214" s="21" t="s">
        <v>3</v>
      </c>
      <c r="C214" s="22" t="e">
        <f>薪資總表!#REF!</f>
        <v>#REF!</v>
      </c>
      <c r="F214" s="328" t="s">
        <v>74</v>
      </c>
      <c r="G214" s="21" t="s">
        <v>3</v>
      </c>
      <c r="H214" s="22" t="e">
        <f>薪資總表!#REF!</f>
        <v>#REF!</v>
      </c>
    </row>
    <row r="215" spans="1:8">
      <c r="A215" s="328"/>
      <c r="B215" s="24" t="s">
        <v>4</v>
      </c>
      <c r="C215" s="22" t="e">
        <f>薪資總表!#REF!</f>
        <v>#REF!</v>
      </c>
      <c r="F215" s="328"/>
      <c r="G215" s="24" t="s">
        <v>4</v>
      </c>
      <c r="H215" s="22" t="e">
        <f>薪資總表!#REF!</f>
        <v>#REF!</v>
      </c>
    </row>
    <row r="216" spans="1:8">
      <c r="A216" s="328"/>
      <c r="B216" s="24" t="s">
        <v>5</v>
      </c>
      <c r="C216" s="22" t="e">
        <f>薪資總表!#REF!</f>
        <v>#REF!</v>
      </c>
      <c r="F216" s="328"/>
      <c r="G216" s="24" t="s">
        <v>5</v>
      </c>
      <c r="H216" s="22" t="e">
        <f>薪資總表!#REF!</f>
        <v>#REF!</v>
      </c>
    </row>
    <row r="217" spans="1:8">
      <c r="A217" s="328"/>
      <c r="B217" s="24" t="s">
        <v>6</v>
      </c>
      <c r="C217" s="22" t="e">
        <f>薪資總表!#REF!</f>
        <v>#REF!</v>
      </c>
      <c r="F217" s="328"/>
      <c r="G217" s="24" t="s">
        <v>6</v>
      </c>
      <c r="H217" s="22" t="e">
        <f>薪資總表!#REF!</f>
        <v>#REF!</v>
      </c>
    </row>
    <row r="218" spans="1:8">
      <c r="A218" s="328"/>
      <c r="B218" s="24" t="s">
        <v>75</v>
      </c>
      <c r="C218" s="22" t="e">
        <f>薪資總表!#REF!</f>
        <v>#REF!</v>
      </c>
      <c r="F218" s="328"/>
      <c r="G218" s="24" t="s">
        <v>75</v>
      </c>
      <c r="H218" s="22" t="e">
        <f>薪資總表!#REF!</f>
        <v>#REF!</v>
      </c>
    </row>
    <row r="219" spans="1:8">
      <c r="A219" s="328"/>
      <c r="B219" s="25" t="s">
        <v>109</v>
      </c>
      <c r="C219" s="22" t="e">
        <f>薪資總表!#REF!</f>
        <v>#REF!</v>
      </c>
      <c r="F219" s="328"/>
      <c r="G219" s="25" t="s">
        <v>109</v>
      </c>
      <c r="H219" s="22" t="e">
        <f>薪資總表!#REF!</f>
        <v>#REF!</v>
      </c>
    </row>
    <row r="220" spans="1:8" ht="17.25" thickBot="1">
      <c r="A220" s="328"/>
      <c r="B220" s="25" t="s">
        <v>73</v>
      </c>
      <c r="C220" s="26" t="e">
        <f>SUM(C214:C219)</f>
        <v>#REF!</v>
      </c>
      <c r="F220" s="328"/>
      <c r="G220" s="25" t="s">
        <v>73</v>
      </c>
      <c r="H220" s="26" t="e">
        <f>SUM(H214:H219)</f>
        <v>#REF!</v>
      </c>
    </row>
    <row r="221" spans="1:8" ht="18" thickTop="1" thickBot="1">
      <c r="A221" s="330" t="s">
        <v>76</v>
      </c>
      <c r="B221" s="331"/>
      <c r="C221" s="29" t="e">
        <f>+C213-C220</f>
        <v>#REF!</v>
      </c>
      <c r="F221" s="330" t="s">
        <v>76</v>
      </c>
      <c r="G221" s="331"/>
      <c r="H221" s="29" t="e">
        <f>+H213-H220</f>
        <v>#REF!</v>
      </c>
    </row>
    <row r="222" spans="1:8" ht="17.25" thickTop="1">
      <c r="A222" s="39" t="s">
        <v>112</v>
      </c>
      <c r="F222" s="39" t="s">
        <v>112</v>
      </c>
    </row>
  </sheetData>
  <mergeCells count="143">
    <mergeCell ref="F186:H186"/>
    <mergeCell ref="F187:H187"/>
    <mergeCell ref="A157:A163"/>
    <mergeCell ref="F176:F182"/>
    <mergeCell ref="F145:G145"/>
    <mergeCell ref="A149:C149"/>
    <mergeCell ref="A151:A156"/>
    <mergeCell ref="A126:B126"/>
    <mergeCell ref="A150:B150"/>
    <mergeCell ref="F148:H148"/>
    <mergeCell ref="A145:B145"/>
    <mergeCell ref="A148:C148"/>
    <mergeCell ref="F149:H149"/>
    <mergeCell ref="F150:G150"/>
    <mergeCell ref="F151:F156"/>
    <mergeCell ref="A189:A194"/>
    <mergeCell ref="A207:B207"/>
    <mergeCell ref="F157:F163"/>
    <mergeCell ref="A186:C186"/>
    <mergeCell ref="A187:C187"/>
    <mergeCell ref="F207:G207"/>
    <mergeCell ref="A205:C205"/>
    <mergeCell ref="A183:B183"/>
    <mergeCell ref="F189:F194"/>
    <mergeCell ref="F188:G188"/>
    <mergeCell ref="A188:B188"/>
    <mergeCell ref="A202:B202"/>
    <mergeCell ref="F183:G183"/>
    <mergeCell ref="A176:A182"/>
    <mergeCell ref="A170:A175"/>
    <mergeCell ref="F164:G164"/>
    <mergeCell ref="A168:C168"/>
    <mergeCell ref="F170:F175"/>
    <mergeCell ref="A169:B169"/>
    <mergeCell ref="F167:H167"/>
    <mergeCell ref="F168:H168"/>
    <mergeCell ref="F169:G169"/>
    <mergeCell ref="A164:B164"/>
    <mergeCell ref="A167:C167"/>
    <mergeCell ref="A221:B221"/>
    <mergeCell ref="F208:F213"/>
    <mergeCell ref="F214:F220"/>
    <mergeCell ref="F221:G221"/>
    <mergeCell ref="A208:A213"/>
    <mergeCell ref="A195:A201"/>
    <mergeCell ref="F205:H205"/>
    <mergeCell ref="A206:C206"/>
    <mergeCell ref="F206:H206"/>
    <mergeCell ref="F195:F201"/>
    <mergeCell ref="A214:A220"/>
    <mergeCell ref="F202:G202"/>
    <mergeCell ref="F110:H110"/>
    <mergeCell ref="F111:H111"/>
    <mergeCell ref="A95:A99"/>
    <mergeCell ref="A100:A106"/>
    <mergeCell ref="A110:C110"/>
    <mergeCell ref="F92:H92"/>
    <mergeCell ref="F100:F106"/>
    <mergeCell ref="F84:F90"/>
    <mergeCell ref="A111:C111"/>
    <mergeCell ref="F91:G91"/>
    <mergeCell ref="F16:G16"/>
    <mergeCell ref="F19:H19"/>
    <mergeCell ref="F4:F9"/>
    <mergeCell ref="A37:C37"/>
    <mergeCell ref="A20:C20"/>
    <mergeCell ref="A21:B21"/>
    <mergeCell ref="A58:B58"/>
    <mergeCell ref="F34:G34"/>
    <mergeCell ref="F56:H56"/>
    <mergeCell ref="F57:H57"/>
    <mergeCell ref="F58:G58"/>
    <mergeCell ref="F53:G53"/>
    <mergeCell ref="A53:B53"/>
    <mergeCell ref="F38:H38"/>
    <mergeCell ref="F46:F52"/>
    <mergeCell ref="A46:A52"/>
    <mergeCell ref="A57:C57"/>
    <mergeCell ref="F40:F45"/>
    <mergeCell ref="F20:H20"/>
    <mergeCell ref="F21:G21"/>
    <mergeCell ref="F22:F27"/>
    <mergeCell ref="F28:F33"/>
    <mergeCell ref="F37:H37"/>
    <mergeCell ref="A1:C1"/>
    <mergeCell ref="F107:G107"/>
    <mergeCell ref="F93:H93"/>
    <mergeCell ref="F94:G94"/>
    <mergeCell ref="F95:F99"/>
    <mergeCell ref="F113:F118"/>
    <mergeCell ref="A38:C38"/>
    <mergeCell ref="A39:B39"/>
    <mergeCell ref="A65:A71"/>
    <mergeCell ref="A56:C56"/>
    <mergeCell ref="A22:A27"/>
    <mergeCell ref="A28:A33"/>
    <mergeCell ref="A34:B34"/>
    <mergeCell ref="F2:H2"/>
    <mergeCell ref="F1:H1"/>
    <mergeCell ref="A3:B3"/>
    <mergeCell ref="F3:G3"/>
    <mergeCell ref="A2:C2"/>
    <mergeCell ref="A19:C19"/>
    <mergeCell ref="F10:F15"/>
    <mergeCell ref="A40:A45"/>
    <mergeCell ref="A4:A9"/>
    <mergeCell ref="A10:A15"/>
    <mergeCell ref="F39:G39"/>
    <mergeCell ref="F65:F71"/>
    <mergeCell ref="F72:G72"/>
    <mergeCell ref="A59:A64"/>
    <mergeCell ref="A107:B107"/>
    <mergeCell ref="A92:C92"/>
    <mergeCell ref="A93:C93"/>
    <mergeCell ref="A75:C75"/>
    <mergeCell ref="A94:B94"/>
    <mergeCell ref="A91:B91"/>
    <mergeCell ref="A77:B77"/>
    <mergeCell ref="A72:B72"/>
    <mergeCell ref="F76:H76"/>
    <mergeCell ref="A76:C76"/>
    <mergeCell ref="F77:G77"/>
    <mergeCell ref="F75:H75"/>
    <mergeCell ref="A78:A83"/>
    <mergeCell ref="F59:F64"/>
    <mergeCell ref="F78:F83"/>
    <mergeCell ref="A84:A90"/>
    <mergeCell ref="A112:B112"/>
    <mergeCell ref="A113:A118"/>
    <mergeCell ref="F130:H130"/>
    <mergeCell ref="F129:H129"/>
    <mergeCell ref="A129:C129"/>
    <mergeCell ref="A130:C130"/>
    <mergeCell ref="A138:A144"/>
    <mergeCell ref="A119:A125"/>
    <mergeCell ref="F119:F125"/>
    <mergeCell ref="F112:G112"/>
    <mergeCell ref="F131:G131"/>
    <mergeCell ref="F132:F137"/>
    <mergeCell ref="F126:G126"/>
    <mergeCell ref="F138:F144"/>
    <mergeCell ref="A132:A137"/>
    <mergeCell ref="A131:B131"/>
  </mergeCells>
  <phoneticPr fontId="11" type="noConversion"/>
  <printOptions horizontalCentered="1" verticalCentered="1"/>
  <pageMargins left="0.35433070866141736" right="0.35433070866141736" top="0.27559055118110237" bottom="0.23622047244094491" header="0" footer="0"/>
  <pageSetup paperSize="9" scale="84" orientation="portrait" r:id="rId1"/>
  <headerFooter alignWithMargins="0"/>
  <rowBreaks count="3" manualBreakCount="3">
    <brk id="54" max="7" man="1"/>
    <brk id="126" max="7" man="1"/>
    <brk id="184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2"/>
  </sheetPr>
  <dimension ref="A1:P12"/>
  <sheetViews>
    <sheetView workbookViewId="0">
      <selection activeCell="I17" sqref="I17"/>
    </sheetView>
  </sheetViews>
  <sheetFormatPr defaultColWidth="8.875" defaultRowHeight="16.5"/>
  <cols>
    <col min="1" max="1" width="9.75" style="9" customWidth="1"/>
    <col min="2" max="2" width="9" style="3" customWidth="1"/>
    <col min="3" max="3" width="10.75" style="8" customWidth="1"/>
    <col min="4" max="4" width="10.75" style="66" customWidth="1"/>
    <col min="5" max="5" width="11.25" style="40" customWidth="1"/>
    <col min="6" max="6" width="8" style="40" customWidth="1"/>
    <col min="7" max="7" width="10.625" style="40" customWidth="1"/>
    <col min="8" max="8" width="7.875" style="40" hidden="1" customWidth="1"/>
    <col min="9" max="9" width="8.75" style="40" customWidth="1"/>
    <col min="10" max="10" width="9.125" style="40" customWidth="1"/>
    <col min="11" max="11" width="8.25" style="40" customWidth="1"/>
    <col min="12" max="12" width="8" style="40" hidden="1" customWidth="1"/>
    <col min="13" max="13" width="8" style="40" customWidth="1"/>
    <col min="14" max="14" width="8.75" style="40" customWidth="1"/>
    <col min="15" max="15" width="9.875" style="40" customWidth="1"/>
    <col min="16" max="16" width="12.25" style="40" hidden="1" customWidth="1"/>
    <col min="17" max="16384" width="8.875" style="1"/>
  </cols>
  <sheetData>
    <row r="1" spans="1:16" ht="30">
      <c r="A1" s="338" t="s">
        <v>10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1"/>
    </row>
    <row r="2" spans="1:16" ht="33.75" customHeight="1">
      <c r="A2" s="340" t="s">
        <v>148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1"/>
    </row>
    <row r="3" spans="1:16" ht="33.75" customHeight="1" thickBot="1">
      <c r="A3" s="38"/>
      <c r="B3" s="2"/>
      <c r="C3" s="2"/>
      <c r="D3" s="62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s="10" customFormat="1" ht="15.75" customHeight="1">
      <c r="A4" s="341" t="s">
        <v>0</v>
      </c>
      <c r="B4" s="343" t="s">
        <v>1</v>
      </c>
      <c r="C4" s="345" t="s">
        <v>114</v>
      </c>
      <c r="D4" s="347" t="s">
        <v>115</v>
      </c>
      <c r="E4" s="349" t="s">
        <v>149</v>
      </c>
      <c r="F4" s="349" t="s">
        <v>116</v>
      </c>
      <c r="G4" s="351" t="s">
        <v>51</v>
      </c>
      <c r="H4" s="353" t="s">
        <v>2</v>
      </c>
      <c r="I4" s="353"/>
      <c r="J4" s="353"/>
      <c r="K4" s="353"/>
      <c r="L4" s="353"/>
      <c r="M4" s="353"/>
      <c r="N4" s="353"/>
      <c r="O4" s="354" t="s">
        <v>8</v>
      </c>
      <c r="P4" s="334" t="s">
        <v>122</v>
      </c>
    </row>
    <row r="5" spans="1:16" s="10" customFormat="1" ht="36" customHeight="1">
      <c r="A5" s="342"/>
      <c r="B5" s="344"/>
      <c r="C5" s="346"/>
      <c r="D5" s="348"/>
      <c r="E5" s="350"/>
      <c r="F5" s="350"/>
      <c r="G5" s="352"/>
      <c r="H5" s="50" t="s">
        <v>117</v>
      </c>
      <c r="I5" s="50" t="s">
        <v>150</v>
      </c>
      <c r="J5" s="50" t="s">
        <v>151</v>
      </c>
      <c r="K5" s="50" t="s">
        <v>152</v>
      </c>
      <c r="L5" s="50" t="s">
        <v>52</v>
      </c>
      <c r="M5" s="50" t="s">
        <v>124</v>
      </c>
      <c r="N5" s="51" t="s">
        <v>7</v>
      </c>
      <c r="O5" s="355"/>
      <c r="P5" s="335"/>
    </row>
    <row r="6" spans="1:16">
      <c r="A6" s="4" t="s">
        <v>118</v>
      </c>
      <c r="B6" s="43"/>
      <c r="C6" s="37">
        <v>120</v>
      </c>
      <c r="D6" s="63"/>
      <c r="E6" s="44">
        <f>ROUND(C6*D6,0)</f>
        <v>0</v>
      </c>
      <c r="F6" s="52"/>
      <c r="G6" s="53">
        <f>E6+F6</f>
        <v>0</v>
      </c>
      <c r="H6" s="54"/>
      <c r="I6" s="54">
        <v>0</v>
      </c>
      <c r="J6" s="55"/>
      <c r="K6" s="54"/>
      <c r="L6" s="56"/>
      <c r="M6" s="83"/>
      <c r="N6" s="57">
        <f>I6+J6+K6</f>
        <v>0</v>
      </c>
      <c r="O6" s="99">
        <f>G6-N6</f>
        <v>0</v>
      </c>
      <c r="P6" s="97"/>
    </row>
    <row r="7" spans="1:16" s="3" customFormat="1">
      <c r="A7" s="336" t="s">
        <v>9</v>
      </c>
      <c r="B7" s="337"/>
      <c r="C7" s="35"/>
      <c r="D7" s="64">
        <f t="shared" ref="D7:O7" si="0">SUM(D6:D6)</f>
        <v>0</v>
      </c>
      <c r="E7" s="94">
        <f t="shared" si="0"/>
        <v>0</v>
      </c>
      <c r="F7" s="94">
        <f t="shared" si="0"/>
        <v>0</v>
      </c>
      <c r="G7" s="94">
        <f t="shared" si="0"/>
        <v>0</v>
      </c>
      <c r="H7" s="94">
        <f t="shared" si="0"/>
        <v>0</v>
      </c>
      <c r="I7" s="94">
        <f t="shared" si="0"/>
        <v>0</v>
      </c>
      <c r="J7" s="94">
        <f t="shared" si="0"/>
        <v>0</v>
      </c>
      <c r="K7" s="94">
        <f t="shared" si="0"/>
        <v>0</v>
      </c>
      <c r="L7" s="94">
        <f t="shared" si="0"/>
        <v>0</v>
      </c>
      <c r="M7" s="94">
        <f t="shared" si="0"/>
        <v>0</v>
      </c>
      <c r="N7" s="94">
        <f t="shared" si="0"/>
        <v>0</v>
      </c>
      <c r="O7" s="100">
        <f t="shared" si="0"/>
        <v>0</v>
      </c>
      <c r="P7" s="98"/>
    </row>
    <row r="8" spans="1:16" ht="30" customHeight="1" thickBot="1">
      <c r="A8" s="5" t="s">
        <v>119</v>
      </c>
      <c r="B8" s="41"/>
      <c r="C8" s="6"/>
      <c r="D8" s="65"/>
      <c r="E8" s="109" t="s">
        <v>137</v>
      </c>
      <c r="F8" s="58"/>
      <c r="G8" s="49"/>
      <c r="H8" s="49"/>
      <c r="I8" s="49"/>
      <c r="J8" s="49"/>
      <c r="K8" s="49"/>
      <c r="L8" s="59" t="s">
        <v>120</v>
      </c>
      <c r="M8" s="59"/>
      <c r="N8" s="49" t="s">
        <v>125</v>
      </c>
      <c r="O8" s="60"/>
      <c r="P8" s="60"/>
    </row>
    <row r="9" spans="1:16" ht="18.95" customHeight="1">
      <c r="A9" s="7"/>
      <c r="B9" s="2"/>
      <c r="E9" s="42"/>
      <c r="F9" s="42"/>
      <c r="G9" s="61"/>
      <c r="H9" s="42"/>
      <c r="I9" s="42"/>
      <c r="J9" s="42"/>
      <c r="K9" s="42"/>
      <c r="L9" s="42"/>
      <c r="M9" s="42"/>
      <c r="N9" s="42"/>
      <c r="O9" s="42"/>
      <c r="P9" s="42"/>
    </row>
    <row r="12" spans="1:16">
      <c r="A12" s="9" t="s">
        <v>123</v>
      </c>
    </row>
  </sheetData>
  <mergeCells count="13">
    <mergeCell ref="P4:P5"/>
    <mergeCell ref="A7:B7"/>
    <mergeCell ref="A1:O1"/>
    <mergeCell ref="A2:O2"/>
    <mergeCell ref="A4:A5"/>
    <mergeCell ref="B4:B5"/>
    <mergeCell ref="C4:C5"/>
    <mergeCell ref="D4:D5"/>
    <mergeCell ref="E4:E5"/>
    <mergeCell ref="F4:F5"/>
    <mergeCell ref="G4:G5"/>
    <mergeCell ref="H4:N4"/>
    <mergeCell ref="O4:O5"/>
  </mergeCells>
  <phoneticPr fontId="22" type="noConversion"/>
  <printOptions horizontalCentered="1"/>
  <pageMargins left="0.55118110236220474" right="0.55118110236220474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I29"/>
  <sheetViews>
    <sheetView workbookViewId="0">
      <selection activeCell="I17" sqref="I17"/>
    </sheetView>
  </sheetViews>
  <sheetFormatPr defaultColWidth="9" defaultRowHeight="16.5"/>
  <cols>
    <col min="1" max="1" width="8.25" style="95" customWidth="1"/>
    <col min="2" max="2" width="9.875" style="95" customWidth="1"/>
    <col min="3" max="3" width="8.125" style="67" customWidth="1"/>
    <col min="4" max="4" width="7.5" style="67" customWidth="1"/>
    <col min="5" max="5" width="8.125" style="67" customWidth="1"/>
    <col min="6" max="13" width="7.5" style="67" customWidth="1"/>
    <col min="14" max="14" width="8.125" style="67" customWidth="1"/>
    <col min="15" max="32" width="7.5" style="67" customWidth="1"/>
    <col min="33" max="33" width="8.125" style="96" customWidth="1"/>
    <col min="34" max="34" width="8.375" customWidth="1"/>
    <col min="35" max="35" width="3.375" style="67" customWidth="1"/>
    <col min="36" max="16384" width="9" style="67"/>
  </cols>
  <sheetData>
    <row r="1" spans="1:35" ht="34.9" customHeight="1">
      <c r="A1" s="367" t="s">
        <v>143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</row>
    <row r="2" spans="1:35" ht="21" customHeight="1">
      <c r="A2" s="67"/>
      <c r="B2" s="67"/>
      <c r="AG2" s="67"/>
      <c r="AH2" s="67"/>
    </row>
    <row r="3" spans="1:35" s="92" customFormat="1" ht="20.25" customHeight="1" thickBot="1">
      <c r="A3" s="368" t="s">
        <v>121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8"/>
      <c r="AE3" s="368"/>
      <c r="AF3" s="368"/>
      <c r="AG3" s="368"/>
      <c r="AH3" s="368"/>
      <c r="AI3" s="368"/>
    </row>
    <row r="4" spans="1:35" s="92" customFormat="1" ht="16.5" customHeight="1">
      <c r="A4" s="95"/>
      <c r="B4" s="95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96"/>
      <c r="AH4"/>
      <c r="AI4" s="67"/>
    </row>
    <row r="5" spans="1:35" s="92" customFormat="1" ht="16.5" customHeight="1">
      <c r="A5" s="95"/>
      <c r="B5" s="95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96"/>
      <c r="AH5"/>
      <c r="AI5" s="67"/>
    </row>
    <row r="6" spans="1:35" ht="17.25" thickBot="1">
      <c r="C6" s="67" t="s">
        <v>144</v>
      </c>
      <c r="R6" s="67" t="s">
        <v>145</v>
      </c>
    </row>
    <row r="7" spans="1:35" ht="17.25" thickBot="1">
      <c r="A7" s="68"/>
      <c r="B7" s="69"/>
      <c r="C7" s="45">
        <v>41785</v>
      </c>
      <c r="D7" s="45">
        <v>41786</v>
      </c>
      <c r="E7" s="45">
        <v>41787</v>
      </c>
      <c r="F7" s="45">
        <v>41788</v>
      </c>
      <c r="G7" s="45">
        <v>41789</v>
      </c>
      <c r="H7" s="45">
        <v>41791</v>
      </c>
      <c r="I7" s="45">
        <v>41792</v>
      </c>
      <c r="J7" s="45">
        <v>41793</v>
      </c>
      <c r="K7" s="45">
        <v>41794</v>
      </c>
      <c r="L7" s="45">
        <v>41795</v>
      </c>
      <c r="M7" s="45">
        <v>41796</v>
      </c>
      <c r="N7" s="45">
        <v>41797</v>
      </c>
      <c r="O7" s="45">
        <v>41798</v>
      </c>
      <c r="P7" s="45">
        <v>41799</v>
      </c>
      <c r="Q7" s="45">
        <v>41800</v>
      </c>
      <c r="R7" s="45">
        <v>41801</v>
      </c>
      <c r="S7" s="45">
        <v>41802</v>
      </c>
      <c r="T7" s="45">
        <v>41803</v>
      </c>
      <c r="U7" s="45">
        <v>41804</v>
      </c>
      <c r="V7" s="45">
        <v>41805</v>
      </c>
      <c r="W7" s="45">
        <v>41806</v>
      </c>
      <c r="X7" s="45">
        <v>41807</v>
      </c>
      <c r="Y7" s="45">
        <v>41808</v>
      </c>
      <c r="Z7" s="45">
        <v>41809</v>
      </c>
      <c r="AA7" s="45">
        <v>41810</v>
      </c>
      <c r="AB7" s="45">
        <v>41811</v>
      </c>
      <c r="AC7" s="45">
        <v>41812</v>
      </c>
      <c r="AD7" s="45">
        <v>41813</v>
      </c>
      <c r="AE7" s="45">
        <v>41814</v>
      </c>
      <c r="AF7" s="45">
        <v>41815</v>
      </c>
      <c r="AG7" s="356" t="s">
        <v>146</v>
      </c>
      <c r="AH7" s="357"/>
      <c r="AI7" s="358"/>
    </row>
    <row r="8" spans="1:35">
      <c r="A8" s="359"/>
      <c r="B8" s="46"/>
      <c r="C8" s="85"/>
      <c r="D8" s="84"/>
      <c r="E8" s="85"/>
      <c r="F8" s="85"/>
      <c r="G8" s="84"/>
      <c r="H8" s="85"/>
      <c r="I8" s="85"/>
      <c r="J8" s="85"/>
      <c r="K8" s="84"/>
      <c r="L8" s="85"/>
      <c r="M8" s="85"/>
      <c r="N8" s="84"/>
      <c r="O8" s="85"/>
      <c r="P8" s="85"/>
      <c r="Q8" s="85"/>
      <c r="R8" s="85"/>
      <c r="S8" s="84"/>
      <c r="T8" s="85"/>
      <c r="U8" s="85"/>
      <c r="V8" s="85"/>
      <c r="W8" s="85"/>
      <c r="X8" s="85"/>
      <c r="Y8" s="85"/>
      <c r="Z8" s="84"/>
      <c r="AA8" s="84"/>
      <c r="AB8" s="85"/>
      <c r="AC8" s="84"/>
      <c r="AD8" s="84"/>
      <c r="AE8" s="88"/>
      <c r="AF8" s="88"/>
      <c r="AG8" s="70"/>
      <c r="AH8" s="71"/>
      <c r="AI8" s="72"/>
    </row>
    <row r="9" spans="1:35">
      <c r="A9" s="360"/>
      <c r="B9" s="363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7"/>
      <c r="AG9" s="70"/>
      <c r="AH9" s="71"/>
      <c r="AI9" s="73"/>
    </row>
    <row r="10" spans="1:35">
      <c r="A10" s="360"/>
      <c r="B10" s="364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70"/>
      <c r="AH10" s="71"/>
      <c r="AI10" s="73"/>
    </row>
    <row r="11" spans="1:35">
      <c r="A11" s="361"/>
      <c r="B11" s="4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9"/>
      <c r="AC11" s="87"/>
      <c r="AD11" s="87"/>
      <c r="AE11" s="87"/>
      <c r="AF11" s="87"/>
      <c r="AG11" s="74"/>
      <c r="AH11" s="71"/>
      <c r="AI11" s="73"/>
    </row>
    <row r="12" spans="1:35">
      <c r="A12" s="361"/>
      <c r="B12" s="75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70"/>
      <c r="AH12" s="76"/>
      <c r="AI12" s="77"/>
    </row>
    <row r="13" spans="1:35">
      <c r="A13" s="362"/>
      <c r="B13" s="47"/>
      <c r="C13" s="91"/>
      <c r="D13" s="90"/>
      <c r="E13" s="90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0"/>
      <c r="AF13" s="90"/>
      <c r="AG13" s="78"/>
      <c r="AH13" s="79"/>
      <c r="AI13" s="80"/>
    </row>
    <row r="14" spans="1:35" s="93" customFormat="1" ht="17.25" thickBot="1">
      <c r="A14" s="81" t="s">
        <v>147</v>
      </c>
      <c r="B14" s="365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366"/>
      <c r="O14" s="366"/>
      <c r="P14" s="366"/>
      <c r="Q14" s="366"/>
      <c r="R14" s="366"/>
      <c r="S14" s="366"/>
      <c r="T14" s="366"/>
      <c r="U14" s="366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82"/>
    </row>
    <row r="15" spans="1:35">
      <c r="A15" s="119"/>
    </row>
    <row r="16" spans="1:35" s="93" customFormat="1" ht="16.5" customHeight="1">
      <c r="A16" s="95"/>
      <c r="B16" s="95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96"/>
      <c r="AH16"/>
      <c r="AI16" s="67"/>
    </row>
    <row r="17" spans="1:35" s="93" customFormat="1" ht="16.5" customHeight="1">
      <c r="A17" s="95"/>
      <c r="B17" s="95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96"/>
      <c r="AH17"/>
      <c r="AI17" s="67"/>
    </row>
    <row r="18" spans="1:35" s="93" customFormat="1" ht="16.899999999999999" customHeight="1">
      <c r="A18" s="95"/>
      <c r="B18" s="95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96"/>
      <c r="AH18"/>
      <c r="AI18" s="67"/>
    </row>
    <row r="19" spans="1:35" ht="16.5" customHeight="1"/>
    <row r="20" spans="1:35" ht="16.5" customHeight="1"/>
    <row r="21" spans="1:35" ht="20.25" customHeight="1"/>
    <row r="22" spans="1:35" s="92" customFormat="1" ht="17.25" customHeight="1">
      <c r="A22" s="95"/>
      <c r="B22" s="9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96"/>
      <c r="AH22"/>
      <c r="AI22" s="67"/>
    </row>
    <row r="23" spans="1:35" s="92" customFormat="1" ht="16.5" customHeight="1">
      <c r="A23" s="95"/>
      <c r="B23" s="95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96"/>
      <c r="AH23"/>
      <c r="AI23" s="67"/>
    </row>
    <row r="24" spans="1:35" s="92" customFormat="1" ht="16.5" customHeight="1">
      <c r="A24" s="95"/>
      <c r="B24" s="95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96"/>
      <c r="AH24"/>
      <c r="AI24" s="67"/>
    </row>
    <row r="25" spans="1:35" s="92" customFormat="1" ht="16.5" customHeight="1">
      <c r="A25" s="95"/>
      <c r="B25" s="95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96"/>
      <c r="AH25"/>
      <c r="AI25" s="67"/>
    </row>
    <row r="26" spans="1:35" s="93" customFormat="1" ht="16.5" customHeight="1">
      <c r="A26" s="95"/>
      <c r="B26" s="95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96"/>
      <c r="AH26"/>
      <c r="AI26" s="67"/>
    </row>
    <row r="27" spans="1:35" s="93" customFormat="1" ht="16.5" customHeight="1">
      <c r="A27" s="95"/>
      <c r="B27" s="95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 t="s">
        <v>128</v>
      </c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96"/>
      <c r="AH27"/>
      <c r="AI27" s="67"/>
    </row>
    <row r="28" spans="1:35" s="93" customFormat="1" ht="16.5" customHeight="1">
      <c r="A28" s="95"/>
      <c r="B28" s="95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96"/>
      <c r="AH28"/>
      <c r="AI28" s="67"/>
    </row>
    <row r="29" spans="1:35" s="93" customFormat="1" ht="17.25" customHeight="1">
      <c r="A29" s="95"/>
      <c r="B29" s="95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96"/>
      <c r="AH29"/>
      <c r="AI29" s="67"/>
    </row>
  </sheetData>
  <mergeCells count="6">
    <mergeCell ref="AG7:AI7"/>
    <mergeCell ref="A8:A13"/>
    <mergeCell ref="B9:B10"/>
    <mergeCell ref="B14:AH14"/>
    <mergeCell ref="A1:AH1"/>
    <mergeCell ref="A3:AI3"/>
  </mergeCells>
  <phoneticPr fontId="22" type="noConversion"/>
  <pageMargins left="0.4" right="0.17" top="0.74803149606299213" bottom="0.74803149606299213" header="0.31496062992125984" footer="0.31496062992125984"/>
  <pageSetup paperSize="9" scale="5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I17" sqref="I17"/>
    </sheetView>
  </sheetViews>
  <sheetFormatPr defaultRowHeight="16.5"/>
  <sheetData/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</vt:i4>
      </vt:variant>
    </vt:vector>
  </HeadingPairs>
  <TitlesOfParts>
    <vt:vector size="8" baseType="lpstr">
      <vt:lpstr>工作表2</vt:lpstr>
      <vt:lpstr>薪資總表</vt:lpstr>
      <vt:lpstr>薪資條-old</vt:lpstr>
      <vt:lpstr>工讀生</vt:lpstr>
      <vt:lpstr>工讀生出缺勤紀錄</vt:lpstr>
      <vt:lpstr>工作表1</vt:lpstr>
      <vt:lpstr>'薪資條-old'!Print_Area</vt:lpstr>
      <vt:lpstr>薪資總表!Print_Area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REPro</dc:creator>
  <cp:lastModifiedBy>Richard Yin</cp:lastModifiedBy>
  <cp:lastPrinted>2023-02-23T01:28:58Z</cp:lastPrinted>
  <dcterms:created xsi:type="dcterms:W3CDTF">2004-02-02T01:52:43Z</dcterms:created>
  <dcterms:modified xsi:type="dcterms:W3CDTF">2023-04-07T02:45:36Z</dcterms:modified>
</cp:coreProperties>
</file>