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etreault\desktop\class Folder\"/>
    </mc:Choice>
  </mc:AlternateContent>
  <xr:revisionPtr revIDLastSave="0" documentId="13_ncr:1_{CECA9106-F56E-4BEB-B7B7-990C508F4D6C}" xr6:coauthVersionLast="47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Crowdfunding" sheetId="1" r:id="rId1"/>
    <sheet name="Parent Category" sheetId="2" r:id="rId2"/>
    <sheet name="Sub-Category" sheetId="3" r:id="rId3"/>
    <sheet name="Date Started Data" sheetId="6" r:id="rId4"/>
    <sheet name="% of projects" sheetId="7" r:id="rId5"/>
    <sheet name="Count of Backers" sheetId="8" r:id="rId6"/>
  </sheets>
  <definedNames>
    <definedName name="_xlnm._FilterDatabase" localSheetId="5" hidden="1">'Count of Backers'!$A$1:$B$988</definedName>
    <definedName name="_xlnm._FilterDatabase" localSheetId="0" hidden="1">Crowdfunding!$A$1:$T$988</definedName>
    <definedName name="Outcome">Crowdfunding!$G$1:$G$988</definedName>
    <definedName name="Percent_Funded">Crowdfunding!$F$1:$F$988</definedName>
  </definedNames>
  <calcPr calcId="191029"/>
  <pivotCaches>
    <pivotCache cacheId="43" r:id="rId7"/>
    <pivotCache cacheId="4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8" l="1"/>
  <c r="I5" i="8"/>
  <c r="I4" i="8"/>
  <c r="I3" i="8"/>
  <c r="I8" i="8"/>
  <c r="I17" i="8"/>
  <c r="I16" i="8"/>
  <c r="I15" i="8"/>
  <c r="I14" i="8"/>
  <c r="I13" i="8"/>
  <c r="I12" i="8"/>
  <c r="I7" i="8"/>
  <c r="B14" i="7"/>
  <c r="C14" i="7"/>
  <c r="D14" i="7"/>
  <c r="E14" i="7"/>
  <c r="F3" i="7"/>
  <c r="G3" i="7"/>
  <c r="H3" i="7"/>
  <c r="F4" i="7"/>
  <c r="G4" i="7"/>
  <c r="H4" i="7"/>
  <c r="F5" i="7"/>
  <c r="G5" i="7"/>
  <c r="H5" i="7"/>
  <c r="F6" i="7"/>
  <c r="G6" i="7"/>
  <c r="H6" i="7"/>
  <c r="H14" i="7" s="1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G2" i="7"/>
  <c r="G14" i="7" s="1"/>
  <c r="H2" i="7"/>
  <c r="F2" i="7"/>
  <c r="F14" i="7" s="1"/>
  <c r="D13" i="7"/>
  <c r="C13" i="7"/>
  <c r="B13" i="7"/>
  <c r="D12" i="7"/>
  <c r="D11" i="7"/>
  <c r="D10" i="7"/>
  <c r="D9" i="7"/>
  <c r="D8" i="7"/>
  <c r="D7" i="7"/>
  <c r="D6" i="7"/>
  <c r="D5" i="7"/>
  <c r="D4" i="7"/>
  <c r="D3" i="7"/>
  <c r="D2" i="7"/>
  <c r="C12" i="7"/>
  <c r="C11" i="7"/>
  <c r="C10" i="7"/>
  <c r="C9" i="7"/>
  <c r="C8" i="7"/>
  <c r="C7" i="7"/>
  <c r="C6" i="7"/>
  <c r="C5" i="7"/>
  <c r="C4" i="7"/>
  <c r="C3" i="7"/>
  <c r="C2" i="7"/>
  <c r="B12" i="7"/>
  <c r="B11" i="7"/>
  <c r="B10" i="7"/>
  <c r="B9" i="7"/>
  <c r="B8" i="7"/>
  <c r="B7" i="7"/>
  <c r="E7" i="7" s="1"/>
  <c r="B6" i="7"/>
  <c r="B5" i="7"/>
  <c r="B4" i="7"/>
  <c r="B3" i="7"/>
  <c r="B2" i="7"/>
  <c r="E2" i="7" s="1"/>
  <c r="E8" i="7"/>
  <c r="E9" i="7"/>
  <c r="E10" i="7"/>
  <c r="E11" i="7"/>
  <c r="E12" i="7"/>
  <c r="F74" i="1"/>
  <c r="I74" i="1" a="1"/>
  <c r="I74" i="1" s="1"/>
  <c r="M74" i="1"/>
  <c r="O74" i="1"/>
  <c r="S74" i="1" a="1"/>
  <c r="S74" i="1" s="1"/>
  <c r="F75" i="1"/>
  <c r="I75" i="1" a="1"/>
  <c r="I75" i="1" s="1"/>
  <c r="M75" i="1"/>
  <c r="O75" i="1"/>
  <c r="S75" i="1" a="1"/>
  <c r="S75" i="1" s="1"/>
  <c r="F76" i="1"/>
  <c r="I76" i="1" a="1"/>
  <c r="I76" i="1" s="1"/>
  <c r="M76" i="1"/>
  <c r="O76" i="1"/>
  <c r="S76" i="1" a="1"/>
  <c r="S76" i="1" s="1"/>
  <c r="F77" i="1"/>
  <c r="I77" i="1" a="1"/>
  <c r="I77" i="1" s="1"/>
  <c r="M77" i="1"/>
  <c r="O77" i="1"/>
  <c r="S77" i="1" a="1"/>
  <c r="S77" i="1" s="1"/>
  <c r="F78" i="1"/>
  <c r="I78" i="1" a="1"/>
  <c r="I78" i="1" s="1"/>
  <c r="M78" i="1"/>
  <c r="O78" i="1"/>
  <c r="S78" i="1" a="1"/>
  <c r="S78" i="1" s="1"/>
  <c r="F79" i="1"/>
  <c r="I79" i="1" a="1"/>
  <c r="I79" i="1" s="1"/>
  <c r="M79" i="1"/>
  <c r="O79" i="1"/>
  <c r="S79" i="1" a="1"/>
  <c r="S79" i="1" s="1"/>
  <c r="F80" i="1"/>
  <c r="I80" i="1" a="1"/>
  <c r="I80" i="1" s="1"/>
  <c r="M80" i="1"/>
  <c r="O80" i="1"/>
  <c r="S80" i="1" a="1"/>
  <c r="S80" i="1" s="1"/>
  <c r="F81" i="1"/>
  <c r="I81" i="1" a="1"/>
  <c r="I81" i="1" s="1"/>
  <c r="M81" i="1"/>
  <c r="O81" i="1"/>
  <c r="S81" i="1" a="1"/>
  <c r="S81" i="1" s="1"/>
  <c r="F82" i="1"/>
  <c r="I82" i="1" a="1"/>
  <c r="I82" i="1" s="1"/>
  <c r="M82" i="1"/>
  <c r="O82" i="1"/>
  <c r="S82" i="1" a="1"/>
  <c r="S82" i="1" s="1"/>
  <c r="F83" i="1"/>
  <c r="I83" i="1" a="1"/>
  <c r="I83" i="1" s="1"/>
  <c r="M83" i="1"/>
  <c r="O83" i="1"/>
  <c r="S83" i="1" a="1"/>
  <c r="S83" i="1" s="1"/>
  <c r="F84" i="1"/>
  <c r="I84" i="1" a="1"/>
  <c r="I84" i="1" s="1"/>
  <c r="M84" i="1"/>
  <c r="O84" i="1"/>
  <c r="S84" i="1" a="1"/>
  <c r="S84" i="1" s="1"/>
  <c r="F85" i="1"/>
  <c r="I85" i="1" a="1"/>
  <c r="I85" i="1" s="1"/>
  <c r="M85" i="1"/>
  <c r="O85" i="1"/>
  <c r="S85" i="1" a="1"/>
  <c r="S85" i="1"/>
  <c r="F86" i="1"/>
  <c r="I86" i="1" a="1"/>
  <c r="I86" i="1" s="1"/>
  <c r="M86" i="1"/>
  <c r="O86" i="1"/>
  <c r="S86" i="1" a="1"/>
  <c r="S86" i="1" s="1"/>
  <c r="F87" i="1"/>
  <c r="I87" i="1" a="1"/>
  <c r="I87" i="1" s="1"/>
  <c r="M87" i="1"/>
  <c r="O87" i="1"/>
  <c r="S87" i="1" a="1"/>
  <c r="S87" i="1" s="1"/>
  <c r="F88" i="1"/>
  <c r="I88" i="1" a="1"/>
  <c r="I88" i="1" s="1"/>
  <c r="M88" i="1"/>
  <c r="O88" i="1"/>
  <c r="S88" i="1" a="1"/>
  <c r="S88" i="1" s="1"/>
  <c r="F89" i="1"/>
  <c r="I89" i="1" a="1"/>
  <c r="I89" i="1" s="1"/>
  <c r="M89" i="1"/>
  <c r="O89" i="1"/>
  <c r="S89" i="1" a="1"/>
  <c r="S89" i="1" s="1"/>
  <c r="F90" i="1"/>
  <c r="I90" i="1" a="1"/>
  <c r="I90" i="1" s="1"/>
  <c r="M90" i="1"/>
  <c r="O90" i="1"/>
  <c r="S90" i="1" a="1"/>
  <c r="S90" i="1" s="1"/>
  <c r="F91" i="1"/>
  <c r="I91" i="1" a="1"/>
  <c r="I91" i="1" s="1"/>
  <c r="M91" i="1"/>
  <c r="O91" i="1"/>
  <c r="S91" i="1" a="1"/>
  <c r="S91" i="1" s="1"/>
  <c r="F92" i="1"/>
  <c r="I92" i="1" a="1"/>
  <c r="I92" i="1" s="1"/>
  <c r="M92" i="1"/>
  <c r="O92" i="1"/>
  <c r="S92" i="1" a="1"/>
  <c r="S92" i="1" s="1"/>
  <c r="F93" i="1"/>
  <c r="I93" i="1" a="1"/>
  <c r="I93" i="1" s="1"/>
  <c r="M93" i="1"/>
  <c r="O93" i="1"/>
  <c r="S93" i="1" a="1"/>
  <c r="S93" i="1" s="1"/>
  <c r="F94" i="1"/>
  <c r="I94" i="1" a="1"/>
  <c r="I94" i="1" s="1"/>
  <c r="M94" i="1"/>
  <c r="O94" i="1"/>
  <c r="S94" i="1" a="1"/>
  <c r="S94" i="1" s="1"/>
  <c r="F95" i="1"/>
  <c r="I95" i="1" a="1"/>
  <c r="I95" i="1" s="1"/>
  <c r="M95" i="1"/>
  <c r="O95" i="1"/>
  <c r="S95" i="1" a="1"/>
  <c r="S95" i="1" s="1"/>
  <c r="F96" i="1"/>
  <c r="I96" i="1" a="1"/>
  <c r="I96" i="1" s="1"/>
  <c r="M96" i="1"/>
  <c r="O96" i="1"/>
  <c r="S96" i="1" a="1"/>
  <c r="S96" i="1" s="1"/>
  <c r="F97" i="1"/>
  <c r="I97" i="1" a="1"/>
  <c r="I97" i="1" s="1"/>
  <c r="M97" i="1"/>
  <c r="O97" i="1"/>
  <c r="S97" i="1" a="1"/>
  <c r="S97" i="1" s="1"/>
  <c r="F98" i="1"/>
  <c r="I98" i="1" a="1"/>
  <c r="I98" i="1" s="1"/>
  <c r="M98" i="1"/>
  <c r="O98" i="1"/>
  <c r="S98" i="1" a="1"/>
  <c r="S98" i="1" s="1"/>
  <c r="F99" i="1"/>
  <c r="I99" i="1" a="1"/>
  <c r="I99" i="1" s="1"/>
  <c r="M99" i="1"/>
  <c r="O99" i="1"/>
  <c r="S99" i="1" a="1"/>
  <c r="S99" i="1" s="1"/>
  <c r="F100" i="1"/>
  <c r="I100" i="1" a="1"/>
  <c r="I100" i="1" s="1"/>
  <c r="M100" i="1"/>
  <c r="O100" i="1"/>
  <c r="S100" i="1" a="1"/>
  <c r="S100" i="1" s="1"/>
  <c r="F101" i="1"/>
  <c r="I101" i="1" a="1"/>
  <c r="I101" i="1" s="1"/>
  <c r="M101" i="1"/>
  <c r="O101" i="1"/>
  <c r="S101" i="1" a="1"/>
  <c r="S101" i="1" s="1"/>
  <c r="F102" i="1"/>
  <c r="I102" i="1" a="1"/>
  <c r="I102" i="1" s="1"/>
  <c r="M102" i="1"/>
  <c r="O102" i="1"/>
  <c r="S102" i="1" a="1"/>
  <c r="S102" i="1" s="1"/>
  <c r="F103" i="1"/>
  <c r="I103" i="1" a="1"/>
  <c r="I103" i="1" s="1"/>
  <c r="M103" i="1"/>
  <c r="O103" i="1"/>
  <c r="S103" i="1" a="1"/>
  <c r="S103" i="1" s="1"/>
  <c r="F104" i="1"/>
  <c r="I104" i="1" a="1"/>
  <c r="I104" i="1" s="1"/>
  <c r="M104" i="1"/>
  <c r="O104" i="1"/>
  <c r="S104" i="1" a="1"/>
  <c r="S104" i="1" s="1"/>
  <c r="F105" i="1"/>
  <c r="I105" i="1" a="1"/>
  <c r="I105" i="1" s="1"/>
  <c r="M105" i="1"/>
  <c r="O105" i="1"/>
  <c r="S105" i="1" a="1"/>
  <c r="S105" i="1" s="1"/>
  <c r="F106" i="1"/>
  <c r="I106" i="1" a="1"/>
  <c r="I106" i="1" s="1"/>
  <c r="M106" i="1"/>
  <c r="O106" i="1"/>
  <c r="S106" i="1" a="1"/>
  <c r="S106" i="1" s="1"/>
  <c r="F107" i="1"/>
  <c r="I107" i="1" a="1"/>
  <c r="I107" i="1" s="1"/>
  <c r="M107" i="1"/>
  <c r="O107" i="1"/>
  <c r="S107" i="1" a="1"/>
  <c r="S107" i="1" s="1"/>
  <c r="F108" i="1"/>
  <c r="I108" i="1" a="1"/>
  <c r="I108" i="1" s="1"/>
  <c r="M108" i="1"/>
  <c r="O108" i="1"/>
  <c r="S108" i="1" a="1"/>
  <c r="S108" i="1" s="1"/>
  <c r="F109" i="1"/>
  <c r="I109" i="1" a="1"/>
  <c r="I109" i="1" s="1"/>
  <c r="M109" i="1"/>
  <c r="O109" i="1"/>
  <c r="S109" i="1" a="1"/>
  <c r="S109" i="1" s="1"/>
  <c r="F110" i="1"/>
  <c r="I110" i="1" a="1"/>
  <c r="I110" i="1" s="1"/>
  <c r="M110" i="1"/>
  <c r="O110" i="1"/>
  <c r="S110" i="1" a="1"/>
  <c r="S110" i="1" s="1"/>
  <c r="F111" i="1"/>
  <c r="I111" i="1" a="1"/>
  <c r="I111" i="1" s="1"/>
  <c r="M111" i="1"/>
  <c r="O111" i="1"/>
  <c r="S111" i="1" a="1"/>
  <c r="S111" i="1" s="1"/>
  <c r="F112" i="1"/>
  <c r="I112" i="1" a="1"/>
  <c r="I112" i="1" s="1"/>
  <c r="M112" i="1"/>
  <c r="O112" i="1"/>
  <c r="S112" i="1" a="1"/>
  <c r="S112" i="1" s="1"/>
  <c r="F113" i="1"/>
  <c r="I113" i="1" a="1"/>
  <c r="I113" i="1" s="1"/>
  <c r="M113" i="1"/>
  <c r="O113" i="1"/>
  <c r="S113" i="1" a="1"/>
  <c r="S113" i="1" s="1"/>
  <c r="F114" i="1"/>
  <c r="I114" i="1" a="1"/>
  <c r="I114" i="1" s="1"/>
  <c r="M114" i="1"/>
  <c r="O114" i="1"/>
  <c r="S114" i="1" a="1"/>
  <c r="S114" i="1" s="1"/>
  <c r="F115" i="1"/>
  <c r="I115" i="1" a="1"/>
  <c r="I115" i="1" s="1"/>
  <c r="M115" i="1"/>
  <c r="O115" i="1"/>
  <c r="S115" i="1" a="1"/>
  <c r="S115" i="1" s="1"/>
  <c r="F116" i="1"/>
  <c r="I116" i="1" a="1"/>
  <c r="I116" i="1" s="1"/>
  <c r="M116" i="1"/>
  <c r="O116" i="1"/>
  <c r="S116" i="1" a="1"/>
  <c r="S116" i="1" s="1"/>
  <c r="F117" i="1"/>
  <c r="I117" i="1" a="1"/>
  <c r="I117" i="1" s="1"/>
  <c r="M117" i="1"/>
  <c r="O117" i="1"/>
  <c r="S117" i="1" a="1"/>
  <c r="S117" i="1" s="1"/>
  <c r="F118" i="1"/>
  <c r="I118" i="1" a="1"/>
  <c r="I118" i="1" s="1"/>
  <c r="M118" i="1"/>
  <c r="O118" i="1"/>
  <c r="S118" i="1" a="1"/>
  <c r="S118" i="1" s="1"/>
  <c r="F119" i="1"/>
  <c r="I119" i="1" a="1"/>
  <c r="I119" i="1" s="1"/>
  <c r="M119" i="1"/>
  <c r="O119" i="1"/>
  <c r="S119" i="1" a="1"/>
  <c r="S119" i="1" s="1"/>
  <c r="F120" i="1"/>
  <c r="I120" i="1" a="1"/>
  <c r="I120" i="1" s="1"/>
  <c r="M120" i="1"/>
  <c r="O120" i="1"/>
  <c r="S120" i="1" a="1"/>
  <c r="S120" i="1" s="1"/>
  <c r="F121" i="1"/>
  <c r="I121" i="1" a="1"/>
  <c r="I121" i="1" s="1"/>
  <c r="M121" i="1"/>
  <c r="O121" i="1"/>
  <c r="S121" i="1" a="1"/>
  <c r="S121" i="1" s="1"/>
  <c r="F122" i="1"/>
  <c r="I122" i="1" a="1"/>
  <c r="I122" i="1" s="1"/>
  <c r="M122" i="1"/>
  <c r="O122" i="1"/>
  <c r="S122" i="1" a="1"/>
  <c r="S122" i="1" s="1"/>
  <c r="F123" i="1"/>
  <c r="I123" i="1" a="1"/>
  <c r="I123" i="1" s="1"/>
  <c r="M123" i="1"/>
  <c r="O123" i="1"/>
  <c r="S123" i="1" a="1"/>
  <c r="S123" i="1" s="1"/>
  <c r="F124" i="1"/>
  <c r="I124" i="1" a="1"/>
  <c r="I124" i="1" s="1"/>
  <c r="M124" i="1"/>
  <c r="O124" i="1"/>
  <c r="S124" i="1" a="1"/>
  <c r="S124" i="1" s="1"/>
  <c r="F125" i="1"/>
  <c r="I125" i="1" a="1"/>
  <c r="I125" i="1" s="1"/>
  <c r="M125" i="1"/>
  <c r="O125" i="1"/>
  <c r="S125" i="1" a="1"/>
  <c r="S125" i="1" s="1"/>
  <c r="F126" i="1"/>
  <c r="I126" i="1" a="1"/>
  <c r="I126" i="1" s="1"/>
  <c r="M126" i="1"/>
  <c r="O126" i="1"/>
  <c r="S126" i="1" a="1"/>
  <c r="S126" i="1" s="1"/>
  <c r="F127" i="1"/>
  <c r="I127" i="1" a="1"/>
  <c r="I127" i="1" s="1"/>
  <c r="M127" i="1"/>
  <c r="O127" i="1"/>
  <c r="S127" i="1" a="1"/>
  <c r="S127" i="1" s="1"/>
  <c r="F128" i="1"/>
  <c r="I128" i="1" a="1"/>
  <c r="I128" i="1" s="1"/>
  <c r="M128" i="1"/>
  <c r="O128" i="1"/>
  <c r="S128" i="1" a="1"/>
  <c r="S128" i="1" s="1"/>
  <c r="F129" i="1"/>
  <c r="I129" i="1" a="1"/>
  <c r="I129" i="1" s="1"/>
  <c r="M129" i="1"/>
  <c r="O129" i="1"/>
  <c r="S129" i="1" a="1"/>
  <c r="S129" i="1" s="1"/>
  <c r="F130" i="1"/>
  <c r="I130" i="1" a="1"/>
  <c r="I130" i="1" s="1"/>
  <c r="M130" i="1"/>
  <c r="O130" i="1"/>
  <c r="S130" i="1" a="1"/>
  <c r="S130" i="1" s="1"/>
  <c r="F131" i="1"/>
  <c r="I131" i="1" a="1"/>
  <c r="I131" i="1" s="1"/>
  <c r="M131" i="1"/>
  <c r="O131" i="1"/>
  <c r="S131" i="1" a="1"/>
  <c r="S131" i="1" s="1"/>
  <c r="F132" i="1"/>
  <c r="I132" i="1" a="1"/>
  <c r="I132" i="1" s="1"/>
  <c r="M132" i="1"/>
  <c r="O132" i="1"/>
  <c r="S132" i="1" a="1"/>
  <c r="S132" i="1" s="1"/>
  <c r="F133" i="1"/>
  <c r="I133" i="1" a="1"/>
  <c r="I133" i="1" s="1"/>
  <c r="M133" i="1"/>
  <c r="O133" i="1"/>
  <c r="S133" i="1" a="1"/>
  <c r="S133" i="1" s="1"/>
  <c r="F134" i="1"/>
  <c r="I134" i="1" a="1"/>
  <c r="I134" i="1" s="1"/>
  <c r="M134" i="1"/>
  <c r="O134" i="1"/>
  <c r="S134" i="1" a="1"/>
  <c r="S134" i="1" s="1"/>
  <c r="F135" i="1"/>
  <c r="I135" i="1" a="1"/>
  <c r="I135" i="1" s="1"/>
  <c r="M135" i="1"/>
  <c r="O135" i="1"/>
  <c r="S135" i="1" a="1"/>
  <c r="S135" i="1" s="1"/>
  <c r="F136" i="1"/>
  <c r="I136" i="1" a="1"/>
  <c r="I136" i="1" s="1"/>
  <c r="M136" i="1"/>
  <c r="O136" i="1"/>
  <c r="S136" i="1" a="1"/>
  <c r="S136" i="1" s="1"/>
  <c r="F137" i="1"/>
  <c r="I137" i="1" a="1"/>
  <c r="I137" i="1" s="1"/>
  <c r="M137" i="1"/>
  <c r="O137" i="1"/>
  <c r="S137" i="1" a="1"/>
  <c r="S137" i="1" s="1"/>
  <c r="F138" i="1"/>
  <c r="I138" i="1" a="1"/>
  <c r="I138" i="1" s="1"/>
  <c r="M138" i="1"/>
  <c r="O138" i="1"/>
  <c r="S138" i="1" a="1"/>
  <c r="S138" i="1" s="1"/>
  <c r="F139" i="1"/>
  <c r="I139" i="1" a="1"/>
  <c r="I139" i="1" s="1"/>
  <c r="M139" i="1"/>
  <c r="O139" i="1"/>
  <c r="S139" i="1" a="1"/>
  <c r="S139" i="1" s="1"/>
  <c r="F140" i="1"/>
  <c r="I140" i="1" a="1"/>
  <c r="I140" i="1" s="1"/>
  <c r="M140" i="1"/>
  <c r="O140" i="1"/>
  <c r="S140" i="1" a="1"/>
  <c r="S140" i="1" s="1"/>
  <c r="F141" i="1"/>
  <c r="I141" i="1" a="1"/>
  <c r="I141" i="1" s="1"/>
  <c r="M141" i="1"/>
  <c r="O141" i="1"/>
  <c r="S141" i="1" a="1"/>
  <c r="S141" i="1" s="1"/>
  <c r="F142" i="1"/>
  <c r="I142" i="1" a="1"/>
  <c r="I142" i="1" s="1"/>
  <c r="M142" i="1"/>
  <c r="O142" i="1"/>
  <c r="S142" i="1" a="1"/>
  <c r="S142" i="1" s="1"/>
  <c r="F143" i="1"/>
  <c r="I143" i="1" a="1"/>
  <c r="I143" i="1" s="1"/>
  <c r="M143" i="1"/>
  <c r="O143" i="1"/>
  <c r="S143" i="1" a="1"/>
  <c r="S143" i="1" s="1"/>
  <c r="F144" i="1"/>
  <c r="I144" i="1" a="1"/>
  <c r="I144" i="1" s="1"/>
  <c r="M144" i="1"/>
  <c r="O144" i="1"/>
  <c r="S144" i="1" a="1"/>
  <c r="S144" i="1" s="1"/>
  <c r="F145" i="1"/>
  <c r="I145" i="1" a="1"/>
  <c r="I145" i="1" s="1"/>
  <c r="M145" i="1"/>
  <c r="O145" i="1"/>
  <c r="S145" i="1" a="1"/>
  <c r="S145" i="1" s="1"/>
  <c r="F146" i="1"/>
  <c r="I146" i="1" a="1"/>
  <c r="I146" i="1" s="1"/>
  <c r="M146" i="1"/>
  <c r="O146" i="1"/>
  <c r="S146" i="1" a="1"/>
  <c r="S146" i="1" s="1"/>
  <c r="F147" i="1"/>
  <c r="I147" i="1" a="1"/>
  <c r="I147" i="1" s="1"/>
  <c r="M147" i="1"/>
  <c r="O147" i="1"/>
  <c r="S147" i="1" a="1"/>
  <c r="S147" i="1" s="1"/>
  <c r="F148" i="1"/>
  <c r="I148" i="1" a="1"/>
  <c r="I148" i="1" s="1"/>
  <c r="M148" i="1"/>
  <c r="O148" i="1"/>
  <c r="S148" i="1" a="1"/>
  <c r="S148" i="1" s="1"/>
  <c r="F149" i="1"/>
  <c r="I149" i="1" a="1"/>
  <c r="I149" i="1" s="1"/>
  <c r="M149" i="1"/>
  <c r="O149" i="1"/>
  <c r="S149" i="1" a="1"/>
  <c r="S149" i="1" s="1"/>
  <c r="F150" i="1"/>
  <c r="I150" i="1" a="1"/>
  <c r="I150" i="1" s="1"/>
  <c r="M150" i="1"/>
  <c r="O150" i="1"/>
  <c r="S150" i="1" a="1"/>
  <c r="S150" i="1" s="1"/>
  <c r="F151" i="1"/>
  <c r="I151" i="1" a="1"/>
  <c r="I151" i="1" s="1"/>
  <c r="M151" i="1"/>
  <c r="O151" i="1"/>
  <c r="S151" i="1" a="1"/>
  <c r="S151" i="1" s="1"/>
  <c r="F152" i="1"/>
  <c r="I152" i="1" a="1"/>
  <c r="I152" i="1" s="1"/>
  <c r="M152" i="1"/>
  <c r="O152" i="1"/>
  <c r="S152" i="1" a="1"/>
  <c r="S152" i="1" s="1"/>
  <c r="F153" i="1"/>
  <c r="I153" i="1" a="1"/>
  <c r="I153" i="1"/>
  <c r="M153" i="1"/>
  <c r="O153" i="1"/>
  <c r="S153" i="1" a="1"/>
  <c r="S153" i="1" s="1"/>
  <c r="F154" i="1"/>
  <c r="I154" i="1" a="1"/>
  <c r="I154" i="1" s="1"/>
  <c r="M154" i="1"/>
  <c r="O154" i="1"/>
  <c r="S154" i="1" a="1"/>
  <c r="S154" i="1" s="1"/>
  <c r="F155" i="1"/>
  <c r="I155" i="1" a="1"/>
  <c r="I155" i="1" s="1"/>
  <c r="M155" i="1"/>
  <c r="O155" i="1"/>
  <c r="S155" i="1" a="1"/>
  <c r="S155" i="1" s="1"/>
  <c r="F156" i="1"/>
  <c r="I156" i="1" a="1"/>
  <c r="I156" i="1"/>
  <c r="M156" i="1"/>
  <c r="O156" i="1"/>
  <c r="S156" i="1" a="1"/>
  <c r="S156" i="1" s="1"/>
  <c r="F157" i="1"/>
  <c r="I157" i="1" a="1"/>
  <c r="I157" i="1" s="1"/>
  <c r="M157" i="1"/>
  <c r="O157" i="1"/>
  <c r="S157" i="1" a="1"/>
  <c r="S157" i="1" s="1"/>
  <c r="F158" i="1"/>
  <c r="I158" i="1" a="1"/>
  <c r="I158" i="1" s="1"/>
  <c r="M158" i="1"/>
  <c r="O158" i="1"/>
  <c r="S158" i="1" a="1"/>
  <c r="S158" i="1" s="1"/>
  <c r="F159" i="1"/>
  <c r="I159" i="1" a="1"/>
  <c r="I159" i="1" s="1"/>
  <c r="M159" i="1"/>
  <c r="O159" i="1"/>
  <c r="S159" i="1" a="1"/>
  <c r="S159" i="1" s="1"/>
  <c r="F160" i="1"/>
  <c r="I160" i="1" a="1"/>
  <c r="I160" i="1" s="1"/>
  <c r="M160" i="1"/>
  <c r="O160" i="1"/>
  <c r="S160" i="1" a="1"/>
  <c r="S160" i="1" s="1"/>
  <c r="F161" i="1"/>
  <c r="I161" i="1" a="1"/>
  <c r="I161" i="1" s="1"/>
  <c r="M161" i="1"/>
  <c r="O161" i="1"/>
  <c r="S161" i="1" a="1"/>
  <c r="S161" i="1" s="1"/>
  <c r="F162" i="1"/>
  <c r="I162" i="1" a="1"/>
  <c r="I162" i="1" s="1"/>
  <c r="M162" i="1"/>
  <c r="O162" i="1"/>
  <c r="S162" i="1" a="1"/>
  <c r="S162" i="1" s="1"/>
  <c r="F163" i="1"/>
  <c r="I163" i="1" a="1"/>
  <c r="I163" i="1" s="1"/>
  <c r="M163" i="1"/>
  <c r="O163" i="1"/>
  <c r="S163" i="1" a="1"/>
  <c r="S163" i="1" s="1"/>
  <c r="F164" i="1"/>
  <c r="I164" i="1" a="1"/>
  <c r="I164" i="1" s="1"/>
  <c r="M164" i="1"/>
  <c r="O164" i="1"/>
  <c r="S164" i="1" a="1"/>
  <c r="S164" i="1" s="1"/>
  <c r="F165" i="1"/>
  <c r="I165" i="1" a="1"/>
  <c r="I165" i="1" s="1"/>
  <c r="M165" i="1"/>
  <c r="O165" i="1"/>
  <c r="S165" i="1" a="1"/>
  <c r="S165" i="1" s="1"/>
  <c r="F166" i="1"/>
  <c r="I166" i="1" a="1"/>
  <c r="I166" i="1" s="1"/>
  <c r="M166" i="1"/>
  <c r="O166" i="1"/>
  <c r="S166" i="1" a="1"/>
  <c r="S166" i="1" s="1"/>
  <c r="F167" i="1"/>
  <c r="I167" i="1" a="1"/>
  <c r="I167" i="1" s="1"/>
  <c r="M167" i="1"/>
  <c r="O167" i="1"/>
  <c r="S167" i="1" a="1"/>
  <c r="S167" i="1" s="1"/>
  <c r="F168" i="1"/>
  <c r="I168" i="1" a="1"/>
  <c r="I168" i="1" s="1"/>
  <c r="M168" i="1"/>
  <c r="O168" i="1"/>
  <c r="S168" i="1" a="1"/>
  <c r="S168" i="1" s="1"/>
  <c r="F169" i="1"/>
  <c r="I169" i="1" a="1"/>
  <c r="I169" i="1" s="1"/>
  <c r="M169" i="1"/>
  <c r="O169" i="1"/>
  <c r="S169" i="1" a="1"/>
  <c r="S169" i="1" s="1"/>
  <c r="F170" i="1"/>
  <c r="I170" i="1" a="1"/>
  <c r="I170" i="1" s="1"/>
  <c r="M170" i="1"/>
  <c r="O170" i="1"/>
  <c r="S170" i="1" a="1"/>
  <c r="S170" i="1" s="1"/>
  <c r="F171" i="1"/>
  <c r="I171" i="1" a="1"/>
  <c r="I171" i="1" s="1"/>
  <c r="M171" i="1"/>
  <c r="O171" i="1"/>
  <c r="S171" i="1" a="1"/>
  <c r="S171" i="1" s="1"/>
  <c r="F172" i="1"/>
  <c r="I172" i="1" a="1"/>
  <c r="I172" i="1" s="1"/>
  <c r="M172" i="1"/>
  <c r="O172" i="1"/>
  <c r="S172" i="1" a="1"/>
  <c r="S172" i="1" s="1"/>
  <c r="F173" i="1"/>
  <c r="I173" i="1" a="1"/>
  <c r="I173" i="1" s="1"/>
  <c r="M173" i="1"/>
  <c r="O173" i="1"/>
  <c r="S173" i="1" a="1"/>
  <c r="S173" i="1" s="1"/>
  <c r="F174" i="1"/>
  <c r="I174" i="1" a="1"/>
  <c r="I174" i="1" s="1"/>
  <c r="M174" i="1"/>
  <c r="O174" i="1"/>
  <c r="S174" i="1" a="1"/>
  <c r="S174" i="1" s="1"/>
  <c r="F175" i="1"/>
  <c r="I175" i="1" a="1"/>
  <c r="I175" i="1" s="1"/>
  <c r="M175" i="1"/>
  <c r="O175" i="1"/>
  <c r="S175" i="1" a="1"/>
  <c r="S175" i="1" s="1"/>
  <c r="F176" i="1"/>
  <c r="I176" i="1" a="1"/>
  <c r="I176" i="1" s="1"/>
  <c r="M176" i="1"/>
  <c r="O176" i="1"/>
  <c r="S176" i="1" a="1"/>
  <c r="S176" i="1" s="1"/>
  <c r="F177" i="1"/>
  <c r="I177" i="1" a="1"/>
  <c r="I177" i="1" s="1"/>
  <c r="M177" i="1"/>
  <c r="O177" i="1"/>
  <c r="S177" i="1" a="1"/>
  <c r="S177" i="1" s="1"/>
  <c r="F178" i="1"/>
  <c r="I178" i="1" a="1"/>
  <c r="I178" i="1" s="1"/>
  <c r="M178" i="1"/>
  <c r="O178" i="1"/>
  <c r="S178" i="1" a="1"/>
  <c r="S178" i="1" s="1"/>
  <c r="F179" i="1"/>
  <c r="I179" i="1" a="1"/>
  <c r="I179" i="1" s="1"/>
  <c r="M179" i="1"/>
  <c r="O179" i="1"/>
  <c r="S179" i="1" a="1"/>
  <c r="S179" i="1" s="1"/>
  <c r="F180" i="1"/>
  <c r="I180" i="1" a="1"/>
  <c r="I180" i="1" s="1"/>
  <c r="M180" i="1"/>
  <c r="O180" i="1"/>
  <c r="S180" i="1" a="1"/>
  <c r="S180" i="1" s="1"/>
  <c r="F181" i="1"/>
  <c r="I181" i="1" a="1"/>
  <c r="I181" i="1" s="1"/>
  <c r="M181" i="1"/>
  <c r="O181" i="1"/>
  <c r="S181" i="1" a="1"/>
  <c r="S181" i="1" s="1"/>
  <c r="F182" i="1"/>
  <c r="I182" i="1" a="1"/>
  <c r="I182" i="1" s="1"/>
  <c r="M182" i="1"/>
  <c r="O182" i="1"/>
  <c r="S182" i="1" a="1"/>
  <c r="S182" i="1" s="1"/>
  <c r="F183" i="1"/>
  <c r="I183" i="1" a="1"/>
  <c r="I183" i="1" s="1"/>
  <c r="M183" i="1"/>
  <c r="O183" i="1"/>
  <c r="S183" i="1" a="1"/>
  <c r="S183" i="1" s="1"/>
  <c r="F184" i="1"/>
  <c r="I184" i="1" a="1"/>
  <c r="I184" i="1" s="1"/>
  <c r="M184" i="1"/>
  <c r="O184" i="1"/>
  <c r="S184" i="1" a="1"/>
  <c r="S184" i="1" s="1"/>
  <c r="F185" i="1"/>
  <c r="I185" i="1" a="1"/>
  <c r="I185" i="1" s="1"/>
  <c r="M185" i="1"/>
  <c r="O185" i="1"/>
  <c r="S185" i="1" a="1"/>
  <c r="S185" i="1" s="1"/>
  <c r="F186" i="1"/>
  <c r="I186" i="1" a="1"/>
  <c r="I186" i="1" s="1"/>
  <c r="M186" i="1"/>
  <c r="O186" i="1"/>
  <c r="S186" i="1" a="1"/>
  <c r="S186" i="1" s="1"/>
  <c r="F187" i="1"/>
  <c r="I187" i="1" a="1"/>
  <c r="I187" i="1" s="1"/>
  <c r="M187" i="1"/>
  <c r="O187" i="1"/>
  <c r="S187" i="1" a="1"/>
  <c r="S187" i="1" s="1"/>
  <c r="F188" i="1"/>
  <c r="I188" i="1" a="1"/>
  <c r="I188" i="1" s="1"/>
  <c r="M188" i="1"/>
  <c r="O188" i="1"/>
  <c r="S188" i="1" a="1"/>
  <c r="S188" i="1" s="1"/>
  <c r="F189" i="1"/>
  <c r="I189" i="1" a="1"/>
  <c r="I189" i="1" s="1"/>
  <c r="M189" i="1"/>
  <c r="O189" i="1"/>
  <c r="S189" i="1" a="1"/>
  <c r="S189" i="1" s="1"/>
  <c r="F190" i="1"/>
  <c r="I190" i="1" a="1"/>
  <c r="I190" i="1" s="1"/>
  <c r="M190" i="1"/>
  <c r="O190" i="1"/>
  <c r="S190" i="1" a="1"/>
  <c r="S190" i="1" s="1"/>
  <c r="F191" i="1"/>
  <c r="I191" i="1" a="1"/>
  <c r="I191" i="1" s="1"/>
  <c r="M191" i="1"/>
  <c r="O191" i="1"/>
  <c r="S191" i="1" a="1"/>
  <c r="S191" i="1" s="1"/>
  <c r="F192" i="1"/>
  <c r="I192" i="1" a="1"/>
  <c r="I192" i="1" s="1"/>
  <c r="M192" i="1"/>
  <c r="O192" i="1"/>
  <c r="S192" i="1" a="1"/>
  <c r="S192" i="1" s="1"/>
  <c r="F193" i="1"/>
  <c r="I193" i="1" a="1"/>
  <c r="I193" i="1"/>
  <c r="M193" i="1"/>
  <c r="O193" i="1"/>
  <c r="S193" i="1" a="1"/>
  <c r="S193" i="1" s="1"/>
  <c r="F194" i="1"/>
  <c r="I194" i="1" a="1"/>
  <c r="I194" i="1" s="1"/>
  <c r="M194" i="1"/>
  <c r="O194" i="1"/>
  <c r="S194" i="1" a="1"/>
  <c r="S194" i="1" s="1"/>
  <c r="F195" i="1"/>
  <c r="I195" i="1" a="1"/>
  <c r="I195" i="1" s="1"/>
  <c r="M195" i="1"/>
  <c r="O195" i="1"/>
  <c r="S195" i="1" a="1"/>
  <c r="S195" i="1" s="1"/>
  <c r="F196" i="1"/>
  <c r="I196" i="1" a="1"/>
  <c r="I196" i="1" s="1"/>
  <c r="M196" i="1"/>
  <c r="O196" i="1"/>
  <c r="S196" i="1" a="1"/>
  <c r="S196" i="1" s="1"/>
  <c r="F197" i="1"/>
  <c r="I197" i="1" a="1"/>
  <c r="I197" i="1" s="1"/>
  <c r="M197" i="1"/>
  <c r="O197" i="1"/>
  <c r="S197" i="1" a="1"/>
  <c r="S197" i="1" s="1"/>
  <c r="F198" i="1"/>
  <c r="I198" i="1" a="1"/>
  <c r="I198" i="1" s="1"/>
  <c r="M198" i="1"/>
  <c r="O198" i="1"/>
  <c r="S198" i="1" a="1"/>
  <c r="S198" i="1" s="1"/>
  <c r="F199" i="1"/>
  <c r="I199" i="1" a="1"/>
  <c r="I199" i="1" s="1"/>
  <c r="M199" i="1"/>
  <c r="O199" i="1"/>
  <c r="S199" i="1" a="1"/>
  <c r="S199" i="1" s="1"/>
  <c r="F200" i="1"/>
  <c r="I200" i="1" a="1"/>
  <c r="I200" i="1" s="1"/>
  <c r="M200" i="1"/>
  <c r="O200" i="1"/>
  <c r="S200" i="1" a="1"/>
  <c r="S200" i="1" s="1"/>
  <c r="F201" i="1"/>
  <c r="I201" i="1" a="1"/>
  <c r="I201" i="1" s="1"/>
  <c r="M201" i="1"/>
  <c r="O201" i="1"/>
  <c r="S201" i="1" a="1"/>
  <c r="S201" i="1" s="1"/>
  <c r="F202" i="1"/>
  <c r="I202" i="1" a="1"/>
  <c r="I202" i="1" s="1"/>
  <c r="M202" i="1"/>
  <c r="O202" i="1"/>
  <c r="S202" i="1" a="1"/>
  <c r="S202" i="1" s="1"/>
  <c r="F203" i="1"/>
  <c r="I203" i="1" a="1"/>
  <c r="I203" i="1" s="1"/>
  <c r="M203" i="1"/>
  <c r="O203" i="1"/>
  <c r="S203" i="1" a="1"/>
  <c r="S203" i="1" s="1"/>
  <c r="F204" i="1"/>
  <c r="I204" i="1" a="1"/>
  <c r="I204" i="1" s="1"/>
  <c r="M204" i="1"/>
  <c r="O204" i="1"/>
  <c r="S204" i="1" a="1"/>
  <c r="S204" i="1" s="1"/>
  <c r="F205" i="1"/>
  <c r="I205" i="1" a="1"/>
  <c r="I205" i="1" s="1"/>
  <c r="M205" i="1"/>
  <c r="O205" i="1"/>
  <c r="S205" i="1" a="1"/>
  <c r="S205" i="1" s="1"/>
  <c r="F206" i="1"/>
  <c r="I206" i="1" a="1"/>
  <c r="I206" i="1" s="1"/>
  <c r="M206" i="1"/>
  <c r="O206" i="1"/>
  <c r="S206" i="1" a="1"/>
  <c r="S206" i="1" s="1"/>
  <c r="F207" i="1"/>
  <c r="I207" i="1" a="1"/>
  <c r="I207" i="1" s="1"/>
  <c r="M207" i="1"/>
  <c r="O207" i="1"/>
  <c r="S207" i="1" a="1"/>
  <c r="S207" i="1" s="1"/>
  <c r="F208" i="1"/>
  <c r="I208" i="1" a="1"/>
  <c r="I208" i="1" s="1"/>
  <c r="M208" i="1"/>
  <c r="O208" i="1"/>
  <c r="S208" i="1" a="1"/>
  <c r="S208" i="1" s="1"/>
  <c r="F209" i="1"/>
  <c r="I209" i="1" a="1"/>
  <c r="I209" i="1" s="1"/>
  <c r="M209" i="1"/>
  <c r="O209" i="1"/>
  <c r="S209" i="1" a="1"/>
  <c r="S209" i="1" s="1"/>
  <c r="F210" i="1"/>
  <c r="I210" i="1" a="1"/>
  <c r="I210" i="1" s="1"/>
  <c r="M210" i="1"/>
  <c r="O210" i="1"/>
  <c r="S210" i="1" a="1"/>
  <c r="S210" i="1" s="1"/>
  <c r="F211" i="1"/>
  <c r="I211" i="1" a="1"/>
  <c r="I211" i="1" s="1"/>
  <c r="M211" i="1"/>
  <c r="O211" i="1"/>
  <c r="S211" i="1" a="1"/>
  <c r="S211" i="1" s="1"/>
  <c r="F212" i="1"/>
  <c r="I212" i="1" a="1"/>
  <c r="I212" i="1" s="1"/>
  <c r="M212" i="1"/>
  <c r="O212" i="1"/>
  <c r="S212" i="1" a="1"/>
  <c r="S212" i="1" s="1"/>
  <c r="F213" i="1"/>
  <c r="I213" i="1" a="1"/>
  <c r="I213" i="1" s="1"/>
  <c r="M213" i="1"/>
  <c r="O213" i="1"/>
  <c r="S213" i="1" a="1"/>
  <c r="S213" i="1" s="1"/>
  <c r="F214" i="1"/>
  <c r="I214" i="1" a="1"/>
  <c r="I214" i="1" s="1"/>
  <c r="M214" i="1"/>
  <c r="O214" i="1"/>
  <c r="S214" i="1" a="1"/>
  <c r="S214" i="1" s="1"/>
  <c r="F215" i="1"/>
  <c r="I215" i="1" a="1"/>
  <c r="I215" i="1" s="1"/>
  <c r="M215" i="1"/>
  <c r="O215" i="1"/>
  <c r="S215" i="1" a="1"/>
  <c r="S215" i="1" s="1"/>
  <c r="F216" i="1"/>
  <c r="I216" i="1" a="1"/>
  <c r="I216" i="1" s="1"/>
  <c r="M216" i="1"/>
  <c r="O216" i="1"/>
  <c r="S216" i="1" a="1"/>
  <c r="S216" i="1" s="1"/>
  <c r="F217" i="1"/>
  <c r="I217" i="1" a="1"/>
  <c r="I217" i="1" s="1"/>
  <c r="M217" i="1"/>
  <c r="O217" i="1"/>
  <c r="S217" i="1" a="1"/>
  <c r="S217" i="1" s="1"/>
  <c r="F218" i="1"/>
  <c r="I218" i="1" a="1"/>
  <c r="I218" i="1" s="1"/>
  <c r="M218" i="1"/>
  <c r="O218" i="1"/>
  <c r="S218" i="1" a="1"/>
  <c r="S218" i="1" s="1"/>
  <c r="F219" i="1"/>
  <c r="I219" i="1" a="1"/>
  <c r="I219" i="1" s="1"/>
  <c r="M219" i="1"/>
  <c r="O219" i="1"/>
  <c r="S219" i="1" a="1"/>
  <c r="S219" i="1" s="1"/>
  <c r="F220" i="1"/>
  <c r="I220" i="1" a="1"/>
  <c r="I220" i="1" s="1"/>
  <c r="M220" i="1"/>
  <c r="O220" i="1"/>
  <c r="S220" i="1" a="1"/>
  <c r="S220" i="1" s="1"/>
  <c r="F221" i="1"/>
  <c r="I221" i="1" a="1"/>
  <c r="I221" i="1" s="1"/>
  <c r="M221" i="1"/>
  <c r="O221" i="1"/>
  <c r="S221" i="1" a="1"/>
  <c r="S221" i="1" s="1"/>
  <c r="F222" i="1"/>
  <c r="I222" i="1" a="1"/>
  <c r="I222" i="1" s="1"/>
  <c r="M222" i="1"/>
  <c r="O222" i="1"/>
  <c r="S222" i="1" a="1"/>
  <c r="S222" i="1" s="1"/>
  <c r="F223" i="1"/>
  <c r="I223" i="1" a="1"/>
  <c r="I223" i="1" s="1"/>
  <c r="M223" i="1"/>
  <c r="O223" i="1"/>
  <c r="S223" i="1" a="1"/>
  <c r="S223" i="1" s="1"/>
  <c r="F224" i="1"/>
  <c r="I224" i="1" a="1"/>
  <c r="I224" i="1" s="1"/>
  <c r="M224" i="1"/>
  <c r="O224" i="1"/>
  <c r="S224" i="1" a="1"/>
  <c r="S224" i="1" s="1"/>
  <c r="F225" i="1"/>
  <c r="I225" i="1" a="1"/>
  <c r="I225" i="1" s="1"/>
  <c r="M225" i="1"/>
  <c r="O225" i="1"/>
  <c r="S225" i="1" a="1"/>
  <c r="S225" i="1" s="1"/>
  <c r="F226" i="1"/>
  <c r="I226" i="1" a="1"/>
  <c r="I226" i="1" s="1"/>
  <c r="M226" i="1"/>
  <c r="O226" i="1"/>
  <c r="S226" i="1" a="1"/>
  <c r="S226" i="1" s="1"/>
  <c r="F227" i="1"/>
  <c r="I227" i="1" a="1"/>
  <c r="I227" i="1" s="1"/>
  <c r="M227" i="1"/>
  <c r="O227" i="1"/>
  <c r="S227" i="1" a="1"/>
  <c r="S227" i="1" s="1"/>
  <c r="F228" i="1"/>
  <c r="I228" i="1" a="1"/>
  <c r="I228" i="1" s="1"/>
  <c r="M228" i="1"/>
  <c r="O228" i="1"/>
  <c r="S228" i="1" a="1"/>
  <c r="S228" i="1" s="1"/>
  <c r="F229" i="1"/>
  <c r="I229" i="1" a="1"/>
  <c r="I229" i="1" s="1"/>
  <c r="M229" i="1"/>
  <c r="O229" i="1"/>
  <c r="S229" i="1" a="1"/>
  <c r="S229" i="1"/>
  <c r="F230" i="1"/>
  <c r="I230" i="1" a="1"/>
  <c r="I230" i="1" s="1"/>
  <c r="M230" i="1"/>
  <c r="O230" i="1"/>
  <c r="S230" i="1" a="1"/>
  <c r="S230" i="1" s="1"/>
  <c r="F231" i="1"/>
  <c r="I231" i="1" a="1"/>
  <c r="I231" i="1" s="1"/>
  <c r="M231" i="1"/>
  <c r="O231" i="1"/>
  <c r="S231" i="1" a="1"/>
  <c r="S231" i="1" s="1"/>
  <c r="F232" i="1"/>
  <c r="I232" i="1" a="1"/>
  <c r="I232" i="1" s="1"/>
  <c r="M232" i="1"/>
  <c r="O232" i="1"/>
  <c r="S232" i="1" a="1"/>
  <c r="S232" i="1"/>
  <c r="F233" i="1"/>
  <c r="I233" i="1" a="1"/>
  <c r="I233" i="1" s="1"/>
  <c r="M233" i="1"/>
  <c r="O233" i="1"/>
  <c r="S233" i="1" a="1"/>
  <c r="S233" i="1" s="1"/>
  <c r="F234" i="1"/>
  <c r="I234" i="1" a="1"/>
  <c r="I234" i="1" s="1"/>
  <c r="M234" i="1"/>
  <c r="O234" i="1"/>
  <c r="S234" i="1" a="1"/>
  <c r="S234" i="1" s="1"/>
  <c r="F235" i="1"/>
  <c r="I235" i="1" a="1"/>
  <c r="I235" i="1" s="1"/>
  <c r="M235" i="1"/>
  <c r="O235" i="1"/>
  <c r="S235" i="1" a="1"/>
  <c r="S235" i="1" s="1"/>
  <c r="F236" i="1"/>
  <c r="I236" i="1" a="1"/>
  <c r="I236" i="1" s="1"/>
  <c r="M236" i="1"/>
  <c r="O236" i="1"/>
  <c r="S236" i="1" a="1"/>
  <c r="S236" i="1" s="1"/>
  <c r="F237" i="1"/>
  <c r="I237" i="1" a="1"/>
  <c r="I237" i="1" s="1"/>
  <c r="M237" i="1"/>
  <c r="O237" i="1"/>
  <c r="S237" i="1" a="1"/>
  <c r="S237" i="1" s="1"/>
  <c r="F238" i="1"/>
  <c r="I238" i="1" a="1"/>
  <c r="I238" i="1" s="1"/>
  <c r="M238" i="1"/>
  <c r="O238" i="1"/>
  <c r="S238" i="1" a="1"/>
  <c r="S238" i="1" s="1"/>
  <c r="F239" i="1"/>
  <c r="I239" i="1" a="1"/>
  <c r="I239" i="1" s="1"/>
  <c r="M239" i="1"/>
  <c r="O239" i="1"/>
  <c r="S239" i="1" a="1"/>
  <c r="S239" i="1" s="1"/>
  <c r="F240" i="1"/>
  <c r="I240" i="1" a="1"/>
  <c r="I240" i="1" s="1"/>
  <c r="M240" i="1"/>
  <c r="O240" i="1"/>
  <c r="S240" i="1" a="1"/>
  <c r="S240" i="1" s="1"/>
  <c r="F241" i="1"/>
  <c r="I241" i="1" a="1"/>
  <c r="I241" i="1" s="1"/>
  <c r="M241" i="1"/>
  <c r="O241" i="1"/>
  <c r="S241" i="1" a="1"/>
  <c r="S241" i="1" s="1"/>
  <c r="F242" i="1"/>
  <c r="I242" i="1" a="1"/>
  <c r="I242" i="1" s="1"/>
  <c r="M242" i="1"/>
  <c r="O242" i="1"/>
  <c r="S242" i="1" a="1"/>
  <c r="S242" i="1" s="1"/>
  <c r="F243" i="1"/>
  <c r="I243" i="1" a="1"/>
  <c r="I243" i="1" s="1"/>
  <c r="M243" i="1"/>
  <c r="O243" i="1"/>
  <c r="S243" i="1" a="1"/>
  <c r="S243" i="1" s="1"/>
  <c r="F244" i="1"/>
  <c r="I244" i="1" a="1"/>
  <c r="I244" i="1" s="1"/>
  <c r="M244" i="1"/>
  <c r="O244" i="1"/>
  <c r="S244" i="1" a="1"/>
  <c r="S244" i="1" s="1"/>
  <c r="F245" i="1"/>
  <c r="I245" i="1" a="1"/>
  <c r="I245" i="1" s="1"/>
  <c r="M245" i="1"/>
  <c r="O245" i="1"/>
  <c r="S245" i="1" a="1"/>
  <c r="S245" i="1" s="1"/>
  <c r="F246" i="1"/>
  <c r="I246" i="1" a="1"/>
  <c r="I246" i="1" s="1"/>
  <c r="M246" i="1"/>
  <c r="O246" i="1"/>
  <c r="S246" i="1" a="1"/>
  <c r="S246" i="1" s="1"/>
  <c r="F247" i="1"/>
  <c r="I247" i="1" a="1"/>
  <c r="I247" i="1" s="1"/>
  <c r="M247" i="1"/>
  <c r="O247" i="1"/>
  <c r="S247" i="1" a="1"/>
  <c r="S247" i="1" s="1"/>
  <c r="F248" i="1"/>
  <c r="I248" i="1" a="1"/>
  <c r="I248" i="1" s="1"/>
  <c r="M248" i="1"/>
  <c r="O248" i="1"/>
  <c r="S248" i="1" a="1"/>
  <c r="S248" i="1" s="1"/>
  <c r="F249" i="1"/>
  <c r="I249" i="1" a="1"/>
  <c r="I249" i="1" s="1"/>
  <c r="M249" i="1"/>
  <c r="O249" i="1"/>
  <c r="S249" i="1" a="1"/>
  <c r="S249" i="1" s="1"/>
  <c r="F250" i="1"/>
  <c r="I250" i="1" a="1"/>
  <c r="I250" i="1" s="1"/>
  <c r="M250" i="1"/>
  <c r="O250" i="1"/>
  <c r="S250" i="1" a="1"/>
  <c r="S250" i="1" s="1"/>
  <c r="F251" i="1"/>
  <c r="I251" i="1" a="1"/>
  <c r="I251" i="1" s="1"/>
  <c r="M251" i="1"/>
  <c r="O251" i="1"/>
  <c r="S251" i="1" a="1"/>
  <c r="S251" i="1" s="1"/>
  <c r="F252" i="1"/>
  <c r="I252" i="1" a="1"/>
  <c r="I252" i="1" s="1"/>
  <c r="M252" i="1"/>
  <c r="O252" i="1"/>
  <c r="S252" i="1" a="1"/>
  <c r="S252" i="1" s="1"/>
  <c r="F253" i="1"/>
  <c r="I253" i="1" a="1"/>
  <c r="I253" i="1" s="1"/>
  <c r="M253" i="1"/>
  <c r="O253" i="1"/>
  <c r="S253" i="1" a="1"/>
  <c r="S253" i="1" s="1"/>
  <c r="F254" i="1"/>
  <c r="I254" i="1" a="1"/>
  <c r="I254" i="1" s="1"/>
  <c r="M254" i="1"/>
  <c r="O254" i="1"/>
  <c r="S254" i="1" a="1"/>
  <c r="S254" i="1" s="1"/>
  <c r="F255" i="1"/>
  <c r="I255" i="1" a="1"/>
  <c r="I255" i="1" s="1"/>
  <c r="M255" i="1"/>
  <c r="O255" i="1"/>
  <c r="S255" i="1" a="1"/>
  <c r="S255" i="1" s="1"/>
  <c r="F256" i="1"/>
  <c r="I256" i="1" a="1"/>
  <c r="I256" i="1" s="1"/>
  <c r="M256" i="1"/>
  <c r="O256" i="1"/>
  <c r="S256" i="1" a="1"/>
  <c r="S256" i="1" s="1"/>
  <c r="F257" i="1"/>
  <c r="I257" i="1" a="1"/>
  <c r="I257" i="1" s="1"/>
  <c r="M257" i="1"/>
  <c r="O257" i="1"/>
  <c r="S257" i="1" a="1"/>
  <c r="S257" i="1" s="1"/>
  <c r="F258" i="1"/>
  <c r="I258" i="1" a="1"/>
  <c r="I258" i="1" s="1"/>
  <c r="M258" i="1"/>
  <c r="O258" i="1"/>
  <c r="S258" i="1" a="1"/>
  <c r="S258" i="1" s="1"/>
  <c r="F259" i="1"/>
  <c r="I259" i="1" a="1"/>
  <c r="I259" i="1" s="1"/>
  <c r="M259" i="1"/>
  <c r="O259" i="1"/>
  <c r="S259" i="1" a="1"/>
  <c r="S259" i="1" s="1"/>
  <c r="F260" i="1"/>
  <c r="I260" i="1" a="1"/>
  <c r="I260" i="1" s="1"/>
  <c r="M260" i="1"/>
  <c r="O260" i="1"/>
  <c r="S260" i="1" a="1"/>
  <c r="S260" i="1" s="1"/>
  <c r="F261" i="1"/>
  <c r="I261" i="1" a="1"/>
  <c r="I261" i="1" s="1"/>
  <c r="M261" i="1"/>
  <c r="O261" i="1"/>
  <c r="S261" i="1" a="1"/>
  <c r="S261" i="1" s="1"/>
  <c r="F262" i="1"/>
  <c r="I262" i="1" a="1"/>
  <c r="I262" i="1" s="1"/>
  <c r="M262" i="1"/>
  <c r="O262" i="1"/>
  <c r="S262" i="1" a="1"/>
  <c r="S262" i="1" s="1"/>
  <c r="F263" i="1"/>
  <c r="I263" i="1" a="1"/>
  <c r="I263" i="1" s="1"/>
  <c r="M263" i="1"/>
  <c r="O263" i="1"/>
  <c r="S263" i="1" a="1"/>
  <c r="S263" i="1" s="1"/>
  <c r="F264" i="1"/>
  <c r="I264" i="1" a="1"/>
  <c r="I264" i="1" s="1"/>
  <c r="M264" i="1"/>
  <c r="O264" i="1"/>
  <c r="S264" i="1" a="1"/>
  <c r="S264" i="1" s="1"/>
  <c r="F265" i="1"/>
  <c r="I265" i="1" a="1"/>
  <c r="I265" i="1" s="1"/>
  <c r="M265" i="1"/>
  <c r="O265" i="1"/>
  <c r="S265" i="1" a="1"/>
  <c r="S265" i="1" s="1"/>
  <c r="F266" i="1"/>
  <c r="I266" i="1" a="1"/>
  <c r="I266" i="1" s="1"/>
  <c r="M266" i="1"/>
  <c r="O266" i="1"/>
  <c r="S266" i="1" a="1"/>
  <c r="S266" i="1" s="1"/>
  <c r="F267" i="1"/>
  <c r="I267" i="1" a="1"/>
  <c r="I267" i="1" s="1"/>
  <c r="M267" i="1"/>
  <c r="O267" i="1"/>
  <c r="S267" i="1" a="1"/>
  <c r="S267" i="1" s="1"/>
  <c r="F268" i="1"/>
  <c r="I268" i="1" a="1"/>
  <c r="I268" i="1" s="1"/>
  <c r="M268" i="1"/>
  <c r="O268" i="1"/>
  <c r="S268" i="1" a="1"/>
  <c r="S268" i="1" s="1"/>
  <c r="F269" i="1"/>
  <c r="I269" i="1" a="1"/>
  <c r="I269" i="1" s="1"/>
  <c r="M269" i="1"/>
  <c r="O269" i="1"/>
  <c r="S269" i="1" a="1"/>
  <c r="S269" i="1" s="1"/>
  <c r="F270" i="1"/>
  <c r="I270" i="1" a="1"/>
  <c r="I270" i="1" s="1"/>
  <c r="M270" i="1"/>
  <c r="O270" i="1"/>
  <c r="S270" i="1" a="1"/>
  <c r="S270" i="1" s="1"/>
  <c r="F271" i="1"/>
  <c r="I271" i="1" a="1"/>
  <c r="I271" i="1" s="1"/>
  <c r="M271" i="1"/>
  <c r="O271" i="1"/>
  <c r="S271" i="1" a="1"/>
  <c r="S271" i="1" s="1"/>
  <c r="F272" i="1"/>
  <c r="I272" i="1" a="1"/>
  <c r="I272" i="1" s="1"/>
  <c r="M272" i="1"/>
  <c r="O272" i="1"/>
  <c r="S272" i="1" a="1"/>
  <c r="S272" i="1" s="1"/>
  <c r="F273" i="1"/>
  <c r="I273" i="1" a="1"/>
  <c r="I273" i="1" s="1"/>
  <c r="M273" i="1"/>
  <c r="O273" i="1"/>
  <c r="S273" i="1" a="1"/>
  <c r="S273" i="1" s="1"/>
  <c r="F274" i="1"/>
  <c r="I274" i="1" a="1"/>
  <c r="I274" i="1" s="1"/>
  <c r="M274" i="1"/>
  <c r="O274" i="1"/>
  <c r="S274" i="1" a="1"/>
  <c r="S274" i="1" s="1"/>
  <c r="F275" i="1"/>
  <c r="I275" i="1" a="1"/>
  <c r="I275" i="1" s="1"/>
  <c r="M275" i="1"/>
  <c r="O275" i="1"/>
  <c r="S275" i="1" a="1"/>
  <c r="S275" i="1" s="1"/>
  <c r="F276" i="1"/>
  <c r="I276" i="1" a="1"/>
  <c r="I276" i="1" s="1"/>
  <c r="M276" i="1"/>
  <c r="O276" i="1"/>
  <c r="S276" i="1" a="1"/>
  <c r="S276" i="1" s="1"/>
  <c r="F277" i="1"/>
  <c r="I277" i="1" a="1"/>
  <c r="I277" i="1" s="1"/>
  <c r="M277" i="1"/>
  <c r="O277" i="1"/>
  <c r="S277" i="1" a="1"/>
  <c r="S277" i="1" s="1"/>
  <c r="F278" i="1"/>
  <c r="I278" i="1" a="1"/>
  <c r="I278" i="1" s="1"/>
  <c r="M278" i="1"/>
  <c r="O278" i="1"/>
  <c r="S278" i="1" a="1"/>
  <c r="S278" i="1" s="1"/>
  <c r="F279" i="1"/>
  <c r="I279" i="1" a="1"/>
  <c r="I279" i="1" s="1"/>
  <c r="M279" i="1"/>
  <c r="O279" i="1"/>
  <c r="S279" i="1" a="1"/>
  <c r="S279" i="1" s="1"/>
  <c r="F280" i="1"/>
  <c r="I280" i="1" a="1"/>
  <c r="I280" i="1" s="1"/>
  <c r="M280" i="1"/>
  <c r="O280" i="1"/>
  <c r="S280" i="1" a="1"/>
  <c r="S280" i="1" s="1"/>
  <c r="F281" i="1"/>
  <c r="I281" i="1" a="1"/>
  <c r="I281" i="1" s="1"/>
  <c r="M281" i="1"/>
  <c r="O281" i="1"/>
  <c r="S281" i="1" a="1"/>
  <c r="S281" i="1" s="1"/>
  <c r="F282" i="1"/>
  <c r="I282" i="1" a="1"/>
  <c r="I282" i="1" s="1"/>
  <c r="M282" i="1"/>
  <c r="O282" i="1"/>
  <c r="S282" i="1" a="1"/>
  <c r="S282" i="1" s="1"/>
  <c r="F283" i="1"/>
  <c r="I283" i="1" a="1"/>
  <c r="I283" i="1" s="1"/>
  <c r="M283" i="1"/>
  <c r="O283" i="1"/>
  <c r="S283" i="1" a="1"/>
  <c r="S283" i="1" s="1"/>
  <c r="F284" i="1"/>
  <c r="I284" i="1" a="1"/>
  <c r="I284" i="1" s="1"/>
  <c r="M284" i="1"/>
  <c r="O284" i="1"/>
  <c r="S284" i="1" a="1"/>
  <c r="S284" i="1" s="1"/>
  <c r="F285" i="1"/>
  <c r="I285" i="1" a="1"/>
  <c r="I285" i="1" s="1"/>
  <c r="M285" i="1"/>
  <c r="O285" i="1"/>
  <c r="S285" i="1" a="1"/>
  <c r="S285" i="1" s="1"/>
  <c r="F286" i="1"/>
  <c r="I286" i="1" a="1"/>
  <c r="I286" i="1" s="1"/>
  <c r="M286" i="1"/>
  <c r="O286" i="1"/>
  <c r="S286" i="1" a="1"/>
  <c r="S286" i="1" s="1"/>
  <c r="F287" i="1"/>
  <c r="I287" i="1" a="1"/>
  <c r="I287" i="1" s="1"/>
  <c r="M287" i="1"/>
  <c r="O287" i="1"/>
  <c r="S287" i="1" a="1"/>
  <c r="S287" i="1" s="1"/>
  <c r="F288" i="1"/>
  <c r="I288" i="1" a="1"/>
  <c r="I288" i="1" s="1"/>
  <c r="M288" i="1"/>
  <c r="O288" i="1"/>
  <c r="S288" i="1" a="1"/>
  <c r="S288" i="1" s="1"/>
  <c r="F289" i="1"/>
  <c r="I289" i="1" a="1"/>
  <c r="I289" i="1" s="1"/>
  <c r="M289" i="1"/>
  <c r="O289" i="1"/>
  <c r="S289" i="1" a="1"/>
  <c r="S289" i="1" s="1"/>
  <c r="F290" i="1"/>
  <c r="I290" i="1" a="1"/>
  <c r="I290" i="1" s="1"/>
  <c r="M290" i="1"/>
  <c r="O290" i="1"/>
  <c r="S290" i="1" a="1"/>
  <c r="S290" i="1" s="1"/>
  <c r="F291" i="1"/>
  <c r="I291" i="1" a="1"/>
  <c r="I291" i="1" s="1"/>
  <c r="M291" i="1"/>
  <c r="O291" i="1"/>
  <c r="S291" i="1" a="1"/>
  <c r="S291" i="1" s="1"/>
  <c r="F292" i="1"/>
  <c r="I292" i="1" a="1"/>
  <c r="I292" i="1"/>
  <c r="M292" i="1"/>
  <c r="O292" i="1"/>
  <c r="S292" i="1" a="1"/>
  <c r="S292" i="1" s="1"/>
  <c r="F293" i="1"/>
  <c r="I293" i="1" a="1"/>
  <c r="I293" i="1" s="1"/>
  <c r="M293" i="1"/>
  <c r="O293" i="1"/>
  <c r="S293" i="1" a="1"/>
  <c r="S293" i="1" s="1"/>
  <c r="F294" i="1"/>
  <c r="I294" i="1" a="1"/>
  <c r="I294" i="1" s="1"/>
  <c r="M294" i="1"/>
  <c r="O294" i="1"/>
  <c r="S294" i="1" a="1"/>
  <c r="S294" i="1" s="1"/>
  <c r="F295" i="1"/>
  <c r="I295" i="1" a="1"/>
  <c r="I295" i="1" s="1"/>
  <c r="M295" i="1"/>
  <c r="O295" i="1"/>
  <c r="S295" i="1" a="1"/>
  <c r="S295" i="1" s="1"/>
  <c r="F296" i="1"/>
  <c r="I296" i="1" a="1"/>
  <c r="I296" i="1" s="1"/>
  <c r="M296" i="1"/>
  <c r="O296" i="1"/>
  <c r="S296" i="1" a="1"/>
  <c r="S296" i="1"/>
  <c r="F297" i="1"/>
  <c r="I297" i="1" a="1"/>
  <c r="I297" i="1" s="1"/>
  <c r="M297" i="1"/>
  <c r="O297" i="1"/>
  <c r="S297" i="1" a="1"/>
  <c r="S297" i="1" s="1"/>
  <c r="F298" i="1"/>
  <c r="I298" i="1" a="1"/>
  <c r="I298" i="1" s="1"/>
  <c r="M298" i="1"/>
  <c r="O298" i="1"/>
  <c r="S298" i="1" a="1"/>
  <c r="S298" i="1" s="1"/>
  <c r="F299" i="1"/>
  <c r="I299" i="1" a="1"/>
  <c r="I299" i="1" s="1"/>
  <c r="M299" i="1"/>
  <c r="O299" i="1"/>
  <c r="S299" i="1" a="1"/>
  <c r="S299" i="1" s="1"/>
  <c r="F300" i="1"/>
  <c r="I300" i="1" a="1"/>
  <c r="I300" i="1"/>
  <c r="M300" i="1"/>
  <c r="O300" i="1"/>
  <c r="S300" i="1" a="1"/>
  <c r="S300" i="1" s="1"/>
  <c r="F301" i="1"/>
  <c r="I301" i="1" a="1"/>
  <c r="I301" i="1" s="1"/>
  <c r="M301" i="1"/>
  <c r="O301" i="1"/>
  <c r="S301" i="1" a="1"/>
  <c r="S301" i="1" s="1"/>
  <c r="F302" i="1"/>
  <c r="I302" i="1" a="1"/>
  <c r="I302" i="1"/>
  <c r="M302" i="1"/>
  <c r="O302" i="1"/>
  <c r="S302" i="1" a="1"/>
  <c r="S302" i="1" s="1"/>
  <c r="F303" i="1"/>
  <c r="I303" i="1" a="1"/>
  <c r="I303" i="1" s="1"/>
  <c r="M303" i="1"/>
  <c r="O303" i="1"/>
  <c r="S303" i="1" a="1"/>
  <c r="S303" i="1" s="1"/>
  <c r="F304" i="1"/>
  <c r="I304" i="1" a="1"/>
  <c r="I304" i="1" s="1"/>
  <c r="M304" i="1"/>
  <c r="O304" i="1"/>
  <c r="S304" i="1" a="1"/>
  <c r="S304" i="1" s="1"/>
  <c r="F305" i="1"/>
  <c r="I305" i="1" a="1"/>
  <c r="I305" i="1" s="1"/>
  <c r="M305" i="1"/>
  <c r="O305" i="1"/>
  <c r="S305" i="1" a="1"/>
  <c r="S305" i="1" s="1"/>
  <c r="F306" i="1"/>
  <c r="I306" i="1" a="1"/>
  <c r="I306" i="1" s="1"/>
  <c r="M306" i="1"/>
  <c r="O306" i="1"/>
  <c r="S306" i="1" a="1"/>
  <c r="S306" i="1" s="1"/>
  <c r="F307" i="1"/>
  <c r="I307" i="1" a="1"/>
  <c r="I307" i="1" s="1"/>
  <c r="M307" i="1"/>
  <c r="O307" i="1"/>
  <c r="S307" i="1" a="1"/>
  <c r="S307" i="1" s="1"/>
  <c r="F308" i="1"/>
  <c r="I308" i="1" a="1"/>
  <c r="I308" i="1" s="1"/>
  <c r="M308" i="1"/>
  <c r="O308" i="1"/>
  <c r="S308" i="1" a="1"/>
  <c r="S308" i="1" s="1"/>
  <c r="F309" i="1"/>
  <c r="I309" i="1" a="1"/>
  <c r="I309" i="1" s="1"/>
  <c r="M309" i="1"/>
  <c r="O309" i="1"/>
  <c r="S309" i="1" a="1"/>
  <c r="S309" i="1" s="1"/>
  <c r="F310" i="1"/>
  <c r="I310" i="1" a="1"/>
  <c r="I310" i="1" s="1"/>
  <c r="M310" i="1"/>
  <c r="O310" i="1"/>
  <c r="S310" i="1" a="1"/>
  <c r="S310" i="1" s="1"/>
  <c r="F311" i="1"/>
  <c r="I311" i="1" a="1"/>
  <c r="I311" i="1" s="1"/>
  <c r="M311" i="1"/>
  <c r="O311" i="1"/>
  <c r="S311" i="1" a="1"/>
  <c r="S311" i="1" s="1"/>
  <c r="F312" i="1"/>
  <c r="I312" i="1" a="1"/>
  <c r="I312" i="1" s="1"/>
  <c r="M312" i="1"/>
  <c r="O312" i="1"/>
  <c r="S312" i="1" a="1"/>
  <c r="S312" i="1" s="1"/>
  <c r="F313" i="1"/>
  <c r="I313" i="1" a="1"/>
  <c r="I313" i="1"/>
  <c r="M313" i="1"/>
  <c r="O313" i="1"/>
  <c r="S313" i="1" a="1"/>
  <c r="S313" i="1" s="1"/>
  <c r="F314" i="1"/>
  <c r="I314" i="1" a="1"/>
  <c r="I314" i="1" s="1"/>
  <c r="M314" i="1"/>
  <c r="O314" i="1"/>
  <c r="S314" i="1" a="1"/>
  <c r="S314" i="1" s="1"/>
  <c r="F315" i="1"/>
  <c r="I315" i="1" a="1"/>
  <c r="I315" i="1" s="1"/>
  <c r="M315" i="1"/>
  <c r="O315" i="1"/>
  <c r="S315" i="1" a="1"/>
  <c r="S315" i="1" s="1"/>
  <c r="F316" i="1"/>
  <c r="I316" i="1" a="1"/>
  <c r="I316" i="1" s="1"/>
  <c r="M316" i="1"/>
  <c r="O316" i="1"/>
  <c r="S316" i="1" a="1"/>
  <c r="S316" i="1" s="1"/>
  <c r="F317" i="1"/>
  <c r="I317" i="1" a="1"/>
  <c r="I317" i="1" s="1"/>
  <c r="M317" i="1"/>
  <c r="O317" i="1"/>
  <c r="S317" i="1" a="1"/>
  <c r="S317" i="1"/>
  <c r="F318" i="1"/>
  <c r="I318" i="1" a="1"/>
  <c r="I318" i="1" s="1"/>
  <c r="M318" i="1"/>
  <c r="O318" i="1"/>
  <c r="S318" i="1" a="1"/>
  <c r="S318" i="1" s="1"/>
  <c r="F319" i="1"/>
  <c r="I319" i="1" a="1"/>
  <c r="I319" i="1" s="1"/>
  <c r="M319" i="1"/>
  <c r="O319" i="1"/>
  <c r="S319" i="1" a="1"/>
  <c r="S319" i="1" s="1"/>
  <c r="F320" i="1"/>
  <c r="I320" i="1" a="1"/>
  <c r="I320" i="1" s="1"/>
  <c r="M320" i="1"/>
  <c r="O320" i="1"/>
  <c r="S320" i="1" a="1"/>
  <c r="S320" i="1" s="1"/>
  <c r="F321" i="1"/>
  <c r="I321" i="1" a="1"/>
  <c r="I321" i="1" s="1"/>
  <c r="M321" i="1"/>
  <c r="O321" i="1"/>
  <c r="S321" i="1" a="1"/>
  <c r="S321" i="1" s="1"/>
  <c r="F322" i="1"/>
  <c r="I322" i="1" a="1"/>
  <c r="I322" i="1" s="1"/>
  <c r="M322" i="1"/>
  <c r="O322" i="1"/>
  <c r="S322" i="1" a="1"/>
  <c r="S322" i="1" s="1"/>
  <c r="F323" i="1"/>
  <c r="I323" i="1" a="1"/>
  <c r="I323" i="1" s="1"/>
  <c r="M323" i="1"/>
  <c r="O323" i="1"/>
  <c r="S323" i="1" a="1"/>
  <c r="S323" i="1" s="1"/>
  <c r="F324" i="1"/>
  <c r="I324" i="1" a="1"/>
  <c r="I324" i="1" s="1"/>
  <c r="M324" i="1"/>
  <c r="O324" i="1"/>
  <c r="S324" i="1" a="1"/>
  <c r="S324" i="1" s="1"/>
  <c r="F325" i="1"/>
  <c r="I325" i="1" a="1"/>
  <c r="I325" i="1" s="1"/>
  <c r="M325" i="1"/>
  <c r="O325" i="1"/>
  <c r="S325" i="1" a="1"/>
  <c r="S325" i="1" s="1"/>
  <c r="F326" i="1"/>
  <c r="I326" i="1" a="1"/>
  <c r="I326" i="1" s="1"/>
  <c r="M326" i="1"/>
  <c r="O326" i="1"/>
  <c r="S326" i="1" a="1"/>
  <c r="S326" i="1" s="1"/>
  <c r="F327" i="1"/>
  <c r="I327" i="1" a="1"/>
  <c r="I327" i="1" s="1"/>
  <c r="M327" i="1"/>
  <c r="O327" i="1"/>
  <c r="S327" i="1" a="1"/>
  <c r="S327" i="1" s="1"/>
  <c r="F328" i="1"/>
  <c r="I328" i="1" a="1"/>
  <c r="I328" i="1" s="1"/>
  <c r="M328" i="1"/>
  <c r="O328" i="1"/>
  <c r="S328" i="1" a="1"/>
  <c r="S328" i="1" s="1"/>
  <c r="F329" i="1"/>
  <c r="I329" i="1" a="1"/>
  <c r="I329" i="1" s="1"/>
  <c r="M329" i="1"/>
  <c r="O329" i="1"/>
  <c r="S329" i="1" a="1"/>
  <c r="S329" i="1" s="1"/>
  <c r="F330" i="1"/>
  <c r="I330" i="1" a="1"/>
  <c r="I330" i="1" s="1"/>
  <c r="M330" i="1"/>
  <c r="O330" i="1"/>
  <c r="S330" i="1" a="1"/>
  <c r="S330" i="1" s="1"/>
  <c r="F331" i="1"/>
  <c r="I331" i="1" a="1"/>
  <c r="I331" i="1" s="1"/>
  <c r="M331" i="1"/>
  <c r="O331" i="1"/>
  <c r="S331" i="1" a="1"/>
  <c r="S331" i="1" s="1"/>
  <c r="F332" i="1"/>
  <c r="I332" i="1" a="1"/>
  <c r="I332" i="1" s="1"/>
  <c r="M332" i="1"/>
  <c r="O332" i="1"/>
  <c r="S332" i="1" a="1"/>
  <c r="S332" i="1" s="1"/>
  <c r="F333" i="1"/>
  <c r="I333" i="1" a="1"/>
  <c r="I333" i="1" s="1"/>
  <c r="M333" i="1"/>
  <c r="O333" i="1"/>
  <c r="S333" i="1" a="1"/>
  <c r="S333" i="1" s="1"/>
  <c r="F334" i="1"/>
  <c r="I334" i="1" a="1"/>
  <c r="I334" i="1" s="1"/>
  <c r="M334" i="1"/>
  <c r="O334" i="1"/>
  <c r="S334" i="1" a="1"/>
  <c r="S334" i="1" s="1"/>
  <c r="F335" i="1"/>
  <c r="I335" i="1" a="1"/>
  <c r="I335" i="1" s="1"/>
  <c r="M335" i="1"/>
  <c r="O335" i="1"/>
  <c r="S335" i="1" a="1"/>
  <c r="S335" i="1" s="1"/>
  <c r="F336" i="1"/>
  <c r="I336" i="1" a="1"/>
  <c r="I336" i="1" s="1"/>
  <c r="M336" i="1"/>
  <c r="O336" i="1"/>
  <c r="S336" i="1" a="1"/>
  <c r="S336" i="1" s="1"/>
  <c r="F337" i="1"/>
  <c r="I337" i="1" a="1"/>
  <c r="I337" i="1" s="1"/>
  <c r="M337" i="1"/>
  <c r="O337" i="1"/>
  <c r="S337" i="1" a="1"/>
  <c r="S337" i="1" s="1"/>
  <c r="F338" i="1"/>
  <c r="I338" i="1" a="1"/>
  <c r="I338" i="1" s="1"/>
  <c r="M338" i="1"/>
  <c r="O338" i="1"/>
  <c r="S338" i="1" a="1"/>
  <c r="S338" i="1" s="1"/>
  <c r="F339" i="1"/>
  <c r="I339" i="1" a="1"/>
  <c r="I339" i="1" s="1"/>
  <c r="M339" i="1"/>
  <c r="O339" i="1"/>
  <c r="S339" i="1" a="1"/>
  <c r="S339" i="1" s="1"/>
  <c r="F340" i="1"/>
  <c r="I340" i="1" a="1"/>
  <c r="I340" i="1" s="1"/>
  <c r="M340" i="1"/>
  <c r="O340" i="1"/>
  <c r="S340" i="1" a="1"/>
  <c r="S340" i="1" s="1"/>
  <c r="F341" i="1"/>
  <c r="I341" i="1" a="1"/>
  <c r="I341" i="1" s="1"/>
  <c r="M341" i="1"/>
  <c r="O341" i="1"/>
  <c r="S341" i="1" a="1"/>
  <c r="S341" i="1" s="1"/>
  <c r="F342" i="1"/>
  <c r="I342" i="1" a="1"/>
  <c r="I342" i="1" s="1"/>
  <c r="M342" i="1"/>
  <c r="O342" i="1"/>
  <c r="S342" i="1" a="1"/>
  <c r="S342" i="1" s="1"/>
  <c r="F343" i="1"/>
  <c r="I343" i="1" a="1"/>
  <c r="I343" i="1" s="1"/>
  <c r="M343" i="1"/>
  <c r="O343" i="1"/>
  <c r="S343" i="1" a="1"/>
  <c r="S343" i="1" s="1"/>
  <c r="F344" i="1"/>
  <c r="I344" i="1" a="1"/>
  <c r="I344" i="1" s="1"/>
  <c r="M344" i="1"/>
  <c r="O344" i="1"/>
  <c r="S344" i="1" a="1"/>
  <c r="S344" i="1" s="1"/>
  <c r="F345" i="1"/>
  <c r="I345" i="1" a="1"/>
  <c r="I345" i="1" s="1"/>
  <c r="M345" i="1"/>
  <c r="O345" i="1"/>
  <c r="S345" i="1" a="1"/>
  <c r="S345" i="1" s="1"/>
  <c r="F346" i="1"/>
  <c r="I346" i="1" a="1"/>
  <c r="I346" i="1" s="1"/>
  <c r="M346" i="1"/>
  <c r="O346" i="1"/>
  <c r="S346" i="1" a="1"/>
  <c r="S346" i="1" s="1"/>
  <c r="F347" i="1"/>
  <c r="I347" i="1" a="1"/>
  <c r="I347" i="1" s="1"/>
  <c r="M347" i="1"/>
  <c r="O347" i="1"/>
  <c r="S347" i="1" a="1"/>
  <c r="S347" i="1" s="1"/>
  <c r="F348" i="1"/>
  <c r="I348" i="1" a="1"/>
  <c r="I348" i="1" s="1"/>
  <c r="M348" i="1"/>
  <c r="O348" i="1"/>
  <c r="S348" i="1" a="1"/>
  <c r="S348" i="1" s="1"/>
  <c r="F349" i="1"/>
  <c r="I349" i="1" a="1"/>
  <c r="I349" i="1" s="1"/>
  <c r="M349" i="1"/>
  <c r="O349" i="1"/>
  <c r="S349" i="1" a="1"/>
  <c r="S349" i="1" s="1"/>
  <c r="F350" i="1"/>
  <c r="I350" i="1" a="1"/>
  <c r="I350" i="1" s="1"/>
  <c r="M350" i="1"/>
  <c r="O350" i="1"/>
  <c r="S350" i="1" a="1"/>
  <c r="S350" i="1" s="1"/>
  <c r="F351" i="1"/>
  <c r="I351" i="1" a="1"/>
  <c r="I351" i="1" s="1"/>
  <c r="M351" i="1"/>
  <c r="O351" i="1"/>
  <c r="S351" i="1" a="1"/>
  <c r="S351" i="1" s="1"/>
  <c r="F352" i="1"/>
  <c r="I352" i="1" a="1"/>
  <c r="I352" i="1" s="1"/>
  <c r="M352" i="1"/>
  <c r="O352" i="1"/>
  <c r="S352" i="1" a="1"/>
  <c r="S352" i="1" s="1"/>
  <c r="F353" i="1"/>
  <c r="I353" i="1" a="1"/>
  <c r="I353" i="1" s="1"/>
  <c r="M353" i="1"/>
  <c r="O353" i="1"/>
  <c r="S353" i="1" a="1"/>
  <c r="S353" i="1" s="1"/>
  <c r="F354" i="1"/>
  <c r="I354" i="1" a="1"/>
  <c r="I354" i="1" s="1"/>
  <c r="M354" i="1"/>
  <c r="O354" i="1"/>
  <c r="S354" i="1" a="1"/>
  <c r="S354" i="1"/>
  <c r="F355" i="1"/>
  <c r="I355" i="1" a="1"/>
  <c r="I355" i="1" s="1"/>
  <c r="M355" i="1"/>
  <c r="O355" i="1"/>
  <c r="S355" i="1" a="1"/>
  <c r="S355" i="1" s="1"/>
  <c r="F356" i="1"/>
  <c r="I356" i="1" a="1"/>
  <c r="I356" i="1" s="1"/>
  <c r="M356" i="1"/>
  <c r="O356" i="1"/>
  <c r="S356" i="1" a="1"/>
  <c r="S356" i="1" s="1"/>
  <c r="F357" i="1"/>
  <c r="I357" i="1" a="1"/>
  <c r="I357" i="1" s="1"/>
  <c r="M357" i="1"/>
  <c r="O357" i="1"/>
  <c r="S357" i="1" a="1"/>
  <c r="S357" i="1" s="1"/>
  <c r="F358" i="1"/>
  <c r="I358" i="1" a="1"/>
  <c r="I358" i="1" s="1"/>
  <c r="M358" i="1"/>
  <c r="O358" i="1"/>
  <c r="S358" i="1" a="1"/>
  <c r="S358" i="1" s="1"/>
  <c r="F359" i="1"/>
  <c r="I359" i="1" a="1"/>
  <c r="I359" i="1" s="1"/>
  <c r="M359" i="1"/>
  <c r="O359" i="1"/>
  <c r="S359" i="1" a="1"/>
  <c r="S359" i="1" s="1"/>
  <c r="F360" i="1"/>
  <c r="I360" i="1" a="1"/>
  <c r="I360" i="1" s="1"/>
  <c r="M360" i="1"/>
  <c r="O360" i="1"/>
  <c r="S360" i="1" a="1"/>
  <c r="S360" i="1" s="1"/>
  <c r="F361" i="1"/>
  <c r="I361" i="1" a="1"/>
  <c r="I361" i="1" s="1"/>
  <c r="M361" i="1"/>
  <c r="O361" i="1"/>
  <c r="S361" i="1" a="1"/>
  <c r="S361" i="1" s="1"/>
  <c r="F362" i="1"/>
  <c r="I362" i="1" a="1"/>
  <c r="I362" i="1" s="1"/>
  <c r="M362" i="1"/>
  <c r="O362" i="1"/>
  <c r="S362" i="1" a="1"/>
  <c r="S362" i="1" s="1"/>
  <c r="F363" i="1"/>
  <c r="I363" i="1" a="1"/>
  <c r="I363" i="1" s="1"/>
  <c r="M363" i="1"/>
  <c r="O363" i="1"/>
  <c r="S363" i="1" a="1"/>
  <c r="S363" i="1" s="1"/>
  <c r="F364" i="1"/>
  <c r="I364" i="1" a="1"/>
  <c r="I364" i="1" s="1"/>
  <c r="M364" i="1"/>
  <c r="O364" i="1"/>
  <c r="S364" i="1" a="1"/>
  <c r="S364" i="1" s="1"/>
  <c r="F365" i="1"/>
  <c r="I365" i="1" a="1"/>
  <c r="I365" i="1" s="1"/>
  <c r="M365" i="1"/>
  <c r="O365" i="1"/>
  <c r="S365" i="1" a="1"/>
  <c r="S365" i="1"/>
  <c r="F366" i="1"/>
  <c r="I366" i="1" a="1"/>
  <c r="I366" i="1" s="1"/>
  <c r="M366" i="1"/>
  <c r="O366" i="1"/>
  <c r="S366" i="1" a="1"/>
  <c r="S366" i="1" s="1"/>
  <c r="F367" i="1"/>
  <c r="I367" i="1" a="1"/>
  <c r="I367" i="1" s="1"/>
  <c r="M367" i="1"/>
  <c r="O367" i="1"/>
  <c r="S367" i="1" a="1"/>
  <c r="S367" i="1" s="1"/>
  <c r="F368" i="1"/>
  <c r="I368" i="1" a="1"/>
  <c r="I368" i="1" s="1"/>
  <c r="M368" i="1"/>
  <c r="O368" i="1"/>
  <c r="S368" i="1" a="1"/>
  <c r="S368" i="1" s="1"/>
  <c r="F369" i="1"/>
  <c r="I369" i="1" a="1"/>
  <c r="I369" i="1"/>
  <c r="M369" i="1"/>
  <c r="O369" i="1"/>
  <c r="S369" i="1" a="1"/>
  <c r="S369" i="1" s="1"/>
  <c r="F370" i="1"/>
  <c r="I370" i="1" a="1"/>
  <c r="I370" i="1" s="1"/>
  <c r="M370" i="1"/>
  <c r="O370" i="1"/>
  <c r="S370" i="1" a="1"/>
  <c r="S370" i="1" s="1"/>
  <c r="F371" i="1"/>
  <c r="I371" i="1" a="1"/>
  <c r="I371" i="1" s="1"/>
  <c r="M371" i="1"/>
  <c r="O371" i="1"/>
  <c r="S371" i="1" a="1"/>
  <c r="S371" i="1" s="1"/>
  <c r="F372" i="1"/>
  <c r="I372" i="1" a="1"/>
  <c r="I372" i="1" s="1"/>
  <c r="M372" i="1"/>
  <c r="O372" i="1"/>
  <c r="S372" i="1" a="1"/>
  <c r="S372" i="1" s="1"/>
  <c r="F373" i="1"/>
  <c r="I373" i="1" a="1"/>
  <c r="I373" i="1" s="1"/>
  <c r="M373" i="1"/>
  <c r="O373" i="1"/>
  <c r="S373" i="1" a="1"/>
  <c r="S373" i="1" s="1"/>
  <c r="F374" i="1"/>
  <c r="I374" i="1" a="1"/>
  <c r="I374" i="1" s="1"/>
  <c r="M374" i="1"/>
  <c r="O374" i="1"/>
  <c r="S374" i="1" a="1"/>
  <c r="S374" i="1" s="1"/>
  <c r="F375" i="1"/>
  <c r="I375" i="1" a="1"/>
  <c r="I375" i="1" s="1"/>
  <c r="M375" i="1"/>
  <c r="O375" i="1"/>
  <c r="S375" i="1" a="1"/>
  <c r="S375" i="1" s="1"/>
  <c r="F376" i="1"/>
  <c r="I376" i="1" a="1"/>
  <c r="I376" i="1" s="1"/>
  <c r="M376" i="1"/>
  <c r="O376" i="1"/>
  <c r="S376" i="1" a="1"/>
  <c r="S376" i="1" s="1"/>
  <c r="F377" i="1"/>
  <c r="I377" i="1" a="1"/>
  <c r="I377" i="1" s="1"/>
  <c r="M377" i="1"/>
  <c r="O377" i="1"/>
  <c r="S377" i="1" a="1"/>
  <c r="S377" i="1" s="1"/>
  <c r="F378" i="1"/>
  <c r="I378" i="1" a="1"/>
  <c r="I378" i="1" s="1"/>
  <c r="M378" i="1"/>
  <c r="O378" i="1"/>
  <c r="S378" i="1" a="1"/>
  <c r="S378" i="1" s="1"/>
  <c r="F379" i="1"/>
  <c r="I379" i="1" a="1"/>
  <c r="I379" i="1" s="1"/>
  <c r="M379" i="1"/>
  <c r="O379" i="1"/>
  <c r="S379" i="1" a="1"/>
  <c r="S379" i="1" s="1"/>
  <c r="F380" i="1"/>
  <c r="I380" i="1" a="1"/>
  <c r="I380" i="1" s="1"/>
  <c r="M380" i="1"/>
  <c r="O380" i="1"/>
  <c r="S380" i="1" a="1"/>
  <c r="S380" i="1" s="1"/>
  <c r="F381" i="1"/>
  <c r="I381" i="1" a="1"/>
  <c r="I381" i="1" s="1"/>
  <c r="M381" i="1"/>
  <c r="O381" i="1"/>
  <c r="S381" i="1" a="1"/>
  <c r="S381" i="1" s="1"/>
  <c r="F382" i="1"/>
  <c r="I382" i="1" a="1"/>
  <c r="I382" i="1" s="1"/>
  <c r="M382" i="1"/>
  <c r="O382" i="1"/>
  <c r="S382" i="1" a="1"/>
  <c r="S382" i="1" s="1"/>
  <c r="F383" i="1"/>
  <c r="I383" i="1" a="1"/>
  <c r="I383" i="1" s="1"/>
  <c r="M383" i="1"/>
  <c r="O383" i="1"/>
  <c r="S383" i="1" a="1"/>
  <c r="S383" i="1" s="1"/>
  <c r="F384" i="1"/>
  <c r="I384" i="1" a="1"/>
  <c r="I384" i="1" s="1"/>
  <c r="M384" i="1"/>
  <c r="O384" i="1"/>
  <c r="S384" i="1" a="1"/>
  <c r="S384" i="1" s="1"/>
  <c r="F385" i="1"/>
  <c r="I385" i="1" a="1"/>
  <c r="I385" i="1"/>
  <c r="M385" i="1"/>
  <c r="O385" i="1"/>
  <c r="S385" i="1" a="1"/>
  <c r="S385" i="1" s="1"/>
  <c r="F386" i="1"/>
  <c r="I386" i="1" a="1"/>
  <c r="I386" i="1" s="1"/>
  <c r="M386" i="1"/>
  <c r="O386" i="1"/>
  <c r="S386" i="1" a="1"/>
  <c r="S386" i="1" s="1"/>
  <c r="F387" i="1"/>
  <c r="I387" i="1" a="1"/>
  <c r="I387" i="1" s="1"/>
  <c r="M387" i="1"/>
  <c r="O387" i="1"/>
  <c r="S387" i="1" a="1"/>
  <c r="S387" i="1" s="1"/>
  <c r="F388" i="1"/>
  <c r="I388" i="1" a="1"/>
  <c r="I388" i="1" s="1"/>
  <c r="M388" i="1"/>
  <c r="O388" i="1"/>
  <c r="S388" i="1" a="1"/>
  <c r="S388" i="1" s="1"/>
  <c r="F389" i="1"/>
  <c r="I389" i="1" a="1"/>
  <c r="I389" i="1" s="1"/>
  <c r="M389" i="1"/>
  <c r="O389" i="1"/>
  <c r="S389" i="1" a="1"/>
  <c r="S389" i="1" s="1"/>
  <c r="F390" i="1"/>
  <c r="I390" i="1" a="1"/>
  <c r="I390" i="1"/>
  <c r="M390" i="1"/>
  <c r="O390" i="1"/>
  <c r="S390" i="1" a="1"/>
  <c r="S390" i="1" s="1"/>
  <c r="F391" i="1"/>
  <c r="I391" i="1" a="1"/>
  <c r="I391" i="1" s="1"/>
  <c r="M391" i="1"/>
  <c r="O391" i="1"/>
  <c r="S391" i="1" a="1"/>
  <c r="S391" i="1" s="1"/>
  <c r="F392" i="1"/>
  <c r="I392" i="1" a="1"/>
  <c r="I392" i="1" s="1"/>
  <c r="M392" i="1"/>
  <c r="O392" i="1"/>
  <c r="S392" i="1" a="1"/>
  <c r="S392" i="1" s="1"/>
  <c r="F393" i="1"/>
  <c r="I393" i="1" a="1"/>
  <c r="I393" i="1" s="1"/>
  <c r="M393" i="1"/>
  <c r="O393" i="1"/>
  <c r="S393" i="1" a="1"/>
  <c r="S393" i="1" s="1"/>
  <c r="F394" i="1"/>
  <c r="I394" i="1" a="1"/>
  <c r="I394" i="1" s="1"/>
  <c r="M394" i="1"/>
  <c r="O394" i="1"/>
  <c r="S394" i="1" a="1"/>
  <c r="S394" i="1" s="1"/>
  <c r="F395" i="1"/>
  <c r="I395" i="1" a="1"/>
  <c r="I395" i="1" s="1"/>
  <c r="M395" i="1"/>
  <c r="O395" i="1"/>
  <c r="S395" i="1" a="1"/>
  <c r="S395" i="1" s="1"/>
  <c r="F396" i="1"/>
  <c r="I396" i="1" a="1"/>
  <c r="I396" i="1" s="1"/>
  <c r="M396" i="1"/>
  <c r="O396" i="1"/>
  <c r="S396" i="1" a="1"/>
  <c r="S396" i="1" s="1"/>
  <c r="F397" i="1"/>
  <c r="I397" i="1" a="1"/>
  <c r="I397" i="1" s="1"/>
  <c r="M397" i="1"/>
  <c r="O397" i="1"/>
  <c r="S397" i="1" a="1"/>
  <c r="S397" i="1"/>
  <c r="F398" i="1"/>
  <c r="I398" i="1" a="1"/>
  <c r="I398" i="1" s="1"/>
  <c r="M398" i="1"/>
  <c r="O398" i="1"/>
  <c r="S398" i="1" a="1"/>
  <c r="S398" i="1" s="1"/>
  <c r="F399" i="1"/>
  <c r="I399" i="1" a="1"/>
  <c r="I399" i="1" s="1"/>
  <c r="M399" i="1"/>
  <c r="O399" i="1"/>
  <c r="S399" i="1" a="1"/>
  <c r="S399" i="1" s="1"/>
  <c r="F400" i="1"/>
  <c r="I400" i="1" a="1"/>
  <c r="I400" i="1" s="1"/>
  <c r="M400" i="1"/>
  <c r="O400" i="1"/>
  <c r="S400" i="1" a="1"/>
  <c r="S400" i="1" s="1"/>
  <c r="F401" i="1"/>
  <c r="I401" i="1" a="1"/>
  <c r="I401" i="1" s="1"/>
  <c r="M401" i="1"/>
  <c r="O401" i="1"/>
  <c r="S401" i="1" a="1"/>
  <c r="S401" i="1" s="1"/>
  <c r="F402" i="1"/>
  <c r="I402" i="1" a="1"/>
  <c r="I402" i="1" s="1"/>
  <c r="M402" i="1"/>
  <c r="O402" i="1"/>
  <c r="S402" i="1" a="1"/>
  <c r="S402" i="1" s="1"/>
  <c r="F403" i="1"/>
  <c r="I403" i="1" a="1"/>
  <c r="I403" i="1" s="1"/>
  <c r="M403" i="1"/>
  <c r="O403" i="1"/>
  <c r="S403" i="1" a="1"/>
  <c r="S403" i="1" s="1"/>
  <c r="F404" i="1"/>
  <c r="I404" i="1" a="1"/>
  <c r="I404" i="1" s="1"/>
  <c r="M404" i="1"/>
  <c r="O404" i="1"/>
  <c r="S404" i="1" a="1"/>
  <c r="S404" i="1" s="1"/>
  <c r="F405" i="1"/>
  <c r="I405" i="1" a="1"/>
  <c r="I405" i="1" s="1"/>
  <c r="M405" i="1"/>
  <c r="O405" i="1"/>
  <c r="S405" i="1" a="1"/>
  <c r="S405" i="1" s="1"/>
  <c r="F406" i="1"/>
  <c r="I406" i="1" a="1"/>
  <c r="I406" i="1" s="1"/>
  <c r="M406" i="1"/>
  <c r="O406" i="1"/>
  <c r="S406" i="1" a="1"/>
  <c r="S406" i="1" s="1"/>
  <c r="F407" i="1"/>
  <c r="I407" i="1" a="1"/>
  <c r="I407" i="1" s="1"/>
  <c r="M407" i="1"/>
  <c r="O407" i="1"/>
  <c r="S407" i="1" a="1"/>
  <c r="S407" i="1" s="1"/>
  <c r="F408" i="1"/>
  <c r="I408" i="1" a="1"/>
  <c r="I408" i="1" s="1"/>
  <c r="M408" i="1"/>
  <c r="O408" i="1"/>
  <c r="S408" i="1" a="1"/>
  <c r="S408" i="1"/>
  <c r="F409" i="1"/>
  <c r="I409" i="1" a="1"/>
  <c r="I409" i="1" s="1"/>
  <c r="M409" i="1"/>
  <c r="O409" i="1"/>
  <c r="S409" i="1" a="1"/>
  <c r="S409" i="1" s="1"/>
  <c r="F410" i="1"/>
  <c r="I410" i="1" a="1"/>
  <c r="I410" i="1"/>
  <c r="M410" i="1"/>
  <c r="O410" i="1"/>
  <c r="S410" i="1" a="1"/>
  <c r="S410" i="1" s="1"/>
  <c r="F411" i="1"/>
  <c r="I411" i="1" a="1"/>
  <c r="I411" i="1" s="1"/>
  <c r="M411" i="1"/>
  <c r="O411" i="1"/>
  <c r="S411" i="1" a="1"/>
  <c r="S411" i="1" s="1"/>
  <c r="F412" i="1"/>
  <c r="I412" i="1" a="1"/>
  <c r="I412" i="1" s="1"/>
  <c r="M412" i="1"/>
  <c r="O412" i="1"/>
  <c r="S412" i="1" a="1"/>
  <c r="S412" i="1" s="1"/>
  <c r="F413" i="1"/>
  <c r="I413" i="1" a="1"/>
  <c r="I413" i="1" s="1"/>
  <c r="M413" i="1"/>
  <c r="O413" i="1"/>
  <c r="S413" i="1" a="1"/>
  <c r="S413" i="1" s="1"/>
  <c r="F414" i="1"/>
  <c r="I414" i="1" a="1"/>
  <c r="I414" i="1" s="1"/>
  <c r="M414" i="1"/>
  <c r="O414" i="1"/>
  <c r="S414" i="1" a="1"/>
  <c r="S414" i="1" s="1"/>
  <c r="F415" i="1"/>
  <c r="I415" i="1" a="1"/>
  <c r="I415" i="1" s="1"/>
  <c r="M415" i="1"/>
  <c r="O415" i="1"/>
  <c r="S415" i="1" a="1"/>
  <c r="S415" i="1" s="1"/>
  <c r="F416" i="1"/>
  <c r="I416" i="1" a="1"/>
  <c r="I416" i="1" s="1"/>
  <c r="M416" i="1"/>
  <c r="O416" i="1"/>
  <c r="S416" i="1" a="1"/>
  <c r="S416" i="1" s="1"/>
  <c r="F417" i="1"/>
  <c r="I417" i="1" a="1"/>
  <c r="I417" i="1" s="1"/>
  <c r="M417" i="1"/>
  <c r="O417" i="1"/>
  <c r="S417" i="1" a="1"/>
  <c r="S417" i="1" s="1"/>
  <c r="F418" i="1"/>
  <c r="I418" i="1" a="1"/>
  <c r="I418" i="1" s="1"/>
  <c r="M418" i="1"/>
  <c r="O418" i="1"/>
  <c r="S418" i="1" a="1"/>
  <c r="S418" i="1" s="1"/>
  <c r="F419" i="1"/>
  <c r="I419" i="1" a="1"/>
  <c r="I419" i="1" s="1"/>
  <c r="M419" i="1"/>
  <c r="O419" i="1"/>
  <c r="S419" i="1" a="1"/>
  <c r="S419" i="1" s="1"/>
  <c r="F420" i="1"/>
  <c r="I420" i="1" a="1"/>
  <c r="I420" i="1" s="1"/>
  <c r="M420" i="1"/>
  <c r="O420" i="1"/>
  <c r="S420" i="1" a="1"/>
  <c r="S420" i="1" s="1"/>
  <c r="F421" i="1"/>
  <c r="I421" i="1" a="1"/>
  <c r="I421" i="1" s="1"/>
  <c r="M421" i="1"/>
  <c r="O421" i="1"/>
  <c r="S421" i="1" a="1"/>
  <c r="S421" i="1" s="1"/>
  <c r="F422" i="1"/>
  <c r="I422" i="1" a="1"/>
  <c r="I422" i="1" s="1"/>
  <c r="M422" i="1"/>
  <c r="O422" i="1"/>
  <c r="S422" i="1" a="1"/>
  <c r="S422" i="1" s="1"/>
  <c r="F423" i="1"/>
  <c r="I423" i="1" a="1"/>
  <c r="I423" i="1" s="1"/>
  <c r="M423" i="1"/>
  <c r="O423" i="1"/>
  <c r="S423" i="1" a="1"/>
  <c r="S423" i="1" s="1"/>
  <c r="F424" i="1"/>
  <c r="I424" i="1" a="1"/>
  <c r="I424" i="1" s="1"/>
  <c r="M424" i="1"/>
  <c r="O424" i="1"/>
  <c r="S424" i="1" a="1"/>
  <c r="S424" i="1" s="1"/>
  <c r="F425" i="1"/>
  <c r="I425" i="1" a="1"/>
  <c r="I425" i="1" s="1"/>
  <c r="M425" i="1"/>
  <c r="O425" i="1"/>
  <c r="S425" i="1" a="1"/>
  <c r="S425" i="1" s="1"/>
  <c r="F426" i="1"/>
  <c r="I426" i="1" a="1"/>
  <c r="I426" i="1" s="1"/>
  <c r="M426" i="1"/>
  <c r="O426" i="1"/>
  <c r="S426" i="1" a="1"/>
  <c r="S426" i="1" s="1"/>
  <c r="F427" i="1"/>
  <c r="I427" i="1" a="1"/>
  <c r="I427" i="1" s="1"/>
  <c r="M427" i="1"/>
  <c r="O427" i="1"/>
  <c r="S427" i="1" a="1"/>
  <c r="S427" i="1" s="1"/>
  <c r="F428" i="1"/>
  <c r="I428" i="1" a="1"/>
  <c r="I428" i="1" s="1"/>
  <c r="M428" i="1"/>
  <c r="O428" i="1"/>
  <c r="S428" i="1" a="1"/>
  <c r="S428" i="1" s="1"/>
  <c r="F429" i="1"/>
  <c r="I429" i="1" a="1"/>
  <c r="I429" i="1" s="1"/>
  <c r="M429" i="1"/>
  <c r="O429" i="1"/>
  <c r="S429" i="1" a="1"/>
  <c r="S429" i="1" s="1"/>
  <c r="F430" i="1"/>
  <c r="I430" i="1" a="1"/>
  <c r="I430" i="1" s="1"/>
  <c r="M430" i="1"/>
  <c r="O430" i="1"/>
  <c r="S430" i="1" a="1"/>
  <c r="S430" i="1" s="1"/>
  <c r="F431" i="1"/>
  <c r="I431" i="1" a="1"/>
  <c r="I431" i="1" s="1"/>
  <c r="M431" i="1"/>
  <c r="O431" i="1"/>
  <c r="S431" i="1" a="1"/>
  <c r="S431" i="1" s="1"/>
  <c r="F432" i="1"/>
  <c r="I432" i="1" a="1"/>
  <c r="I432" i="1" s="1"/>
  <c r="M432" i="1"/>
  <c r="O432" i="1"/>
  <c r="S432" i="1" a="1"/>
  <c r="S432" i="1" s="1"/>
  <c r="F433" i="1"/>
  <c r="I433" i="1" a="1"/>
  <c r="I433" i="1" s="1"/>
  <c r="M433" i="1"/>
  <c r="O433" i="1"/>
  <c r="S433" i="1" a="1"/>
  <c r="S433" i="1" s="1"/>
  <c r="F434" i="1"/>
  <c r="I434" i="1" a="1"/>
  <c r="I434" i="1" s="1"/>
  <c r="M434" i="1"/>
  <c r="O434" i="1"/>
  <c r="S434" i="1" a="1"/>
  <c r="S434" i="1" s="1"/>
  <c r="F435" i="1"/>
  <c r="I435" i="1" a="1"/>
  <c r="I435" i="1" s="1"/>
  <c r="M435" i="1"/>
  <c r="O435" i="1"/>
  <c r="S435" i="1" a="1"/>
  <c r="S435" i="1" s="1"/>
  <c r="F436" i="1"/>
  <c r="I436" i="1" a="1"/>
  <c r="I436" i="1" s="1"/>
  <c r="M436" i="1"/>
  <c r="O436" i="1"/>
  <c r="S436" i="1" a="1"/>
  <c r="S436" i="1" s="1"/>
  <c r="F437" i="1"/>
  <c r="I437" i="1" a="1"/>
  <c r="I437" i="1" s="1"/>
  <c r="M437" i="1"/>
  <c r="O437" i="1"/>
  <c r="S437" i="1" a="1"/>
  <c r="S437" i="1" s="1"/>
  <c r="F438" i="1"/>
  <c r="I438" i="1" a="1"/>
  <c r="I438" i="1" s="1"/>
  <c r="M438" i="1"/>
  <c r="O438" i="1"/>
  <c r="S438" i="1" a="1"/>
  <c r="S438" i="1" s="1"/>
  <c r="F439" i="1"/>
  <c r="I439" i="1" a="1"/>
  <c r="I439" i="1" s="1"/>
  <c r="M439" i="1"/>
  <c r="O439" i="1"/>
  <c r="S439" i="1" a="1"/>
  <c r="S439" i="1" s="1"/>
  <c r="F440" i="1"/>
  <c r="I440" i="1" a="1"/>
  <c r="I440" i="1" s="1"/>
  <c r="M440" i="1"/>
  <c r="O440" i="1"/>
  <c r="S440" i="1" a="1"/>
  <c r="S440" i="1" s="1"/>
  <c r="F441" i="1"/>
  <c r="I441" i="1" a="1"/>
  <c r="I441" i="1" s="1"/>
  <c r="M441" i="1"/>
  <c r="O441" i="1"/>
  <c r="S441" i="1" a="1"/>
  <c r="S441" i="1" s="1"/>
  <c r="F442" i="1"/>
  <c r="I442" i="1" a="1"/>
  <c r="I442" i="1" s="1"/>
  <c r="M442" i="1"/>
  <c r="O442" i="1"/>
  <c r="S442" i="1" a="1"/>
  <c r="S442" i="1" s="1"/>
  <c r="F443" i="1"/>
  <c r="I443" i="1" a="1"/>
  <c r="I443" i="1" s="1"/>
  <c r="M443" i="1"/>
  <c r="O443" i="1"/>
  <c r="S443" i="1" a="1"/>
  <c r="S443" i="1" s="1"/>
  <c r="F444" i="1"/>
  <c r="I444" i="1" a="1"/>
  <c r="I444" i="1" s="1"/>
  <c r="M444" i="1"/>
  <c r="O444" i="1"/>
  <c r="S444" i="1" a="1"/>
  <c r="S444" i="1" s="1"/>
  <c r="F445" i="1"/>
  <c r="I445" i="1" a="1"/>
  <c r="I445" i="1" s="1"/>
  <c r="M445" i="1"/>
  <c r="O445" i="1"/>
  <c r="S445" i="1" a="1"/>
  <c r="S445" i="1" s="1"/>
  <c r="F446" i="1"/>
  <c r="I446" i="1" a="1"/>
  <c r="I446" i="1" s="1"/>
  <c r="M446" i="1"/>
  <c r="O446" i="1"/>
  <c r="S446" i="1" a="1"/>
  <c r="S446" i="1" s="1"/>
  <c r="F447" i="1"/>
  <c r="I447" i="1" a="1"/>
  <c r="I447" i="1" s="1"/>
  <c r="M447" i="1"/>
  <c r="O447" i="1"/>
  <c r="S447" i="1" a="1"/>
  <c r="S447" i="1" s="1"/>
  <c r="F448" i="1"/>
  <c r="I448" i="1" a="1"/>
  <c r="I448" i="1" s="1"/>
  <c r="M448" i="1"/>
  <c r="O448" i="1"/>
  <c r="S448" i="1" a="1"/>
  <c r="S448" i="1" s="1"/>
  <c r="F449" i="1"/>
  <c r="I449" i="1" a="1"/>
  <c r="I449" i="1" s="1"/>
  <c r="M449" i="1"/>
  <c r="O449" i="1"/>
  <c r="S449" i="1" a="1"/>
  <c r="S449" i="1" s="1"/>
  <c r="F450" i="1"/>
  <c r="I450" i="1" a="1"/>
  <c r="I450" i="1" s="1"/>
  <c r="M450" i="1"/>
  <c r="O450" i="1"/>
  <c r="S450" i="1" a="1"/>
  <c r="S450" i="1" s="1"/>
  <c r="F451" i="1"/>
  <c r="I451" i="1" a="1"/>
  <c r="I451" i="1" s="1"/>
  <c r="M451" i="1"/>
  <c r="O451" i="1"/>
  <c r="S451" i="1" a="1"/>
  <c r="S451" i="1" s="1"/>
  <c r="F452" i="1"/>
  <c r="I452" i="1" a="1"/>
  <c r="I452" i="1" s="1"/>
  <c r="M452" i="1"/>
  <c r="O452" i="1"/>
  <c r="S452" i="1" a="1"/>
  <c r="S452" i="1" s="1"/>
  <c r="F453" i="1"/>
  <c r="I453" i="1" a="1"/>
  <c r="I453" i="1" s="1"/>
  <c r="M453" i="1"/>
  <c r="O453" i="1"/>
  <c r="S453" i="1" a="1"/>
  <c r="S453" i="1" s="1"/>
  <c r="F454" i="1"/>
  <c r="I454" i="1" a="1"/>
  <c r="I454" i="1" s="1"/>
  <c r="M454" i="1"/>
  <c r="O454" i="1"/>
  <c r="S454" i="1" a="1"/>
  <c r="S454" i="1" s="1"/>
  <c r="F455" i="1"/>
  <c r="I455" i="1" a="1"/>
  <c r="I455" i="1" s="1"/>
  <c r="M455" i="1"/>
  <c r="O455" i="1"/>
  <c r="S455" i="1" a="1"/>
  <c r="S455" i="1" s="1"/>
  <c r="F456" i="1"/>
  <c r="I456" i="1" a="1"/>
  <c r="I456" i="1" s="1"/>
  <c r="M456" i="1"/>
  <c r="O456" i="1"/>
  <c r="S456" i="1" a="1"/>
  <c r="S456" i="1" s="1"/>
  <c r="F457" i="1"/>
  <c r="I457" i="1" a="1"/>
  <c r="I457" i="1" s="1"/>
  <c r="M457" i="1"/>
  <c r="O457" i="1"/>
  <c r="S457" i="1" a="1"/>
  <c r="S457" i="1" s="1"/>
  <c r="F458" i="1"/>
  <c r="I458" i="1" a="1"/>
  <c r="I458" i="1" s="1"/>
  <c r="M458" i="1"/>
  <c r="O458" i="1"/>
  <c r="S458" i="1" a="1"/>
  <c r="S458" i="1" s="1"/>
  <c r="F459" i="1"/>
  <c r="I459" i="1" a="1"/>
  <c r="I459" i="1" s="1"/>
  <c r="M459" i="1"/>
  <c r="O459" i="1"/>
  <c r="S459" i="1" a="1"/>
  <c r="S459" i="1" s="1"/>
  <c r="F460" i="1"/>
  <c r="I460" i="1" a="1"/>
  <c r="I460" i="1" s="1"/>
  <c r="M460" i="1"/>
  <c r="O460" i="1"/>
  <c r="S460" i="1" a="1"/>
  <c r="S460" i="1" s="1"/>
  <c r="F461" i="1"/>
  <c r="I461" i="1" a="1"/>
  <c r="I461" i="1" s="1"/>
  <c r="M461" i="1"/>
  <c r="O461" i="1"/>
  <c r="S461" i="1" a="1"/>
  <c r="S461" i="1" s="1"/>
  <c r="F462" i="1"/>
  <c r="I462" i="1" a="1"/>
  <c r="I462" i="1" s="1"/>
  <c r="M462" i="1"/>
  <c r="O462" i="1"/>
  <c r="S462" i="1" a="1"/>
  <c r="S462" i="1" s="1"/>
  <c r="F463" i="1"/>
  <c r="I463" i="1" a="1"/>
  <c r="I463" i="1" s="1"/>
  <c r="M463" i="1"/>
  <c r="O463" i="1"/>
  <c r="S463" i="1" a="1"/>
  <c r="S463" i="1" s="1"/>
  <c r="F464" i="1"/>
  <c r="I464" i="1" a="1"/>
  <c r="I464" i="1" s="1"/>
  <c r="M464" i="1"/>
  <c r="O464" i="1"/>
  <c r="S464" i="1" a="1"/>
  <c r="S464" i="1" s="1"/>
  <c r="F465" i="1"/>
  <c r="I465" i="1" a="1"/>
  <c r="I465" i="1" s="1"/>
  <c r="M465" i="1"/>
  <c r="O465" i="1"/>
  <c r="S465" i="1" a="1"/>
  <c r="S465" i="1" s="1"/>
  <c r="F466" i="1"/>
  <c r="I466" i="1" a="1"/>
  <c r="I466" i="1" s="1"/>
  <c r="M466" i="1"/>
  <c r="O466" i="1"/>
  <c r="S466" i="1" a="1"/>
  <c r="S466" i="1" s="1"/>
  <c r="F467" i="1"/>
  <c r="I467" i="1" a="1"/>
  <c r="I467" i="1" s="1"/>
  <c r="M467" i="1"/>
  <c r="O467" i="1"/>
  <c r="S467" i="1" a="1"/>
  <c r="S467" i="1" s="1"/>
  <c r="F468" i="1"/>
  <c r="I468" i="1" a="1"/>
  <c r="I468" i="1" s="1"/>
  <c r="M468" i="1"/>
  <c r="O468" i="1"/>
  <c r="S468" i="1" a="1"/>
  <c r="S468" i="1" s="1"/>
  <c r="F469" i="1"/>
  <c r="I469" i="1" a="1"/>
  <c r="I469" i="1" s="1"/>
  <c r="M469" i="1"/>
  <c r="O469" i="1"/>
  <c r="S469" i="1" a="1"/>
  <c r="S469" i="1" s="1"/>
  <c r="F470" i="1"/>
  <c r="I470" i="1" a="1"/>
  <c r="I470" i="1" s="1"/>
  <c r="M470" i="1"/>
  <c r="O470" i="1"/>
  <c r="S470" i="1" a="1"/>
  <c r="S470" i="1" s="1"/>
  <c r="F471" i="1"/>
  <c r="I471" i="1" a="1"/>
  <c r="I471" i="1" s="1"/>
  <c r="M471" i="1"/>
  <c r="O471" i="1"/>
  <c r="S471" i="1" a="1"/>
  <c r="S471" i="1" s="1"/>
  <c r="F472" i="1"/>
  <c r="I472" i="1" a="1"/>
  <c r="I472" i="1" s="1"/>
  <c r="M472" i="1"/>
  <c r="O472" i="1"/>
  <c r="S472" i="1" a="1"/>
  <c r="S472" i="1" s="1"/>
  <c r="F473" i="1"/>
  <c r="I473" i="1" a="1"/>
  <c r="I473" i="1" s="1"/>
  <c r="M473" i="1"/>
  <c r="O473" i="1"/>
  <c r="S473" i="1" a="1"/>
  <c r="S473" i="1" s="1"/>
  <c r="F474" i="1"/>
  <c r="I474" i="1" a="1"/>
  <c r="I474" i="1" s="1"/>
  <c r="M474" i="1"/>
  <c r="O474" i="1"/>
  <c r="S474" i="1" a="1"/>
  <c r="S474" i="1" s="1"/>
  <c r="F475" i="1"/>
  <c r="I475" i="1" a="1"/>
  <c r="I475" i="1" s="1"/>
  <c r="M475" i="1"/>
  <c r="O475" i="1"/>
  <c r="S475" i="1" a="1"/>
  <c r="S475" i="1" s="1"/>
  <c r="F476" i="1"/>
  <c r="I476" i="1" a="1"/>
  <c r="I476" i="1" s="1"/>
  <c r="M476" i="1"/>
  <c r="O476" i="1"/>
  <c r="S476" i="1" a="1"/>
  <c r="S476" i="1" s="1"/>
  <c r="F477" i="1"/>
  <c r="I477" i="1" a="1"/>
  <c r="I477" i="1" s="1"/>
  <c r="M477" i="1"/>
  <c r="O477" i="1"/>
  <c r="S477" i="1" a="1"/>
  <c r="S477" i="1" s="1"/>
  <c r="F478" i="1"/>
  <c r="I478" i="1" a="1"/>
  <c r="I478" i="1" s="1"/>
  <c r="M478" i="1"/>
  <c r="O478" i="1"/>
  <c r="S478" i="1" a="1"/>
  <c r="S478" i="1" s="1"/>
  <c r="F479" i="1"/>
  <c r="I479" i="1" a="1"/>
  <c r="I479" i="1" s="1"/>
  <c r="M479" i="1"/>
  <c r="O479" i="1"/>
  <c r="S479" i="1" a="1"/>
  <c r="S479" i="1" s="1"/>
  <c r="F480" i="1"/>
  <c r="I480" i="1" a="1"/>
  <c r="I480" i="1" s="1"/>
  <c r="M480" i="1"/>
  <c r="O480" i="1"/>
  <c r="S480" i="1" a="1"/>
  <c r="S480" i="1" s="1"/>
  <c r="F481" i="1"/>
  <c r="I481" i="1" a="1"/>
  <c r="I481" i="1" s="1"/>
  <c r="M481" i="1"/>
  <c r="O481" i="1"/>
  <c r="S481" i="1" a="1"/>
  <c r="S481" i="1" s="1"/>
  <c r="F482" i="1"/>
  <c r="I482" i="1" a="1"/>
  <c r="I482" i="1" s="1"/>
  <c r="M482" i="1"/>
  <c r="O482" i="1"/>
  <c r="S482" i="1" a="1"/>
  <c r="S482" i="1" s="1"/>
  <c r="F483" i="1"/>
  <c r="I483" i="1" a="1"/>
  <c r="I483" i="1" s="1"/>
  <c r="M483" i="1"/>
  <c r="O483" i="1"/>
  <c r="S483" i="1" a="1"/>
  <c r="S483" i="1" s="1"/>
  <c r="F484" i="1"/>
  <c r="I484" i="1" a="1"/>
  <c r="I484" i="1" s="1"/>
  <c r="M484" i="1"/>
  <c r="O484" i="1"/>
  <c r="S484" i="1" a="1"/>
  <c r="S484" i="1" s="1"/>
  <c r="F485" i="1"/>
  <c r="I485" i="1" a="1"/>
  <c r="I485" i="1" s="1"/>
  <c r="M485" i="1"/>
  <c r="O485" i="1"/>
  <c r="S485" i="1" a="1"/>
  <c r="S485" i="1" s="1"/>
  <c r="F486" i="1"/>
  <c r="I486" i="1" a="1"/>
  <c r="I486" i="1" s="1"/>
  <c r="M486" i="1"/>
  <c r="O486" i="1"/>
  <c r="S486" i="1" a="1"/>
  <c r="S486" i="1" s="1"/>
  <c r="F487" i="1"/>
  <c r="I487" i="1" a="1"/>
  <c r="I487" i="1" s="1"/>
  <c r="M487" i="1"/>
  <c r="O487" i="1"/>
  <c r="S487" i="1" a="1"/>
  <c r="S487" i="1" s="1"/>
  <c r="F488" i="1"/>
  <c r="I488" i="1" a="1"/>
  <c r="I488" i="1" s="1"/>
  <c r="M488" i="1"/>
  <c r="O488" i="1"/>
  <c r="S488" i="1" a="1"/>
  <c r="S488" i="1" s="1"/>
  <c r="F489" i="1"/>
  <c r="I489" i="1" a="1"/>
  <c r="I489" i="1" s="1"/>
  <c r="M489" i="1"/>
  <c r="O489" i="1"/>
  <c r="S489" i="1" a="1"/>
  <c r="S489" i="1" s="1"/>
  <c r="F490" i="1"/>
  <c r="I490" i="1" a="1"/>
  <c r="I490" i="1"/>
  <c r="M490" i="1"/>
  <c r="O490" i="1"/>
  <c r="S490" i="1" a="1"/>
  <c r="S490" i="1" s="1"/>
  <c r="F491" i="1"/>
  <c r="I491" i="1" a="1"/>
  <c r="I491" i="1" s="1"/>
  <c r="M491" i="1"/>
  <c r="O491" i="1"/>
  <c r="S491" i="1" a="1"/>
  <c r="S491" i="1" s="1"/>
  <c r="F492" i="1"/>
  <c r="I492" i="1" a="1"/>
  <c r="I492" i="1" s="1"/>
  <c r="M492" i="1"/>
  <c r="O492" i="1"/>
  <c r="S492" i="1" a="1"/>
  <c r="S492" i="1" s="1"/>
  <c r="F493" i="1"/>
  <c r="I493" i="1" a="1"/>
  <c r="I493" i="1" s="1"/>
  <c r="M493" i="1"/>
  <c r="O493" i="1"/>
  <c r="S493" i="1" a="1"/>
  <c r="S493" i="1" s="1"/>
  <c r="F494" i="1"/>
  <c r="I494" i="1" a="1"/>
  <c r="I494" i="1" s="1"/>
  <c r="M494" i="1"/>
  <c r="O494" i="1"/>
  <c r="S494" i="1" a="1"/>
  <c r="S494" i="1" s="1"/>
  <c r="F495" i="1"/>
  <c r="I495" i="1" a="1"/>
  <c r="I495" i="1" s="1"/>
  <c r="M495" i="1"/>
  <c r="O495" i="1"/>
  <c r="S495" i="1" a="1"/>
  <c r="S495" i="1" s="1"/>
  <c r="F496" i="1"/>
  <c r="I496" i="1" a="1"/>
  <c r="I496" i="1" s="1"/>
  <c r="M496" i="1"/>
  <c r="O496" i="1"/>
  <c r="S496" i="1" a="1"/>
  <c r="S496" i="1" s="1"/>
  <c r="F497" i="1"/>
  <c r="I497" i="1" a="1"/>
  <c r="I497" i="1" s="1"/>
  <c r="M497" i="1"/>
  <c r="O497" i="1"/>
  <c r="S497" i="1" a="1"/>
  <c r="S497" i="1" s="1"/>
  <c r="F498" i="1"/>
  <c r="I498" i="1" a="1"/>
  <c r="I498" i="1" s="1"/>
  <c r="M498" i="1"/>
  <c r="O498" i="1"/>
  <c r="S498" i="1" a="1"/>
  <c r="S498" i="1" s="1"/>
  <c r="F499" i="1"/>
  <c r="I499" i="1" a="1"/>
  <c r="I499" i="1" s="1"/>
  <c r="M499" i="1"/>
  <c r="O499" i="1"/>
  <c r="S499" i="1" a="1"/>
  <c r="S499" i="1" s="1"/>
  <c r="F500" i="1"/>
  <c r="I500" i="1" a="1"/>
  <c r="I500" i="1" s="1"/>
  <c r="M500" i="1"/>
  <c r="O500" i="1"/>
  <c r="S500" i="1" a="1"/>
  <c r="S500" i="1" s="1"/>
  <c r="F501" i="1"/>
  <c r="I501" i="1" a="1"/>
  <c r="I501" i="1" s="1"/>
  <c r="M501" i="1"/>
  <c r="O501" i="1"/>
  <c r="S501" i="1" a="1"/>
  <c r="S501" i="1" s="1"/>
  <c r="F502" i="1"/>
  <c r="I502" i="1" a="1"/>
  <c r="I502" i="1" s="1"/>
  <c r="M502" i="1"/>
  <c r="O502" i="1"/>
  <c r="S502" i="1" a="1"/>
  <c r="S502" i="1"/>
  <c r="F503" i="1"/>
  <c r="I503" i="1" a="1"/>
  <c r="I503" i="1" s="1"/>
  <c r="M503" i="1"/>
  <c r="O503" i="1"/>
  <c r="S503" i="1" a="1"/>
  <c r="S503" i="1" s="1"/>
  <c r="F504" i="1"/>
  <c r="I504" i="1" a="1"/>
  <c r="I504" i="1" s="1"/>
  <c r="M504" i="1"/>
  <c r="O504" i="1"/>
  <c r="S504" i="1" a="1"/>
  <c r="S504" i="1" s="1"/>
  <c r="F505" i="1"/>
  <c r="I505" i="1" a="1"/>
  <c r="I505" i="1" s="1"/>
  <c r="M505" i="1"/>
  <c r="O505" i="1"/>
  <c r="S505" i="1" a="1"/>
  <c r="S505" i="1"/>
  <c r="F506" i="1"/>
  <c r="I506" i="1" a="1"/>
  <c r="I506" i="1" s="1"/>
  <c r="M506" i="1"/>
  <c r="O506" i="1"/>
  <c r="S506" i="1" a="1"/>
  <c r="S506" i="1" s="1"/>
  <c r="F507" i="1"/>
  <c r="I507" i="1" a="1"/>
  <c r="I507" i="1"/>
  <c r="M507" i="1"/>
  <c r="O507" i="1"/>
  <c r="S507" i="1" a="1"/>
  <c r="S507" i="1" s="1"/>
  <c r="F508" i="1"/>
  <c r="I508" i="1" a="1"/>
  <c r="I508" i="1" s="1"/>
  <c r="M508" i="1"/>
  <c r="O508" i="1"/>
  <c r="S508" i="1" a="1"/>
  <c r="S508" i="1" s="1"/>
  <c r="F509" i="1"/>
  <c r="I509" i="1" a="1"/>
  <c r="I509" i="1" s="1"/>
  <c r="M509" i="1"/>
  <c r="O509" i="1"/>
  <c r="S509" i="1" a="1"/>
  <c r="S509" i="1" s="1"/>
  <c r="F510" i="1"/>
  <c r="I510" i="1" a="1"/>
  <c r="I510" i="1" s="1"/>
  <c r="M510" i="1"/>
  <c r="O510" i="1"/>
  <c r="S510" i="1" a="1"/>
  <c r="S510" i="1" s="1"/>
  <c r="F511" i="1"/>
  <c r="I511" i="1" a="1"/>
  <c r="I511" i="1"/>
  <c r="M511" i="1"/>
  <c r="O511" i="1"/>
  <c r="S511" i="1" a="1"/>
  <c r="S511" i="1" s="1"/>
  <c r="F512" i="1"/>
  <c r="I512" i="1" a="1"/>
  <c r="I512" i="1" s="1"/>
  <c r="M512" i="1"/>
  <c r="O512" i="1"/>
  <c r="S512" i="1" a="1"/>
  <c r="S512" i="1" s="1"/>
  <c r="F513" i="1"/>
  <c r="I513" i="1" a="1"/>
  <c r="I513" i="1" s="1"/>
  <c r="M513" i="1"/>
  <c r="O513" i="1"/>
  <c r="S513" i="1" a="1"/>
  <c r="S513" i="1" s="1"/>
  <c r="F514" i="1"/>
  <c r="I514" i="1" a="1"/>
  <c r="I514" i="1" s="1"/>
  <c r="M514" i="1"/>
  <c r="O514" i="1"/>
  <c r="S514" i="1" a="1"/>
  <c r="S514" i="1" s="1"/>
  <c r="F515" i="1"/>
  <c r="I515" i="1" a="1"/>
  <c r="I515" i="1" s="1"/>
  <c r="M515" i="1"/>
  <c r="O515" i="1"/>
  <c r="S515" i="1" a="1"/>
  <c r="S515" i="1" s="1"/>
  <c r="F516" i="1"/>
  <c r="I516" i="1" a="1"/>
  <c r="I516" i="1" s="1"/>
  <c r="M516" i="1"/>
  <c r="O516" i="1"/>
  <c r="S516" i="1" a="1"/>
  <c r="S516" i="1" s="1"/>
  <c r="F517" i="1"/>
  <c r="I517" i="1" a="1"/>
  <c r="I517" i="1" s="1"/>
  <c r="M517" i="1"/>
  <c r="O517" i="1"/>
  <c r="S517" i="1" a="1"/>
  <c r="S517" i="1" s="1"/>
  <c r="F518" i="1"/>
  <c r="I518" i="1" a="1"/>
  <c r="I518" i="1" s="1"/>
  <c r="M518" i="1"/>
  <c r="O518" i="1"/>
  <c r="S518" i="1" a="1"/>
  <c r="S518" i="1" s="1"/>
  <c r="F519" i="1"/>
  <c r="I519" i="1" a="1"/>
  <c r="I519" i="1"/>
  <c r="M519" i="1"/>
  <c r="O519" i="1"/>
  <c r="S519" i="1" a="1"/>
  <c r="S519" i="1" s="1"/>
  <c r="F520" i="1"/>
  <c r="I520" i="1" a="1"/>
  <c r="I520" i="1" s="1"/>
  <c r="M520" i="1"/>
  <c r="O520" i="1"/>
  <c r="S520" i="1" a="1"/>
  <c r="S520" i="1" s="1"/>
  <c r="F521" i="1"/>
  <c r="I521" i="1" a="1"/>
  <c r="I521" i="1" s="1"/>
  <c r="M521" i="1"/>
  <c r="O521" i="1"/>
  <c r="S521" i="1" a="1"/>
  <c r="S521" i="1" s="1"/>
  <c r="F522" i="1"/>
  <c r="I522" i="1" a="1"/>
  <c r="I522" i="1" s="1"/>
  <c r="M522" i="1"/>
  <c r="O522" i="1"/>
  <c r="S522" i="1" a="1"/>
  <c r="S522" i="1" s="1"/>
  <c r="F523" i="1"/>
  <c r="I523" i="1" a="1"/>
  <c r="I523" i="1" s="1"/>
  <c r="M523" i="1"/>
  <c r="O523" i="1"/>
  <c r="S523" i="1" a="1"/>
  <c r="S523" i="1" s="1"/>
  <c r="F524" i="1"/>
  <c r="I524" i="1" a="1"/>
  <c r="I524" i="1" s="1"/>
  <c r="M524" i="1"/>
  <c r="O524" i="1"/>
  <c r="S524" i="1" a="1"/>
  <c r="S524" i="1" s="1"/>
  <c r="F525" i="1"/>
  <c r="I525" i="1" a="1"/>
  <c r="I525" i="1" s="1"/>
  <c r="M525" i="1"/>
  <c r="O525" i="1"/>
  <c r="S525" i="1" a="1"/>
  <c r="S525" i="1" s="1"/>
  <c r="F526" i="1"/>
  <c r="I526" i="1" a="1"/>
  <c r="I526" i="1" s="1"/>
  <c r="M526" i="1"/>
  <c r="O526" i="1"/>
  <c r="S526" i="1" a="1"/>
  <c r="S526" i="1" s="1"/>
  <c r="F527" i="1"/>
  <c r="I527" i="1" a="1"/>
  <c r="I527" i="1" s="1"/>
  <c r="M527" i="1"/>
  <c r="O527" i="1"/>
  <c r="S527" i="1" a="1"/>
  <c r="S527" i="1" s="1"/>
  <c r="F528" i="1"/>
  <c r="I528" i="1" a="1"/>
  <c r="I528" i="1" s="1"/>
  <c r="M528" i="1"/>
  <c r="O528" i="1"/>
  <c r="S528" i="1" a="1"/>
  <c r="S528" i="1" s="1"/>
  <c r="F529" i="1"/>
  <c r="I529" i="1" a="1"/>
  <c r="I529" i="1" s="1"/>
  <c r="M529" i="1"/>
  <c r="O529" i="1"/>
  <c r="S529" i="1" a="1"/>
  <c r="S529" i="1" s="1"/>
  <c r="F530" i="1"/>
  <c r="I530" i="1" a="1"/>
  <c r="I530" i="1" s="1"/>
  <c r="M530" i="1"/>
  <c r="O530" i="1"/>
  <c r="S530" i="1" a="1"/>
  <c r="S530" i="1" s="1"/>
  <c r="F531" i="1"/>
  <c r="I531" i="1" a="1"/>
  <c r="I531" i="1" s="1"/>
  <c r="M531" i="1"/>
  <c r="O531" i="1"/>
  <c r="S531" i="1" a="1"/>
  <c r="S531" i="1" s="1"/>
  <c r="F532" i="1"/>
  <c r="I532" i="1" a="1"/>
  <c r="I532" i="1" s="1"/>
  <c r="M532" i="1"/>
  <c r="O532" i="1"/>
  <c r="S532" i="1" a="1"/>
  <c r="S532" i="1" s="1"/>
  <c r="F533" i="1"/>
  <c r="I533" i="1" a="1"/>
  <c r="I533" i="1" s="1"/>
  <c r="M533" i="1"/>
  <c r="O533" i="1"/>
  <c r="S533" i="1" a="1"/>
  <c r="S533" i="1" s="1"/>
  <c r="F534" i="1"/>
  <c r="I534" i="1" a="1"/>
  <c r="I534" i="1" s="1"/>
  <c r="M534" i="1"/>
  <c r="O534" i="1"/>
  <c r="S534" i="1" a="1"/>
  <c r="S534" i="1" s="1"/>
  <c r="F535" i="1"/>
  <c r="I535" i="1" a="1"/>
  <c r="I535" i="1" s="1"/>
  <c r="M535" i="1"/>
  <c r="O535" i="1"/>
  <c r="S535" i="1" a="1"/>
  <c r="S535" i="1" s="1"/>
  <c r="F536" i="1"/>
  <c r="I536" i="1" a="1"/>
  <c r="I536" i="1" s="1"/>
  <c r="M536" i="1"/>
  <c r="O536" i="1"/>
  <c r="S536" i="1" a="1"/>
  <c r="S536" i="1" s="1"/>
  <c r="F537" i="1"/>
  <c r="I537" i="1" a="1"/>
  <c r="I537" i="1" s="1"/>
  <c r="M537" i="1"/>
  <c r="O537" i="1"/>
  <c r="S537" i="1" a="1"/>
  <c r="S537" i="1" s="1"/>
  <c r="F538" i="1"/>
  <c r="I538" i="1" a="1"/>
  <c r="I538" i="1" s="1"/>
  <c r="M538" i="1"/>
  <c r="O538" i="1"/>
  <c r="S538" i="1" a="1"/>
  <c r="S538" i="1" s="1"/>
  <c r="F539" i="1"/>
  <c r="I539" i="1" a="1"/>
  <c r="I539" i="1" s="1"/>
  <c r="M539" i="1"/>
  <c r="O539" i="1"/>
  <c r="S539" i="1" a="1"/>
  <c r="S539" i="1" s="1"/>
  <c r="F540" i="1"/>
  <c r="I540" i="1" a="1"/>
  <c r="I540" i="1" s="1"/>
  <c r="M540" i="1"/>
  <c r="O540" i="1"/>
  <c r="S540" i="1" a="1"/>
  <c r="S540" i="1" s="1"/>
  <c r="F541" i="1"/>
  <c r="I541" i="1" a="1"/>
  <c r="I541" i="1" s="1"/>
  <c r="M541" i="1"/>
  <c r="O541" i="1"/>
  <c r="S541" i="1" a="1"/>
  <c r="S541" i="1" s="1"/>
  <c r="F542" i="1"/>
  <c r="I542" i="1" a="1"/>
  <c r="I542" i="1" s="1"/>
  <c r="M542" i="1"/>
  <c r="O542" i="1"/>
  <c r="S542" i="1" a="1"/>
  <c r="S542" i="1" s="1"/>
  <c r="F543" i="1"/>
  <c r="I543" i="1" a="1"/>
  <c r="I543" i="1" s="1"/>
  <c r="M543" i="1"/>
  <c r="O543" i="1"/>
  <c r="S543" i="1" a="1"/>
  <c r="S543" i="1" s="1"/>
  <c r="F544" i="1"/>
  <c r="I544" i="1" a="1"/>
  <c r="I544" i="1" s="1"/>
  <c r="M544" i="1"/>
  <c r="O544" i="1"/>
  <c r="S544" i="1" a="1"/>
  <c r="S544" i="1" s="1"/>
  <c r="F545" i="1"/>
  <c r="I545" i="1" a="1"/>
  <c r="I545" i="1" s="1"/>
  <c r="M545" i="1"/>
  <c r="O545" i="1"/>
  <c r="S545" i="1" a="1"/>
  <c r="S545" i="1" s="1"/>
  <c r="F546" i="1"/>
  <c r="I546" i="1" a="1"/>
  <c r="I546" i="1" s="1"/>
  <c r="M546" i="1"/>
  <c r="O546" i="1"/>
  <c r="S546" i="1" a="1"/>
  <c r="S546" i="1" s="1"/>
  <c r="F547" i="1"/>
  <c r="I547" i="1" a="1"/>
  <c r="I547" i="1" s="1"/>
  <c r="M547" i="1"/>
  <c r="O547" i="1"/>
  <c r="S547" i="1" a="1"/>
  <c r="S547" i="1" s="1"/>
  <c r="F548" i="1"/>
  <c r="I548" i="1" a="1"/>
  <c r="I548" i="1" s="1"/>
  <c r="M548" i="1"/>
  <c r="O548" i="1"/>
  <c r="S548" i="1" a="1"/>
  <c r="S548" i="1" s="1"/>
  <c r="F549" i="1"/>
  <c r="I549" i="1" a="1"/>
  <c r="I549" i="1" s="1"/>
  <c r="M549" i="1"/>
  <c r="O549" i="1"/>
  <c r="S549" i="1" a="1"/>
  <c r="S549" i="1" s="1"/>
  <c r="F550" i="1"/>
  <c r="I550" i="1" a="1"/>
  <c r="I550" i="1" s="1"/>
  <c r="M550" i="1"/>
  <c r="O550" i="1"/>
  <c r="S550" i="1" a="1"/>
  <c r="S550" i="1" s="1"/>
  <c r="F551" i="1"/>
  <c r="I551" i="1" a="1"/>
  <c r="I551" i="1" s="1"/>
  <c r="M551" i="1"/>
  <c r="O551" i="1"/>
  <c r="S551" i="1" a="1"/>
  <c r="S551" i="1" s="1"/>
  <c r="F552" i="1"/>
  <c r="I552" i="1" a="1"/>
  <c r="I552" i="1" s="1"/>
  <c r="M552" i="1"/>
  <c r="O552" i="1"/>
  <c r="S552" i="1" a="1"/>
  <c r="S552" i="1" s="1"/>
  <c r="F553" i="1"/>
  <c r="I553" i="1" a="1"/>
  <c r="I553" i="1" s="1"/>
  <c r="M553" i="1"/>
  <c r="O553" i="1"/>
  <c r="S553" i="1" a="1"/>
  <c r="S553" i="1" s="1"/>
  <c r="F554" i="1"/>
  <c r="I554" i="1" a="1"/>
  <c r="I554" i="1" s="1"/>
  <c r="M554" i="1"/>
  <c r="O554" i="1"/>
  <c r="S554" i="1" a="1"/>
  <c r="S554" i="1" s="1"/>
  <c r="F555" i="1"/>
  <c r="I555" i="1" a="1"/>
  <c r="I555" i="1" s="1"/>
  <c r="M555" i="1"/>
  <c r="O555" i="1"/>
  <c r="S555" i="1" a="1"/>
  <c r="S555" i="1" s="1"/>
  <c r="F556" i="1"/>
  <c r="I556" i="1" a="1"/>
  <c r="I556" i="1" s="1"/>
  <c r="M556" i="1"/>
  <c r="O556" i="1"/>
  <c r="S556" i="1" a="1"/>
  <c r="S556" i="1" s="1"/>
  <c r="F557" i="1"/>
  <c r="I557" i="1" a="1"/>
  <c r="I557" i="1" s="1"/>
  <c r="M557" i="1"/>
  <c r="O557" i="1"/>
  <c r="S557" i="1" a="1"/>
  <c r="S557" i="1" s="1"/>
  <c r="F558" i="1"/>
  <c r="I558" i="1" a="1"/>
  <c r="I558" i="1" s="1"/>
  <c r="M558" i="1"/>
  <c r="O558" i="1"/>
  <c r="S558" i="1" a="1"/>
  <c r="S558" i="1" s="1"/>
  <c r="F559" i="1"/>
  <c r="I559" i="1" a="1"/>
  <c r="I559" i="1" s="1"/>
  <c r="M559" i="1"/>
  <c r="O559" i="1"/>
  <c r="S559" i="1" a="1"/>
  <c r="S559" i="1" s="1"/>
  <c r="F560" i="1"/>
  <c r="I560" i="1" a="1"/>
  <c r="I560" i="1" s="1"/>
  <c r="M560" i="1"/>
  <c r="O560" i="1"/>
  <c r="S560" i="1" a="1"/>
  <c r="S560" i="1" s="1"/>
  <c r="F561" i="1"/>
  <c r="I561" i="1" a="1"/>
  <c r="I561" i="1" s="1"/>
  <c r="M561" i="1"/>
  <c r="O561" i="1"/>
  <c r="S561" i="1" a="1"/>
  <c r="S561" i="1" s="1"/>
  <c r="F562" i="1"/>
  <c r="I562" i="1" a="1"/>
  <c r="I562" i="1" s="1"/>
  <c r="M562" i="1"/>
  <c r="O562" i="1"/>
  <c r="S562" i="1" a="1"/>
  <c r="S562" i="1" s="1"/>
  <c r="F563" i="1"/>
  <c r="I563" i="1" a="1"/>
  <c r="I563" i="1" s="1"/>
  <c r="M563" i="1"/>
  <c r="O563" i="1"/>
  <c r="S563" i="1" a="1"/>
  <c r="S563" i="1" s="1"/>
  <c r="F564" i="1"/>
  <c r="I564" i="1" a="1"/>
  <c r="I564" i="1" s="1"/>
  <c r="M564" i="1"/>
  <c r="O564" i="1"/>
  <c r="S564" i="1" a="1"/>
  <c r="S564" i="1" s="1"/>
  <c r="F565" i="1"/>
  <c r="I565" i="1" a="1"/>
  <c r="I565" i="1" s="1"/>
  <c r="M565" i="1"/>
  <c r="O565" i="1"/>
  <c r="S565" i="1" a="1"/>
  <c r="S565" i="1" s="1"/>
  <c r="F566" i="1"/>
  <c r="I566" i="1" a="1"/>
  <c r="I566" i="1" s="1"/>
  <c r="M566" i="1"/>
  <c r="O566" i="1"/>
  <c r="S566" i="1" a="1"/>
  <c r="S566" i="1" s="1"/>
  <c r="F567" i="1"/>
  <c r="I567" i="1" a="1"/>
  <c r="I567" i="1" s="1"/>
  <c r="M567" i="1"/>
  <c r="O567" i="1"/>
  <c r="S567" i="1" a="1"/>
  <c r="S567" i="1" s="1"/>
  <c r="F568" i="1"/>
  <c r="I568" i="1" a="1"/>
  <c r="I568" i="1" s="1"/>
  <c r="M568" i="1"/>
  <c r="O568" i="1"/>
  <c r="S568" i="1" a="1"/>
  <c r="S568" i="1" s="1"/>
  <c r="F569" i="1"/>
  <c r="I569" i="1" a="1"/>
  <c r="I569" i="1" s="1"/>
  <c r="M569" i="1"/>
  <c r="O569" i="1"/>
  <c r="S569" i="1" a="1"/>
  <c r="S569" i="1" s="1"/>
  <c r="F570" i="1"/>
  <c r="I570" i="1" a="1"/>
  <c r="I570" i="1" s="1"/>
  <c r="M570" i="1"/>
  <c r="O570" i="1"/>
  <c r="S570" i="1" a="1"/>
  <c r="S570" i="1" s="1"/>
  <c r="F571" i="1"/>
  <c r="I571" i="1" a="1"/>
  <c r="I571" i="1"/>
  <c r="M571" i="1"/>
  <c r="O571" i="1"/>
  <c r="S571" i="1" a="1"/>
  <c r="S571" i="1" s="1"/>
  <c r="F572" i="1"/>
  <c r="I572" i="1" a="1"/>
  <c r="I572" i="1" s="1"/>
  <c r="M572" i="1"/>
  <c r="O572" i="1"/>
  <c r="S572" i="1" a="1"/>
  <c r="S572" i="1" s="1"/>
  <c r="F573" i="1"/>
  <c r="I573" i="1" a="1"/>
  <c r="I573" i="1" s="1"/>
  <c r="M573" i="1"/>
  <c r="O573" i="1"/>
  <c r="S573" i="1" a="1"/>
  <c r="S573" i="1" s="1"/>
  <c r="F574" i="1"/>
  <c r="I574" i="1" a="1"/>
  <c r="I574" i="1" s="1"/>
  <c r="M574" i="1"/>
  <c r="O574" i="1"/>
  <c r="S574" i="1" a="1"/>
  <c r="S574" i="1" s="1"/>
  <c r="F575" i="1"/>
  <c r="I575" i="1" a="1"/>
  <c r="I575" i="1" s="1"/>
  <c r="M575" i="1"/>
  <c r="O575" i="1"/>
  <c r="S575" i="1" a="1"/>
  <c r="S575" i="1" s="1"/>
  <c r="F576" i="1"/>
  <c r="I576" i="1" a="1"/>
  <c r="I576" i="1" s="1"/>
  <c r="M576" i="1"/>
  <c r="O576" i="1"/>
  <c r="S576" i="1" a="1"/>
  <c r="S576" i="1" s="1"/>
  <c r="F577" i="1"/>
  <c r="I577" i="1" a="1"/>
  <c r="I577" i="1" s="1"/>
  <c r="M577" i="1"/>
  <c r="O577" i="1"/>
  <c r="S577" i="1" a="1"/>
  <c r="S577" i="1" s="1"/>
  <c r="F578" i="1"/>
  <c r="I578" i="1" a="1"/>
  <c r="I578" i="1" s="1"/>
  <c r="M578" i="1"/>
  <c r="O578" i="1"/>
  <c r="S578" i="1" a="1"/>
  <c r="S578" i="1" s="1"/>
  <c r="F579" i="1"/>
  <c r="I579" i="1" a="1"/>
  <c r="I579" i="1" s="1"/>
  <c r="M579" i="1"/>
  <c r="O579" i="1"/>
  <c r="S579" i="1" a="1"/>
  <c r="S579" i="1" s="1"/>
  <c r="F580" i="1"/>
  <c r="I580" i="1" a="1"/>
  <c r="I580" i="1" s="1"/>
  <c r="M580" i="1"/>
  <c r="O580" i="1"/>
  <c r="S580" i="1" a="1"/>
  <c r="S580" i="1" s="1"/>
  <c r="F581" i="1"/>
  <c r="I581" i="1" a="1"/>
  <c r="I581" i="1" s="1"/>
  <c r="M581" i="1"/>
  <c r="O581" i="1"/>
  <c r="S581" i="1" a="1"/>
  <c r="S581" i="1" s="1"/>
  <c r="F582" i="1"/>
  <c r="I582" i="1" a="1"/>
  <c r="I582" i="1" s="1"/>
  <c r="M582" i="1"/>
  <c r="O582" i="1"/>
  <c r="S582" i="1" a="1"/>
  <c r="S582" i="1" s="1"/>
  <c r="F583" i="1"/>
  <c r="I583" i="1" a="1"/>
  <c r="I583" i="1" s="1"/>
  <c r="M583" i="1"/>
  <c r="O583" i="1"/>
  <c r="S583" i="1" a="1"/>
  <c r="S583" i="1" s="1"/>
  <c r="F584" i="1"/>
  <c r="I584" i="1" a="1"/>
  <c r="I584" i="1" s="1"/>
  <c r="M584" i="1"/>
  <c r="O584" i="1"/>
  <c r="S584" i="1" a="1"/>
  <c r="S584" i="1" s="1"/>
  <c r="F585" i="1"/>
  <c r="I585" i="1" a="1"/>
  <c r="I585" i="1" s="1"/>
  <c r="M585" i="1"/>
  <c r="O585" i="1"/>
  <c r="S585" i="1" a="1"/>
  <c r="S585" i="1" s="1"/>
  <c r="F586" i="1"/>
  <c r="I586" i="1" a="1"/>
  <c r="I586" i="1" s="1"/>
  <c r="M586" i="1"/>
  <c r="O586" i="1"/>
  <c r="S586" i="1" a="1"/>
  <c r="S586" i="1" s="1"/>
  <c r="F587" i="1"/>
  <c r="I587" i="1" a="1"/>
  <c r="I587" i="1" s="1"/>
  <c r="M587" i="1"/>
  <c r="O587" i="1"/>
  <c r="S587" i="1" a="1"/>
  <c r="S587" i="1" s="1"/>
  <c r="F588" i="1"/>
  <c r="I588" i="1" a="1"/>
  <c r="I588" i="1" s="1"/>
  <c r="M588" i="1"/>
  <c r="O588" i="1"/>
  <c r="S588" i="1" a="1"/>
  <c r="S588" i="1" s="1"/>
  <c r="F589" i="1"/>
  <c r="I589" i="1" a="1"/>
  <c r="I589" i="1" s="1"/>
  <c r="M589" i="1"/>
  <c r="O589" i="1"/>
  <c r="S589" i="1" a="1"/>
  <c r="S589" i="1" s="1"/>
  <c r="F590" i="1"/>
  <c r="I590" i="1" a="1"/>
  <c r="I590" i="1" s="1"/>
  <c r="M590" i="1"/>
  <c r="O590" i="1"/>
  <c r="S590" i="1" a="1"/>
  <c r="S590" i="1" s="1"/>
  <c r="F591" i="1"/>
  <c r="I591" i="1" a="1"/>
  <c r="I591" i="1"/>
  <c r="M591" i="1"/>
  <c r="O591" i="1"/>
  <c r="S591" i="1" a="1"/>
  <c r="S591" i="1" s="1"/>
  <c r="F592" i="1"/>
  <c r="I592" i="1" a="1"/>
  <c r="I592" i="1" s="1"/>
  <c r="M592" i="1"/>
  <c r="O592" i="1"/>
  <c r="S592" i="1" a="1"/>
  <c r="S592" i="1" s="1"/>
  <c r="F593" i="1"/>
  <c r="I593" i="1" a="1"/>
  <c r="I593" i="1" s="1"/>
  <c r="M593" i="1"/>
  <c r="O593" i="1"/>
  <c r="S593" i="1" a="1"/>
  <c r="S593" i="1" s="1"/>
  <c r="F594" i="1"/>
  <c r="I594" i="1" a="1"/>
  <c r="I594" i="1" s="1"/>
  <c r="M594" i="1"/>
  <c r="O594" i="1"/>
  <c r="S594" i="1" a="1"/>
  <c r="S594" i="1" s="1"/>
  <c r="F595" i="1"/>
  <c r="I595" i="1" a="1"/>
  <c r="I595" i="1"/>
  <c r="M595" i="1"/>
  <c r="O595" i="1"/>
  <c r="S595" i="1" a="1"/>
  <c r="S595" i="1" s="1"/>
  <c r="F596" i="1"/>
  <c r="I596" i="1" a="1"/>
  <c r="I596" i="1" s="1"/>
  <c r="M596" i="1"/>
  <c r="O596" i="1"/>
  <c r="S596" i="1" a="1"/>
  <c r="S596" i="1" s="1"/>
  <c r="F597" i="1"/>
  <c r="I597" i="1" a="1"/>
  <c r="I597" i="1" s="1"/>
  <c r="M597" i="1"/>
  <c r="O597" i="1"/>
  <c r="S597" i="1" a="1"/>
  <c r="S597" i="1" s="1"/>
  <c r="F598" i="1"/>
  <c r="I598" i="1" a="1"/>
  <c r="I598" i="1" s="1"/>
  <c r="M598" i="1"/>
  <c r="O598" i="1"/>
  <c r="S598" i="1" a="1"/>
  <c r="S598" i="1" s="1"/>
  <c r="F599" i="1"/>
  <c r="I599" i="1" a="1"/>
  <c r="I599" i="1" s="1"/>
  <c r="M599" i="1"/>
  <c r="O599" i="1"/>
  <c r="S599" i="1" a="1"/>
  <c r="S599" i="1" s="1"/>
  <c r="F600" i="1"/>
  <c r="I600" i="1" a="1"/>
  <c r="I600" i="1" s="1"/>
  <c r="M600" i="1"/>
  <c r="O600" i="1"/>
  <c r="S600" i="1" a="1"/>
  <c r="S600" i="1" s="1"/>
  <c r="F601" i="1"/>
  <c r="I601" i="1" a="1"/>
  <c r="I601" i="1" s="1"/>
  <c r="M601" i="1"/>
  <c r="O601" i="1"/>
  <c r="S601" i="1" a="1"/>
  <c r="S601" i="1" s="1"/>
  <c r="F602" i="1"/>
  <c r="I602" i="1" a="1"/>
  <c r="I602" i="1" s="1"/>
  <c r="M602" i="1"/>
  <c r="O602" i="1"/>
  <c r="S602" i="1" a="1"/>
  <c r="S602" i="1" s="1"/>
  <c r="F603" i="1"/>
  <c r="I603" i="1" a="1"/>
  <c r="I603" i="1" s="1"/>
  <c r="M603" i="1"/>
  <c r="O603" i="1"/>
  <c r="S603" i="1" a="1"/>
  <c r="S603" i="1" s="1"/>
  <c r="F604" i="1"/>
  <c r="I604" i="1" a="1"/>
  <c r="I604" i="1" s="1"/>
  <c r="M604" i="1"/>
  <c r="O604" i="1"/>
  <c r="S604" i="1" a="1"/>
  <c r="S604" i="1" s="1"/>
  <c r="F605" i="1"/>
  <c r="I605" i="1" a="1"/>
  <c r="I605" i="1" s="1"/>
  <c r="M605" i="1"/>
  <c r="O605" i="1"/>
  <c r="S605" i="1" a="1"/>
  <c r="S605" i="1" s="1"/>
  <c r="F606" i="1"/>
  <c r="I606" i="1" a="1"/>
  <c r="I606" i="1" s="1"/>
  <c r="M606" i="1"/>
  <c r="O606" i="1"/>
  <c r="S606" i="1" a="1"/>
  <c r="S606" i="1" s="1"/>
  <c r="F607" i="1"/>
  <c r="I607" i="1" a="1"/>
  <c r="I607" i="1" s="1"/>
  <c r="M607" i="1"/>
  <c r="O607" i="1"/>
  <c r="S607" i="1" a="1"/>
  <c r="S607" i="1" s="1"/>
  <c r="F608" i="1"/>
  <c r="I608" i="1" a="1"/>
  <c r="I608" i="1" s="1"/>
  <c r="M608" i="1"/>
  <c r="O608" i="1"/>
  <c r="S608" i="1" a="1"/>
  <c r="S608" i="1" s="1"/>
  <c r="F609" i="1"/>
  <c r="I609" i="1" a="1"/>
  <c r="I609" i="1" s="1"/>
  <c r="M609" i="1"/>
  <c r="O609" i="1"/>
  <c r="S609" i="1" a="1"/>
  <c r="S609" i="1" s="1"/>
  <c r="F610" i="1"/>
  <c r="I610" i="1" a="1"/>
  <c r="I610" i="1"/>
  <c r="M610" i="1"/>
  <c r="O610" i="1"/>
  <c r="S610" i="1" a="1"/>
  <c r="S610" i="1" s="1"/>
  <c r="F611" i="1"/>
  <c r="I611" i="1" a="1"/>
  <c r="I611" i="1" s="1"/>
  <c r="M611" i="1"/>
  <c r="O611" i="1"/>
  <c r="S611" i="1" a="1"/>
  <c r="S611" i="1" s="1"/>
  <c r="F612" i="1"/>
  <c r="I612" i="1" a="1"/>
  <c r="I612" i="1" s="1"/>
  <c r="M612" i="1"/>
  <c r="O612" i="1"/>
  <c r="S612" i="1" a="1"/>
  <c r="S612" i="1" s="1"/>
  <c r="F613" i="1"/>
  <c r="I613" i="1" a="1"/>
  <c r="I613" i="1" s="1"/>
  <c r="M613" i="1"/>
  <c r="O613" i="1"/>
  <c r="S613" i="1" a="1"/>
  <c r="S613" i="1" s="1"/>
  <c r="F614" i="1"/>
  <c r="I614" i="1" a="1"/>
  <c r="I614" i="1" s="1"/>
  <c r="M614" i="1"/>
  <c r="O614" i="1"/>
  <c r="S614" i="1" a="1"/>
  <c r="S614" i="1" s="1"/>
  <c r="F615" i="1"/>
  <c r="I615" i="1" a="1"/>
  <c r="I615" i="1" s="1"/>
  <c r="M615" i="1"/>
  <c r="O615" i="1"/>
  <c r="S615" i="1" a="1"/>
  <c r="S615" i="1" s="1"/>
  <c r="F616" i="1"/>
  <c r="I616" i="1" a="1"/>
  <c r="I616" i="1" s="1"/>
  <c r="M616" i="1"/>
  <c r="O616" i="1"/>
  <c r="S616" i="1" a="1"/>
  <c r="S616" i="1" s="1"/>
  <c r="F617" i="1"/>
  <c r="I617" i="1" a="1"/>
  <c r="I617" i="1" s="1"/>
  <c r="M617" i="1"/>
  <c r="O617" i="1"/>
  <c r="S617" i="1" a="1"/>
  <c r="S617" i="1" s="1"/>
  <c r="F618" i="1"/>
  <c r="I618" i="1" a="1"/>
  <c r="I618" i="1" s="1"/>
  <c r="M618" i="1"/>
  <c r="O618" i="1"/>
  <c r="S618" i="1" a="1"/>
  <c r="S618" i="1" s="1"/>
  <c r="F619" i="1"/>
  <c r="I619" i="1" a="1"/>
  <c r="I619" i="1" s="1"/>
  <c r="M619" i="1"/>
  <c r="O619" i="1"/>
  <c r="S619" i="1" a="1"/>
  <c r="S619" i="1" s="1"/>
  <c r="F620" i="1"/>
  <c r="I620" i="1" a="1"/>
  <c r="I620" i="1" s="1"/>
  <c r="M620" i="1"/>
  <c r="O620" i="1"/>
  <c r="S620" i="1" a="1"/>
  <c r="S620" i="1" s="1"/>
  <c r="F621" i="1"/>
  <c r="I621" i="1" a="1"/>
  <c r="I621" i="1" s="1"/>
  <c r="M621" i="1"/>
  <c r="O621" i="1"/>
  <c r="S621" i="1" a="1"/>
  <c r="S621" i="1" s="1"/>
  <c r="F622" i="1"/>
  <c r="I622" i="1" a="1"/>
  <c r="I622" i="1" s="1"/>
  <c r="M622" i="1"/>
  <c r="O622" i="1"/>
  <c r="S622" i="1" a="1"/>
  <c r="S622" i="1" s="1"/>
  <c r="F623" i="1"/>
  <c r="I623" i="1" a="1"/>
  <c r="I623" i="1" s="1"/>
  <c r="M623" i="1"/>
  <c r="O623" i="1"/>
  <c r="S623" i="1" a="1"/>
  <c r="S623" i="1" s="1"/>
  <c r="F624" i="1"/>
  <c r="I624" i="1" a="1"/>
  <c r="I624" i="1" s="1"/>
  <c r="M624" i="1"/>
  <c r="O624" i="1"/>
  <c r="S624" i="1" a="1"/>
  <c r="S624" i="1" s="1"/>
  <c r="F625" i="1"/>
  <c r="I625" i="1" a="1"/>
  <c r="I625" i="1" s="1"/>
  <c r="M625" i="1"/>
  <c r="O625" i="1"/>
  <c r="S625" i="1" a="1"/>
  <c r="S625" i="1" s="1"/>
  <c r="F626" i="1"/>
  <c r="I626" i="1" a="1"/>
  <c r="I626" i="1" s="1"/>
  <c r="M626" i="1"/>
  <c r="O626" i="1"/>
  <c r="S626" i="1" a="1"/>
  <c r="S626" i="1" s="1"/>
  <c r="F627" i="1"/>
  <c r="I627" i="1" a="1"/>
  <c r="I627" i="1"/>
  <c r="M627" i="1"/>
  <c r="O627" i="1"/>
  <c r="S627" i="1" a="1"/>
  <c r="S627" i="1" s="1"/>
  <c r="F628" i="1"/>
  <c r="I628" i="1" a="1"/>
  <c r="I628" i="1" s="1"/>
  <c r="M628" i="1"/>
  <c r="O628" i="1"/>
  <c r="S628" i="1" a="1"/>
  <c r="S628" i="1" s="1"/>
  <c r="F629" i="1"/>
  <c r="I629" i="1" a="1"/>
  <c r="I629" i="1" s="1"/>
  <c r="M629" i="1"/>
  <c r="O629" i="1"/>
  <c r="S629" i="1" a="1"/>
  <c r="S629" i="1" s="1"/>
  <c r="F630" i="1"/>
  <c r="I630" i="1" a="1"/>
  <c r="I630" i="1" s="1"/>
  <c r="M630" i="1"/>
  <c r="O630" i="1"/>
  <c r="S630" i="1" a="1"/>
  <c r="S630" i="1" s="1"/>
  <c r="F631" i="1"/>
  <c r="I631" i="1" a="1"/>
  <c r="I631" i="1" s="1"/>
  <c r="M631" i="1"/>
  <c r="O631" i="1"/>
  <c r="S631" i="1" a="1"/>
  <c r="S631" i="1" s="1"/>
  <c r="F632" i="1"/>
  <c r="I632" i="1" a="1"/>
  <c r="I632" i="1" s="1"/>
  <c r="M632" i="1"/>
  <c r="O632" i="1"/>
  <c r="S632" i="1" a="1"/>
  <c r="S632" i="1" s="1"/>
  <c r="F633" i="1"/>
  <c r="I633" i="1" a="1"/>
  <c r="I633" i="1" s="1"/>
  <c r="M633" i="1"/>
  <c r="O633" i="1"/>
  <c r="S633" i="1" a="1"/>
  <c r="S633" i="1" s="1"/>
  <c r="F634" i="1"/>
  <c r="I634" i="1" a="1"/>
  <c r="I634" i="1" s="1"/>
  <c r="M634" i="1"/>
  <c r="O634" i="1"/>
  <c r="S634" i="1" a="1"/>
  <c r="S634" i="1" s="1"/>
  <c r="F635" i="1"/>
  <c r="I635" i="1" a="1"/>
  <c r="I635" i="1" s="1"/>
  <c r="M635" i="1"/>
  <c r="O635" i="1"/>
  <c r="S635" i="1" a="1"/>
  <c r="S635" i="1" s="1"/>
  <c r="F636" i="1"/>
  <c r="I636" i="1" a="1"/>
  <c r="I636" i="1" s="1"/>
  <c r="M636" i="1"/>
  <c r="O636" i="1"/>
  <c r="S636" i="1" a="1"/>
  <c r="S636" i="1" s="1"/>
  <c r="F637" i="1"/>
  <c r="I637" i="1" a="1"/>
  <c r="I637" i="1" s="1"/>
  <c r="M637" i="1"/>
  <c r="O637" i="1"/>
  <c r="S637" i="1" a="1"/>
  <c r="S637" i="1" s="1"/>
  <c r="F638" i="1"/>
  <c r="I638" i="1" a="1"/>
  <c r="I638" i="1" s="1"/>
  <c r="M638" i="1"/>
  <c r="O638" i="1"/>
  <c r="S638" i="1" a="1"/>
  <c r="S638" i="1" s="1"/>
  <c r="F639" i="1"/>
  <c r="I639" i="1" a="1"/>
  <c r="I639" i="1" s="1"/>
  <c r="M639" i="1"/>
  <c r="O639" i="1"/>
  <c r="S639" i="1" a="1"/>
  <c r="S639" i="1" s="1"/>
  <c r="F640" i="1"/>
  <c r="I640" i="1" a="1"/>
  <c r="I640" i="1" s="1"/>
  <c r="M640" i="1"/>
  <c r="O640" i="1"/>
  <c r="S640" i="1" a="1"/>
  <c r="S640" i="1" s="1"/>
  <c r="F641" i="1"/>
  <c r="I641" i="1" a="1"/>
  <c r="I641" i="1" s="1"/>
  <c r="M641" i="1"/>
  <c r="O641" i="1"/>
  <c r="S641" i="1" a="1"/>
  <c r="S641" i="1"/>
  <c r="F642" i="1"/>
  <c r="I642" i="1" a="1"/>
  <c r="I642" i="1" s="1"/>
  <c r="M642" i="1"/>
  <c r="O642" i="1"/>
  <c r="S642" i="1" a="1"/>
  <c r="S642" i="1" s="1"/>
  <c r="F643" i="1"/>
  <c r="I643" i="1" a="1"/>
  <c r="I643" i="1" s="1"/>
  <c r="M643" i="1"/>
  <c r="O643" i="1"/>
  <c r="S643" i="1" a="1"/>
  <c r="S643" i="1" s="1"/>
  <c r="F644" i="1"/>
  <c r="I644" i="1" a="1"/>
  <c r="I644" i="1" s="1"/>
  <c r="M644" i="1"/>
  <c r="O644" i="1"/>
  <c r="S644" i="1" a="1"/>
  <c r="S644" i="1" s="1"/>
  <c r="F645" i="1"/>
  <c r="I645" i="1" a="1"/>
  <c r="I645" i="1" s="1"/>
  <c r="M645" i="1"/>
  <c r="O645" i="1"/>
  <c r="S645" i="1" a="1"/>
  <c r="S645" i="1" s="1"/>
  <c r="F646" i="1"/>
  <c r="I646" i="1" a="1"/>
  <c r="I646" i="1" s="1"/>
  <c r="M646" i="1"/>
  <c r="O646" i="1"/>
  <c r="S646" i="1" a="1"/>
  <c r="S646" i="1" s="1"/>
  <c r="F647" i="1"/>
  <c r="I647" i="1" a="1"/>
  <c r="I647" i="1" s="1"/>
  <c r="M647" i="1"/>
  <c r="O647" i="1"/>
  <c r="S647" i="1" a="1"/>
  <c r="S647" i="1" s="1"/>
  <c r="F648" i="1"/>
  <c r="I648" i="1" a="1"/>
  <c r="I648" i="1" s="1"/>
  <c r="M648" i="1"/>
  <c r="O648" i="1"/>
  <c r="S648" i="1" a="1"/>
  <c r="S648" i="1" s="1"/>
  <c r="F649" i="1"/>
  <c r="I649" i="1" a="1"/>
  <c r="I649" i="1" s="1"/>
  <c r="M649" i="1"/>
  <c r="O649" i="1"/>
  <c r="S649" i="1" a="1"/>
  <c r="S649" i="1" s="1"/>
  <c r="F650" i="1"/>
  <c r="I650" i="1" a="1"/>
  <c r="I650" i="1" s="1"/>
  <c r="M650" i="1"/>
  <c r="O650" i="1"/>
  <c r="S650" i="1" a="1"/>
  <c r="S650" i="1" s="1"/>
  <c r="F651" i="1"/>
  <c r="I651" i="1" a="1"/>
  <c r="I651" i="1" s="1"/>
  <c r="M651" i="1"/>
  <c r="O651" i="1"/>
  <c r="S651" i="1" a="1"/>
  <c r="S651" i="1" s="1"/>
  <c r="F652" i="1"/>
  <c r="I652" i="1" a="1"/>
  <c r="I652" i="1" s="1"/>
  <c r="M652" i="1"/>
  <c r="O652" i="1"/>
  <c r="S652" i="1" a="1"/>
  <c r="S652" i="1" s="1"/>
  <c r="F653" i="1"/>
  <c r="I653" i="1" a="1"/>
  <c r="I653" i="1" s="1"/>
  <c r="M653" i="1"/>
  <c r="O653" i="1"/>
  <c r="S653" i="1" a="1"/>
  <c r="S653" i="1" s="1"/>
  <c r="F654" i="1"/>
  <c r="I654" i="1" a="1"/>
  <c r="I654" i="1" s="1"/>
  <c r="M654" i="1"/>
  <c r="O654" i="1"/>
  <c r="S654" i="1" a="1"/>
  <c r="S654" i="1" s="1"/>
  <c r="F655" i="1"/>
  <c r="I655" i="1" a="1"/>
  <c r="I655" i="1" s="1"/>
  <c r="M655" i="1"/>
  <c r="O655" i="1"/>
  <c r="S655" i="1" a="1"/>
  <c r="S655" i="1" s="1"/>
  <c r="F656" i="1"/>
  <c r="I656" i="1" a="1"/>
  <c r="I656" i="1" s="1"/>
  <c r="M656" i="1"/>
  <c r="O656" i="1"/>
  <c r="S656" i="1" a="1"/>
  <c r="S656" i="1" s="1"/>
  <c r="F657" i="1"/>
  <c r="I657" i="1" a="1"/>
  <c r="I657" i="1" s="1"/>
  <c r="M657" i="1"/>
  <c r="O657" i="1"/>
  <c r="S657" i="1" a="1"/>
  <c r="S657" i="1" s="1"/>
  <c r="F658" i="1"/>
  <c r="I658" i="1" a="1"/>
  <c r="I658" i="1" s="1"/>
  <c r="M658" i="1"/>
  <c r="O658" i="1"/>
  <c r="S658" i="1" a="1"/>
  <c r="S658" i="1" s="1"/>
  <c r="F659" i="1"/>
  <c r="I659" i="1" a="1"/>
  <c r="I659" i="1" s="1"/>
  <c r="M659" i="1"/>
  <c r="O659" i="1"/>
  <c r="S659" i="1" a="1"/>
  <c r="S659" i="1" s="1"/>
  <c r="F660" i="1"/>
  <c r="I660" i="1" a="1"/>
  <c r="I660" i="1" s="1"/>
  <c r="M660" i="1"/>
  <c r="O660" i="1"/>
  <c r="S660" i="1" a="1"/>
  <c r="S660" i="1" s="1"/>
  <c r="F661" i="1"/>
  <c r="I661" i="1" a="1"/>
  <c r="I661" i="1" s="1"/>
  <c r="M661" i="1"/>
  <c r="O661" i="1"/>
  <c r="S661" i="1" a="1"/>
  <c r="S661" i="1" s="1"/>
  <c r="F662" i="1"/>
  <c r="I662" i="1" a="1"/>
  <c r="I662" i="1" s="1"/>
  <c r="M662" i="1"/>
  <c r="O662" i="1"/>
  <c r="S662" i="1" a="1"/>
  <c r="S662" i="1" s="1"/>
  <c r="F663" i="1"/>
  <c r="I663" i="1" a="1"/>
  <c r="I663" i="1" s="1"/>
  <c r="M663" i="1"/>
  <c r="O663" i="1"/>
  <c r="S663" i="1" a="1"/>
  <c r="S663" i="1" s="1"/>
  <c r="F664" i="1"/>
  <c r="I664" i="1" a="1"/>
  <c r="I664" i="1" s="1"/>
  <c r="M664" i="1"/>
  <c r="O664" i="1"/>
  <c r="S664" i="1" a="1"/>
  <c r="S664" i="1" s="1"/>
  <c r="F665" i="1"/>
  <c r="I665" i="1" a="1"/>
  <c r="I665" i="1" s="1"/>
  <c r="M665" i="1"/>
  <c r="O665" i="1"/>
  <c r="S665" i="1" a="1"/>
  <c r="S665" i="1" s="1"/>
  <c r="F666" i="1"/>
  <c r="I666" i="1" a="1"/>
  <c r="I666" i="1" s="1"/>
  <c r="M666" i="1"/>
  <c r="O666" i="1"/>
  <c r="S666" i="1" a="1"/>
  <c r="S666" i="1" s="1"/>
  <c r="F667" i="1"/>
  <c r="I667" i="1" a="1"/>
  <c r="I667" i="1" s="1"/>
  <c r="M667" i="1"/>
  <c r="O667" i="1"/>
  <c r="S667" i="1" a="1"/>
  <c r="S667" i="1" s="1"/>
  <c r="F668" i="1"/>
  <c r="I668" i="1" a="1"/>
  <c r="I668" i="1" s="1"/>
  <c r="M668" i="1"/>
  <c r="O668" i="1"/>
  <c r="S668" i="1" a="1"/>
  <c r="S668" i="1" s="1"/>
  <c r="F669" i="1"/>
  <c r="I669" i="1" a="1"/>
  <c r="I669" i="1" s="1"/>
  <c r="M669" i="1"/>
  <c r="O669" i="1"/>
  <c r="S669" i="1" a="1"/>
  <c r="S669" i="1" s="1"/>
  <c r="F670" i="1"/>
  <c r="I670" i="1" a="1"/>
  <c r="I670" i="1" s="1"/>
  <c r="M670" i="1"/>
  <c r="O670" i="1"/>
  <c r="S670" i="1" a="1"/>
  <c r="S670" i="1" s="1"/>
  <c r="F671" i="1"/>
  <c r="I671" i="1" a="1"/>
  <c r="I671" i="1" s="1"/>
  <c r="M671" i="1"/>
  <c r="O671" i="1"/>
  <c r="S671" i="1" a="1"/>
  <c r="S671" i="1" s="1"/>
  <c r="F672" i="1"/>
  <c r="I672" i="1" a="1"/>
  <c r="I672" i="1" s="1"/>
  <c r="M672" i="1"/>
  <c r="O672" i="1"/>
  <c r="S672" i="1" a="1"/>
  <c r="S672" i="1" s="1"/>
  <c r="F673" i="1"/>
  <c r="I673" i="1" a="1"/>
  <c r="I673" i="1" s="1"/>
  <c r="M673" i="1"/>
  <c r="O673" i="1"/>
  <c r="S673" i="1" a="1"/>
  <c r="S673" i="1" s="1"/>
  <c r="F674" i="1"/>
  <c r="I674" i="1" a="1"/>
  <c r="I674" i="1" s="1"/>
  <c r="M674" i="1"/>
  <c r="O674" i="1"/>
  <c r="S674" i="1" a="1"/>
  <c r="S674" i="1" s="1"/>
  <c r="F675" i="1"/>
  <c r="I675" i="1" a="1"/>
  <c r="I675" i="1" s="1"/>
  <c r="M675" i="1"/>
  <c r="O675" i="1"/>
  <c r="S675" i="1" a="1"/>
  <c r="S675" i="1" s="1"/>
  <c r="F676" i="1"/>
  <c r="I676" i="1" a="1"/>
  <c r="I676" i="1" s="1"/>
  <c r="M676" i="1"/>
  <c r="O676" i="1"/>
  <c r="S676" i="1" a="1"/>
  <c r="S676" i="1" s="1"/>
  <c r="F677" i="1"/>
  <c r="I677" i="1" a="1"/>
  <c r="I677" i="1" s="1"/>
  <c r="M677" i="1"/>
  <c r="O677" i="1"/>
  <c r="S677" i="1" a="1"/>
  <c r="S677" i="1" s="1"/>
  <c r="F678" i="1"/>
  <c r="I678" i="1" a="1"/>
  <c r="I678" i="1" s="1"/>
  <c r="M678" i="1"/>
  <c r="O678" i="1"/>
  <c r="S678" i="1" a="1"/>
  <c r="S678" i="1" s="1"/>
  <c r="F679" i="1"/>
  <c r="I679" i="1" a="1"/>
  <c r="I679" i="1"/>
  <c r="M679" i="1"/>
  <c r="O679" i="1"/>
  <c r="S679" i="1" a="1"/>
  <c r="S679" i="1" s="1"/>
  <c r="F680" i="1"/>
  <c r="I680" i="1" a="1"/>
  <c r="I680" i="1" s="1"/>
  <c r="M680" i="1"/>
  <c r="O680" i="1"/>
  <c r="S680" i="1" a="1"/>
  <c r="S680" i="1" s="1"/>
  <c r="F681" i="1"/>
  <c r="I681" i="1" a="1"/>
  <c r="I681" i="1" s="1"/>
  <c r="M681" i="1"/>
  <c r="O681" i="1"/>
  <c r="S681" i="1" a="1"/>
  <c r="S681" i="1" s="1"/>
  <c r="F682" i="1"/>
  <c r="I682" i="1" a="1"/>
  <c r="I682" i="1" s="1"/>
  <c r="M682" i="1"/>
  <c r="O682" i="1"/>
  <c r="S682" i="1" a="1"/>
  <c r="S682" i="1" s="1"/>
  <c r="F683" i="1"/>
  <c r="I683" i="1" a="1"/>
  <c r="I683" i="1" s="1"/>
  <c r="M683" i="1"/>
  <c r="O683" i="1"/>
  <c r="S683" i="1" a="1"/>
  <c r="S683" i="1" s="1"/>
  <c r="F684" i="1"/>
  <c r="I684" i="1" a="1"/>
  <c r="I684" i="1" s="1"/>
  <c r="M684" i="1"/>
  <c r="O684" i="1"/>
  <c r="S684" i="1" a="1"/>
  <c r="S684" i="1" s="1"/>
  <c r="F685" i="1"/>
  <c r="I685" i="1" a="1"/>
  <c r="I685" i="1" s="1"/>
  <c r="M685" i="1"/>
  <c r="O685" i="1"/>
  <c r="S685" i="1" a="1"/>
  <c r="S685" i="1" s="1"/>
  <c r="F686" i="1"/>
  <c r="I686" i="1" a="1"/>
  <c r="I686" i="1" s="1"/>
  <c r="M686" i="1"/>
  <c r="O686" i="1"/>
  <c r="S686" i="1" a="1"/>
  <c r="S686" i="1" s="1"/>
  <c r="F687" i="1"/>
  <c r="I687" i="1" a="1"/>
  <c r="I687" i="1" s="1"/>
  <c r="M687" i="1"/>
  <c r="O687" i="1"/>
  <c r="S687" i="1" a="1"/>
  <c r="S687" i="1"/>
  <c r="F688" i="1"/>
  <c r="I688" i="1" a="1"/>
  <c r="I688" i="1" s="1"/>
  <c r="M688" i="1"/>
  <c r="O688" i="1"/>
  <c r="S688" i="1" a="1"/>
  <c r="S688" i="1" s="1"/>
  <c r="F689" i="1"/>
  <c r="I689" i="1" a="1"/>
  <c r="I689" i="1" s="1"/>
  <c r="M689" i="1"/>
  <c r="O689" i="1"/>
  <c r="S689" i="1" a="1"/>
  <c r="S689" i="1" s="1"/>
  <c r="F690" i="1"/>
  <c r="I690" i="1" a="1"/>
  <c r="I690" i="1" s="1"/>
  <c r="M690" i="1"/>
  <c r="O690" i="1"/>
  <c r="S690" i="1" a="1"/>
  <c r="S690" i="1" s="1"/>
  <c r="F691" i="1"/>
  <c r="I691" i="1" a="1"/>
  <c r="I691" i="1" s="1"/>
  <c r="M691" i="1"/>
  <c r="O691" i="1"/>
  <c r="S691" i="1" a="1"/>
  <c r="S691" i="1" s="1"/>
  <c r="F692" i="1"/>
  <c r="I692" i="1" a="1"/>
  <c r="I692" i="1" s="1"/>
  <c r="M692" i="1"/>
  <c r="O692" i="1"/>
  <c r="S692" i="1" a="1"/>
  <c r="S692" i="1" s="1"/>
  <c r="F693" i="1"/>
  <c r="I693" i="1" a="1"/>
  <c r="I693" i="1" s="1"/>
  <c r="M693" i="1"/>
  <c r="O693" i="1"/>
  <c r="S693" i="1" a="1"/>
  <c r="S693" i="1" s="1"/>
  <c r="F694" i="1"/>
  <c r="I694" i="1" a="1"/>
  <c r="I694" i="1" s="1"/>
  <c r="M694" i="1"/>
  <c r="O694" i="1"/>
  <c r="S694" i="1" a="1"/>
  <c r="S694" i="1" s="1"/>
  <c r="F695" i="1"/>
  <c r="I695" i="1" a="1"/>
  <c r="I695" i="1" s="1"/>
  <c r="M695" i="1"/>
  <c r="O695" i="1"/>
  <c r="S695" i="1" a="1"/>
  <c r="S695" i="1" s="1"/>
  <c r="F696" i="1"/>
  <c r="I696" i="1" a="1"/>
  <c r="I696" i="1" s="1"/>
  <c r="M696" i="1"/>
  <c r="O696" i="1"/>
  <c r="S696" i="1" a="1"/>
  <c r="S696" i="1" s="1"/>
  <c r="F697" i="1"/>
  <c r="I697" i="1" a="1"/>
  <c r="I697" i="1" s="1"/>
  <c r="M697" i="1"/>
  <c r="O697" i="1"/>
  <c r="S697" i="1" a="1"/>
  <c r="S697" i="1" s="1"/>
  <c r="F698" i="1"/>
  <c r="I698" i="1" a="1"/>
  <c r="I698" i="1" s="1"/>
  <c r="M698" i="1"/>
  <c r="O698" i="1"/>
  <c r="S698" i="1" a="1"/>
  <c r="S698" i="1" s="1"/>
  <c r="F699" i="1"/>
  <c r="I699" i="1" a="1"/>
  <c r="I699" i="1" s="1"/>
  <c r="M699" i="1"/>
  <c r="O699" i="1"/>
  <c r="S699" i="1" a="1"/>
  <c r="S699" i="1" s="1"/>
  <c r="F700" i="1"/>
  <c r="I700" i="1" a="1"/>
  <c r="I700" i="1" s="1"/>
  <c r="M700" i="1"/>
  <c r="O700" i="1"/>
  <c r="S700" i="1" a="1"/>
  <c r="S700" i="1" s="1"/>
  <c r="F701" i="1"/>
  <c r="I701" i="1" a="1"/>
  <c r="I701" i="1" s="1"/>
  <c r="M701" i="1"/>
  <c r="O701" i="1"/>
  <c r="S701" i="1" a="1"/>
  <c r="S701" i="1" s="1"/>
  <c r="F702" i="1"/>
  <c r="I702" i="1" a="1"/>
  <c r="I702" i="1"/>
  <c r="M702" i="1"/>
  <c r="O702" i="1"/>
  <c r="S702" i="1" a="1"/>
  <c r="S702" i="1" s="1"/>
  <c r="F703" i="1"/>
  <c r="I703" i="1" a="1"/>
  <c r="I703" i="1" s="1"/>
  <c r="M703" i="1"/>
  <c r="O703" i="1"/>
  <c r="S703" i="1" a="1"/>
  <c r="S703" i="1" s="1"/>
  <c r="F704" i="1"/>
  <c r="I704" i="1" a="1"/>
  <c r="I704" i="1" s="1"/>
  <c r="M704" i="1"/>
  <c r="O704" i="1"/>
  <c r="S704" i="1" a="1"/>
  <c r="S704" i="1" s="1"/>
  <c r="F705" i="1"/>
  <c r="I705" i="1" a="1"/>
  <c r="I705" i="1" s="1"/>
  <c r="M705" i="1"/>
  <c r="O705" i="1"/>
  <c r="S705" i="1" a="1"/>
  <c r="S705" i="1" s="1"/>
  <c r="F706" i="1"/>
  <c r="I706" i="1" a="1"/>
  <c r="I706" i="1" s="1"/>
  <c r="M706" i="1"/>
  <c r="O706" i="1"/>
  <c r="S706" i="1" a="1"/>
  <c r="S706" i="1" s="1"/>
  <c r="F707" i="1"/>
  <c r="I707" i="1" a="1"/>
  <c r="I707" i="1" s="1"/>
  <c r="M707" i="1"/>
  <c r="O707" i="1"/>
  <c r="S707" i="1" a="1"/>
  <c r="S707" i="1" s="1"/>
  <c r="F708" i="1"/>
  <c r="I708" i="1" a="1"/>
  <c r="I708" i="1" s="1"/>
  <c r="M708" i="1"/>
  <c r="O708" i="1"/>
  <c r="S708" i="1" a="1"/>
  <c r="S708" i="1" s="1"/>
  <c r="F709" i="1"/>
  <c r="I709" i="1" a="1"/>
  <c r="I709" i="1" s="1"/>
  <c r="M709" i="1"/>
  <c r="O709" i="1"/>
  <c r="S709" i="1" a="1"/>
  <c r="S709" i="1" s="1"/>
  <c r="F710" i="1"/>
  <c r="I710" i="1" a="1"/>
  <c r="I710" i="1" s="1"/>
  <c r="M710" i="1"/>
  <c r="O710" i="1"/>
  <c r="S710" i="1" a="1"/>
  <c r="S710" i="1" s="1"/>
  <c r="F711" i="1"/>
  <c r="I711" i="1" a="1"/>
  <c r="I711" i="1" s="1"/>
  <c r="M711" i="1"/>
  <c r="O711" i="1"/>
  <c r="S711" i="1" a="1"/>
  <c r="S711" i="1" s="1"/>
  <c r="F712" i="1"/>
  <c r="I712" i="1" a="1"/>
  <c r="I712" i="1" s="1"/>
  <c r="M712" i="1"/>
  <c r="O712" i="1"/>
  <c r="S712" i="1" a="1"/>
  <c r="S712" i="1" s="1"/>
  <c r="F713" i="1"/>
  <c r="I713" i="1" a="1"/>
  <c r="I713" i="1" s="1"/>
  <c r="M713" i="1"/>
  <c r="O713" i="1"/>
  <c r="S713" i="1" a="1"/>
  <c r="S713" i="1" s="1"/>
  <c r="F714" i="1"/>
  <c r="I714" i="1" a="1"/>
  <c r="I714" i="1" s="1"/>
  <c r="M714" i="1"/>
  <c r="O714" i="1"/>
  <c r="S714" i="1" a="1"/>
  <c r="S714" i="1" s="1"/>
  <c r="F715" i="1"/>
  <c r="I715" i="1" a="1"/>
  <c r="I715" i="1" s="1"/>
  <c r="M715" i="1"/>
  <c r="O715" i="1"/>
  <c r="S715" i="1" a="1"/>
  <c r="S715" i="1" s="1"/>
  <c r="F716" i="1"/>
  <c r="I716" i="1" a="1"/>
  <c r="I716" i="1" s="1"/>
  <c r="M716" i="1"/>
  <c r="O716" i="1"/>
  <c r="S716" i="1" a="1"/>
  <c r="S716" i="1" s="1"/>
  <c r="F717" i="1"/>
  <c r="I717" i="1" a="1"/>
  <c r="I717" i="1" s="1"/>
  <c r="M717" i="1"/>
  <c r="O717" i="1"/>
  <c r="S717" i="1" a="1"/>
  <c r="S717" i="1" s="1"/>
  <c r="F718" i="1"/>
  <c r="I718" i="1" a="1"/>
  <c r="I718" i="1" s="1"/>
  <c r="M718" i="1"/>
  <c r="O718" i="1"/>
  <c r="S718" i="1" a="1"/>
  <c r="S718" i="1" s="1"/>
  <c r="F719" i="1"/>
  <c r="I719" i="1" a="1"/>
  <c r="I719" i="1" s="1"/>
  <c r="M719" i="1"/>
  <c r="O719" i="1"/>
  <c r="S719" i="1" a="1"/>
  <c r="S719" i="1" s="1"/>
  <c r="F720" i="1"/>
  <c r="I720" i="1" a="1"/>
  <c r="I720" i="1" s="1"/>
  <c r="M720" i="1"/>
  <c r="O720" i="1"/>
  <c r="S720" i="1" a="1"/>
  <c r="S720" i="1" s="1"/>
  <c r="F721" i="1"/>
  <c r="I721" i="1" a="1"/>
  <c r="I721" i="1" s="1"/>
  <c r="M721" i="1"/>
  <c r="O721" i="1"/>
  <c r="S721" i="1" a="1"/>
  <c r="S721" i="1" s="1"/>
  <c r="F722" i="1"/>
  <c r="I722" i="1" a="1"/>
  <c r="I722" i="1"/>
  <c r="M722" i="1"/>
  <c r="O722" i="1"/>
  <c r="S722" i="1" a="1"/>
  <c r="S722" i="1" s="1"/>
  <c r="F723" i="1"/>
  <c r="I723" i="1" a="1"/>
  <c r="I723" i="1" s="1"/>
  <c r="M723" i="1"/>
  <c r="O723" i="1"/>
  <c r="S723" i="1" a="1"/>
  <c r="S723" i="1" s="1"/>
  <c r="F724" i="1"/>
  <c r="I724" i="1" a="1"/>
  <c r="I724" i="1" s="1"/>
  <c r="M724" i="1"/>
  <c r="O724" i="1"/>
  <c r="S724" i="1" a="1"/>
  <c r="S724" i="1" s="1"/>
  <c r="F725" i="1"/>
  <c r="I725" i="1" a="1"/>
  <c r="I725" i="1" s="1"/>
  <c r="M725" i="1"/>
  <c r="O725" i="1"/>
  <c r="S725" i="1" a="1"/>
  <c r="S725" i="1" s="1"/>
  <c r="F726" i="1"/>
  <c r="I726" i="1" a="1"/>
  <c r="I726" i="1" s="1"/>
  <c r="M726" i="1"/>
  <c r="O726" i="1"/>
  <c r="S726" i="1" a="1"/>
  <c r="S726" i="1" s="1"/>
  <c r="F727" i="1"/>
  <c r="I727" i="1" a="1"/>
  <c r="I727" i="1" s="1"/>
  <c r="M727" i="1"/>
  <c r="O727" i="1"/>
  <c r="S727" i="1" a="1"/>
  <c r="S727" i="1" s="1"/>
  <c r="F728" i="1"/>
  <c r="I728" i="1" a="1"/>
  <c r="I728" i="1" s="1"/>
  <c r="M728" i="1"/>
  <c r="O728" i="1"/>
  <c r="S728" i="1" a="1"/>
  <c r="S728" i="1" s="1"/>
  <c r="F729" i="1"/>
  <c r="I729" i="1" a="1"/>
  <c r="I729" i="1" s="1"/>
  <c r="M729" i="1"/>
  <c r="O729" i="1"/>
  <c r="S729" i="1" a="1"/>
  <c r="S729" i="1" s="1"/>
  <c r="F730" i="1"/>
  <c r="I730" i="1" a="1"/>
  <c r="I730" i="1" s="1"/>
  <c r="M730" i="1"/>
  <c r="O730" i="1"/>
  <c r="S730" i="1" a="1"/>
  <c r="S730" i="1" s="1"/>
  <c r="F731" i="1"/>
  <c r="I731" i="1" a="1"/>
  <c r="I731" i="1" s="1"/>
  <c r="M731" i="1"/>
  <c r="O731" i="1"/>
  <c r="S731" i="1" a="1"/>
  <c r="S731" i="1" s="1"/>
  <c r="F732" i="1"/>
  <c r="I732" i="1" a="1"/>
  <c r="I732" i="1" s="1"/>
  <c r="M732" i="1"/>
  <c r="O732" i="1"/>
  <c r="S732" i="1" a="1"/>
  <c r="S732" i="1" s="1"/>
  <c r="F733" i="1"/>
  <c r="I733" i="1" a="1"/>
  <c r="I733" i="1" s="1"/>
  <c r="M733" i="1"/>
  <c r="O733" i="1"/>
  <c r="S733" i="1" a="1"/>
  <c r="S733" i="1" s="1"/>
  <c r="F734" i="1"/>
  <c r="I734" i="1" a="1"/>
  <c r="I734" i="1" s="1"/>
  <c r="M734" i="1"/>
  <c r="O734" i="1"/>
  <c r="S734" i="1" a="1"/>
  <c r="S734" i="1" s="1"/>
  <c r="F735" i="1"/>
  <c r="I735" i="1" a="1"/>
  <c r="I735" i="1" s="1"/>
  <c r="M735" i="1"/>
  <c r="O735" i="1"/>
  <c r="S735" i="1" a="1"/>
  <c r="S735" i="1" s="1"/>
  <c r="F736" i="1"/>
  <c r="I736" i="1" a="1"/>
  <c r="I736" i="1" s="1"/>
  <c r="M736" i="1"/>
  <c r="O736" i="1"/>
  <c r="S736" i="1" a="1"/>
  <c r="S736" i="1" s="1"/>
  <c r="F737" i="1"/>
  <c r="I737" i="1" a="1"/>
  <c r="I737" i="1" s="1"/>
  <c r="M737" i="1"/>
  <c r="O737" i="1"/>
  <c r="S737" i="1" a="1"/>
  <c r="S737" i="1" s="1"/>
  <c r="F738" i="1"/>
  <c r="I738" i="1" a="1"/>
  <c r="I738" i="1" s="1"/>
  <c r="M738" i="1"/>
  <c r="O738" i="1"/>
  <c r="S738" i="1" a="1"/>
  <c r="S738" i="1" s="1"/>
  <c r="F739" i="1"/>
  <c r="I739" i="1" a="1"/>
  <c r="I739" i="1" s="1"/>
  <c r="M739" i="1"/>
  <c r="O739" i="1"/>
  <c r="S739" i="1" a="1"/>
  <c r="S739" i="1" s="1"/>
  <c r="F740" i="1"/>
  <c r="I740" i="1" a="1"/>
  <c r="I740" i="1" s="1"/>
  <c r="M740" i="1"/>
  <c r="O740" i="1"/>
  <c r="S740" i="1" a="1"/>
  <c r="S740" i="1" s="1"/>
  <c r="F741" i="1"/>
  <c r="I741" i="1" a="1"/>
  <c r="I741" i="1" s="1"/>
  <c r="M741" i="1"/>
  <c r="O741" i="1"/>
  <c r="S741" i="1" a="1"/>
  <c r="S741" i="1" s="1"/>
  <c r="F742" i="1"/>
  <c r="I742" i="1" a="1"/>
  <c r="I742" i="1" s="1"/>
  <c r="M742" i="1"/>
  <c r="O742" i="1"/>
  <c r="S742" i="1" a="1"/>
  <c r="S742" i="1" s="1"/>
  <c r="F743" i="1"/>
  <c r="I743" i="1" a="1"/>
  <c r="I743" i="1" s="1"/>
  <c r="M743" i="1"/>
  <c r="O743" i="1"/>
  <c r="S743" i="1" a="1"/>
  <c r="S743" i="1" s="1"/>
  <c r="F744" i="1"/>
  <c r="I744" i="1" a="1"/>
  <c r="I744" i="1" s="1"/>
  <c r="M744" i="1"/>
  <c r="O744" i="1"/>
  <c r="S744" i="1" a="1"/>
  <c r="S744" i="1" s="1"/>
  <c r="F745" i="1"/>
  <c r="I745" i="1" a="1"/>
  <c r="I745" i="1" s="1"/>
  <c r="M745" i="1"/>
  <c r="O745" i="1"/>
  <c r="S745" i="1" a="1"/>
  <c r="S745" i="1" s="1"/>
  <c r="F746" i="1"/>
  <c r="I746" i="1" a="1"/>
  <c r="I746" i="1" s="1"/>
  <c r="M746" i="1"/>
  <c r="O746" i="1"/>
  <c r="S746" i="1" a="1"/>
  <c r="S746" i="1" s="1"/>
  <c r="F747" i="1"/>
  <c r="I747" i="1" a="1"/>
  <c r="I747" i="1" s="1"/>
  <c r="M747" i="1"/>
  <c r="O747" i="1"/>
  <c r="S747" i="1" a="1"/>
  <c r="S747" i="1" s="1"/>
  <c r="F748" i="1"/>
  <c r="I748" i="1" a="1"/>
  <c r="I748" i="1" s="1"/>
  <c r="M748" i="1"/>
  <c r="O748" i="1"/>
  <c r="S748" i="1" a="1"/>
  <c r="S748" i="1" s="1"/>
  <c r="F749" i="1"/>
  <c r="I749" i="1" a="1"/>
  <c r="I749" i="1" s="1"/>
  <c r="M749" i="1"/>
  <c r="O749" i="1"/>
  <c r="S749" i="1" a="1"/>
  <c r="S749" i="1" s="1"/>
  <c r="F750" i="1"/>
  <c r="I750" i="1" a="1"/>
  <c r="I750" i="1" s="1"/>
  <c r="M750" i="1"/>
  <c r="O750" i="1"/>
  <c r="S750" i="1" a="1"/>
  <c r="S750" i="1" s="1"/>
  <c r="F751" i="1"/>
  <c r="I751" i="1" a="1"/>
  <c r="I751" i="1" s="1"/>
  <c r="M751" i="1"/>
  <c r="O751" i="1"/>
  <c r="S751" i="1" a="1"/>
  <c r="S751" i="1" s="1"/>
  <c r="F752" i="1"/>
  <c r="I752" i="1" a="1"/>
  <c r="I752" i="1" s="1"/>
  <c r="M752" i="1"/>
  <c r="O752" i="1"/>
  <c r="S752" i="1" a="1"/>
  <c r="S752" i="1" s="1"/>
  <c r="F753" i="1"/>
  <c r="I753" i="1" a="1"/>
  <c r="I753" i="1" s="1"/>
  <c r="M753" i="1"/>
  <c r="O753" i="1"/>
  <c r="S753" i="1" a="1"/>
  <c r="S753" i="1" s="1"/>
  <c r="F754" i="1"/>
  <c r="I754" i="1" a="1"/>
  <c r="I754" i="1" s="1"/>
  <c r="M754" i="1"/>
  <c r="O754" i="1"/>
  <c r="S754" i="1" a="1"/>
  <c r="S754" i="1" s="1"/>
  <c r="F755" i="1"/>
  <c r="I755" i="1" a="1"/>
  <c r="I755" i="1" s="1"/>
  <c r="M755" i="1"/>
  <c r="O755" i="1"/>
  <c r="S755" i="1" a="1"/>
  <c r="S755" i="1" s="1"/>
  <c r="F756" i="1"/>
  <c r="I756" i="1" a="1"/>
  <c r="I756" i="1" s="1"/>
  <c r="M756" i="1"/>
  <c r="O756" i="1"/>
  <c r="S756" i="1" a="1"/>
  <c r="S756" i="1" s="1"/>
  <c r="F757" i="1"/>
  <c r="I757" i="1" a="1"/>
  <c r="I757" i="1" s="1"/>
  <c r="M757" i="1"/>
  <c r="O757" i="1"/>
  <c r="S757" i="1" a="1"/>
  <c r="S757" i="1" s="1"/>
  <c r="F758" i="1"/>
  <c r="I758" i="1" a="1"/>
  <c r="I758" i="1" s="1"/>
  <c r="M758" i="1"/>
  <c r="O758" i="1"/>
  <c r="S758" i="1" a="1"/>
  <c r="S758" i="1" s="1"/>
  <c r="F759" i="1"/>
  <c r="I759" i="1" a="1"/>
  <c r="I759" i="1" s="1"/>
  <c r="M759" i="1"/>
  <c r="O759" i="1"/>
  <c r="S759" i="1" a="1"/>
  <c r="S759" i="1" s="1"/>
  <c r="F760" i="1"/>
  <c r="I760" i="1" a="1"/>
  <c r="I760" i="1" s="1"/>
  <c r="M760" i="1"/>
  <c r="O760" i="1"/>
  <c r="S760" i="1" a="1"/>
  <c r="S760" i="1" s="1"/>
  <c r="F761" i="1"/>
  <c r="I761" i="1" a="1"/>
  <c r="I761" i="1" s="1"/>
  <c r="M761" i="1"/>
  <c r="O761" i="1"/>
  <c r="S761" i="1" a="1"/>
  <c r="S761" i="1" s="1"/>
  <c r="F762" i="1"/>
  <c r="I762" i="1" a="1"/>
  <c r="I762" i="1" s="1"/>
  <c r="M762" i="1"/>
  <c r="O762" i="1"/>
  <c r="S762" i="1" a="1"/>
  <c r="S762" i="1" s="1"/>
  <c r="F763" i="1"/>
  <c r="I763" i="1" a="1"/>
  <c r="I763" i="1" s="1"/>
  <c r="M763" i="1"/>
  <c r="O763" i="1"/>
  <c r="S763" i="1" a="1"/>
  <c r="S763" i="1" s="1"/>
  <c r="F764" i="1"/>
  <c r="I764" i="1" a="1"/>
  <c r="I764" i="1" s="1"/>
  <c r="M764" i="1"/>
  <c r="O764" i="1"/>
  <c r="S764" i="1" a="1"/>
  <c r="S764" i="1" s="1"/>
  <c r="F765" i="1"/>
  <c r="I765" i="1" a="1"/>
  <c r="I765" i="1" s="1"/>
  <c r="M765" i="1"/>
  <c r="O765" i="1"/>
  <c r="S765" i="1" a="1"/>
  <c r="S765" i="1" s="1"/>
  <c r="F766" i="1"/>
  <c r="I766" i="1" a="1"/>
  <c r="I766" i="1"/>
  <c r="M766" i="1"/>
  <c r="O766" i="1"/>
  <c r="S766" i="1" a="1"/>
  <c r="S766" i="1" s="1"/>
  <c r="F767" i="1"/>
  <c r="I767" i="1" a="1"/>
  <c r="I767" i="1" s="1"/>
  <c r="M767" i="1"/>
  <c r="O767" i="1"/>
  <c r="S767" i="1" a="1"/>
  <c r="S767" i="1" s="1"/>
  <c r="F768" i="1"/>
  <c r="I768" i="1" a="1"/>
  <c r="I768" i="1" s="1"/>
  <c r="M768" i="1"/>
  <c r="O768" i="1"/>
  <c r="S768" i="1" a="1"/>
  <c r="S768" i="1" s="1"/>
  <c r="F769" i="1"/>
  <c r="I769" i="1" a="1"/>
  <c r="I769" i="1" s="1"/>
  <c r="M769" i="1"/>
  <c r="O769" i="1"/>
  <c r="S769" i="1" a="1"/>
  <c r="S769" i="1" s="1"/>
  <c r="F770" i="1"/>
  <c r="I770" i="1" a="1"/>
  <c r="I770" i="1" s="1"/>
  <c r="M770" i="1"/>
  <c r="O770" i="1"/>
  <c r="S770" i="1" a="1"/>
  <c r="S770" i="1" s="1"/>
  <c r="F771" i="1"/>
  <c r="I771" i="1" a="1"/>
  <c r="I771" i="1" s="1"/>
  <c r="M771" i="1"/>
  <c r="O771" i="1"/>
  <c r="S771" i="1" a="1"/>
  <c r="S771" i="1" s="1"/>
  <c r="F772" i="1"/>
  <c r="I772" i="1" a="1"/>
  <c r="I772" i="1" s="1"/>
  <c r="M772" i="1"/>
  <c r="O772" i="1"/>
  <c r="S772" i="1" a="1"/>
  <c r="S772" i="1" s="1"/>
  <c r="F773" i="1"/>
  <c r="I773" i="1" a="1"/>
  <c r="I773" i="1" s="1"/>
  <c r="M773" i="1"/>
  <c r="O773" i="1"/>
  <c r="S773" i="1" a="1"/>
  <c r="S773" i="1" s="1"/>
  <c r="F774" i="1"/>
  <c r="I774" i="1" a="1"/>
  <c r="I774" i="1" s="1"/>
  <c r="M774" i="1"/>
  <c r="O774" i="1"/>
  <c r="S774" i="1" a="1"/>
  <c r="S774" i="1" s="1"/>
  <c r="F775" i="1"/>
  <c r="I775" i="1" a="1"/>
  <c r="I775" i="1" s="1"/>
  <c r="M775" i="1"/>
  <c r="O775" i="1"/>
  <c r="S775" i="1" a="1"/>
  <c r="S775" i="1" s="1"/>
  <c r="F776" i="1"/>
  <c r="I776" i="1" a="1"/>
  <c r="I776" i="1" s="1"/>
  <c r="M776" i="1"/>
  <c r="O776" i="1"/>
  <c r="S776" i="1" a="1"/>
  <c r="S776" i="1" s="1"/>
  <c r="F777" i="1"/>
  <c r="I777" i="1" a="1"/>
  <c r="I777" i="1" s="1"/>
  <c r="M777" i="1"/>
  <c r="O777" i="1"/>
  <c r="S777" i="1" a="1"/>
  <c r="S777" i="1" s="1"/>
  <c r="F778" i="1"/>
  <c r="I778" i="1" a="1"/>
  <c r="I778" i="1" s="1"/>
  <c r="M778" i="1"/>
  <c r="O778" i="1"/>
  <c r="S778" i="1" a="1"/>
  <c r="S778" i="1" s="1"/>
  <c r="F779" i="1"/>
  <c r="I779" i="1" a="1"/>
  <c r="I779" i="1" s="1"/>
  <c r="M779" i="1"/>
  <c r="O779" i="1"/>
  <c r="S779" i="1" a="1"/>
  <c r="S779" i="1" s="1"/>
  <c r="F780" i="1"/>
  <c r="I780" i="1" a="1"/>
  <c r="I780" i="1" s="1"/>
  <c r="M780" i="1"/>
  <c r="O780" i="1"/>
  <c r="S780" i="1" a="1"/>
  <c r="S780" i="1" s="1"/>
  <c r="F781" i="1"/>
  <c r="I781" i="1" a="1"/>
  <c r="I781" i="1" s="1"/>
  <c r="M781" i="1"/>
  <c r="O781" i="1"/>
  <c r="S781" i="1" a="1"/>
  <c r="S781" i="1" s="1"/>
  <c r="F782" i="1"/>
  <c r="I782" i="1" a="1"/>
  <c r="I782" i="1" s="1"/>
  <c r="M782" i="1"/>
  <c r="O782" i="1"/>
  <c r="S782" i="1" a="1"/>
  <c r="S782" i="1" s="1"/>
  <c r="F783" i="1"/>
  <c r="I783" i="1" a="1"/>
  <c r="I783" i="1" s="1"/>
  <c r="M783" i="1"/>
  <c r="O783" i="1"/>
  <c r="S783" i="1" a="1"/>
  <c r="S783" i="1" s="1"/>
  <c r="F784" i="1"/>
  <c r="I784" i="1" a="1"/>
  <c r="I784" i="1" s="1"/>
  <c r="M784" i="1"/>
  <c r="O784" i="1"/>
  <c r="S784" i="1" a="1"/>
  <c r="S784" i="1" s="1"/>
  <c r="F785" i="1"/>
  <c r="I785" i="1" a="1"/>
  <c r="I785" i="1" s="1"/>
  <c r="M785" i="1"/>
  <c r="O785" i="1"/>
  <c r="S785" i="1" a="1"/>
  <c r="S785" i="1" s="1"/>
  <c r="F786" i="1"/>
  <c r="I786" i="1" a="1"/>
  <c r="I786" i="1"/>
  <c r="M786" i="1"/>
  <c r="O786" i="1"/>
  <c r="S786" i="1" a="1"/>
  <c r="S786" i="1" s="1"/>
  <c r="F787" i="1"/>
  <c r="I787" i="1" a="1"/>
  <c r="I787" i="1" s="1"/>
  <c r="M787" i="1"/>
  <c r="O787" i="1"/>
  <c r="S787" i="1" a="1"/>
  <c r="S787" i="1" s="1"/>
  <c r="F788" i="1"/>
  <c r="I788" i="1" a="1"/>
  <c r="I788" i="1" s="1"/>
  <c r="M788" i="1"/>
  <c r="O788" i="1"/>
  <c r="S788" i="1" a="1"/>
  <c r="S788" i="1" s="1"/>
  <c r="F789" i="1"/>
  <c r="I789" i="1" a="1"/>
  <c r="I789" i="1" s="1"/>
  <c r="M789" i="1"/>
  <c r="O789" i="1"/>
  <c r="S789" i="1" a="1"/>
  <c r="S789" i="1" s="1"/>
  <c r="F790" i="1"/>
  <c r="I790" i="1" a="1"/>
  <c r="I790" i="1" s="1"/>
  <c r="M790" i="1"/>
  <c r="O790" i="1"/>
  <c r="S790" i="1" a="1"/>
  <c r="S790" i="1" s="1"/>
  <c r="F791" i="1"/>
  <c r="I791" i="1" a="1"/>
  <c r="I791" i="1" s="1"/>
  <c r="M791" i="1"/>
  <c r="O791" i="1"/>
  <c r="S791" i="1" a="1"/>
  <c r="S791" i="1" s="1"/>
  <c r="F792" i="1"/>
  <c r="I792" i="1" a="1"/>
  <c r="I792" i="1" s="1"/>
  <c r="M792" i="1"/>
  <c r="O792" i="1"/>
  <c r="S792" i="1" a="1"/>
  <c r="S792" i="1" s="1"/>
  <c r="F793" i="1"/>
  <c r="I793" i="1" a="1"/>
  <c r="I793" i="1" s="1"/>
  <c r="M793" i="1"/>
  <c r="O793" i="1"/>
  <c r="S793" i="1" a="1"/>
  <c r="S793" i="1" s="1"/>
  <c r="F794" i="1"/>
  <c r="I794" i="1" a="1"/>
  <c r="I794" i="1" s="1"/>
  <c r="M794" i="1"/>
  <c r="O794" i="1"/>
  <c r="S794" i="1" a="1"/>
  <c r="S794" i="1" s="1"/>
  <c r="F795" i="1"/>
  <c r="I795" i="1" a="1"/>
  <c r="I795" i="1" s="1"/>
  <c r="M795" i="1"/>
  <c r="O795" i="1"/>
  <c r="S795" i="1" a="1"/>
  <c r="S795" i="1" s="1"/>
  <c r="F796" i="1"/>
  <c r="I796" i="1" a="1"/>
  <c r="I796" i="1" s="1"/>
  <c r="M796" i="1"/>
  <c r="O796" i="1"/>
  <c r="S796" i="1" a="1"/>
  <c r="S796" i="1" s="1"/>
  <c r="F797" i="1"/>
  <c r="I797" i="1" a="1"/>
  <c r="I797" i="1" s="1"/>
  <c r="M797" i="1"/>
  <c r="O797" i="1"/>
  <c r="S797" i="1" a="1"/>
  <c r="S797" i="1" s="1"/>
  <c r="F798" i="1"/>
  <c r="I798" i="1" a="1"/>
  <c r="I798" i="1"/>
  <c r="M798" i="1"/>
  <c r="O798" i="1"/>
  <c r="S798" i="1" a="1"/>
  <c r="S798" i="1" s="1"/>
  <c r="F799" i="1"/>
  <c r="I799" i="1" a="1"/>
  <c r="I799" i="1" s="1"/>
  <c r="M799" i="1"/>
  <c r="O799" i="1"/>
  <c r="S799" i="1" a="1"/>
  <c r="S799" i="1" s="1"/>
  <c r="F800" i="1"/>
  <c r="I800" i="1" a="1"/>
  <c r="I800" i="1" s="1"/>
  <c r="M800" i="1"/>
  <c r="O800" i="1"/>
  <c r="S800" i="1" a="1"/>
  <c r="S800" i="1" s="1"/>
  <c r="F801" i="1"/>
  <c r="I801" i="1" a="1"/>
  <c r="I801" i="1" s="1"/>
  <c r="M801" i="1"/>
  <c r="O801" i="1"/>
  <c r="S801" i="1" a="1"/>
  <c r="S801" i="1" s="1"/>
  <c r="F802" i="1"/>
  <c r="I802" i="1" a="1"/>
  <c r="I802" i="1" s="1"/>
  <c r="M802" i="1"/>
  <c r="O802" i="1"/>
  <c r="S802" i="1" a="1"/>
  <c r="S802" i="1" s="1"/>
  <c r="F803" i="1"/>
  <c r="I803" i="1" a="1"/>
  <c r="I803" i="1" s="1"/>
  <c r="M803" i="1"/>
  <c r="O803" i="1"/>
  <c r="S803" i="1" a="1"/>
  <c r="S803" i="1" s="1"/>
  <c r="F804" i="1"/>
  <c r="I804" i="1" a="1"/>
  <c r="I804" i="1" s="1"/>
  <c r="M804" i="1"/>
  <c r="O804" i="1"/>
  <c r="S804" i="1" a="1"/>
  <c r="S804" i="1" s="1"/>
  <c r="F805" i="1"/>
  <c r="I805" i="1" a="1"/>
  <c r="I805" i="1" s="1"/>
  <c r="M805" i="1"/>
  <c r="O805" i="1"/>
  <c r="S805" i="1" a="1"/>
  <c r="S805" i="1" s="1"/>
  <c r="F806" i="1"/>
  <c r="I806" i="1" a="1"/>
  <c r="I806" i="1" s="1"/>
  <c r="M806" i="1"/>
  <c r="O806" i="1"/>
  <c r="S806" i="1" a="1"/>
  <c r="S806" i="1" s="1"/>
  <c r="F807" i="1"/>
  <c r="I807" i="1" a="1"/>
  <c r="I807" i="1" s="1"/>
  <c r="M807" i="1"/>
  <c r="O807" i="1"/>
  <c r="S807" i="1" a="1"/>
  <c r="S807" i="1" s="1"/>
  <c r="F808" i="1"/>
  <c r="I808" i="1" a="1"/>
  <c r="I808" i="1" s="1"/>
  <c r="M808" i="1"/>
  <c r="O808" i="1"/>
  <c r="S808" i="1" a="1"/>
  <c r="S808" i="1" s="1"/>
  <c r="F809" i="1"/>
  <c r="I809" i="1" a="1"/>
  <c r="I809" i="1" s="1"/>
  <c r="M809" i="1"/>
  <c r="O809" i="1"/>
  <c r="S809" i="1" a="1"/>
  <c r="S809" i="1" s="1"/>
  <c r="F810" i="1"/>
  <c r="I810" i="1" a="1"/>
  <c r="I810" i="1" s="1"/>
  <c r="M810" i="1"/>
  <c r="O810" i="1"/>
  <c r="S810" i="1" a="1"/>
  <c r="S810" i="1" s="1"/>
  <c r="F811" i="1"/>
  <c r="I811" i="1" a="1"/>
  <c r="I811" i="1" s="1"/>
  <c r="M811" i="1"/>
  <c r="O811" i="1"/>
  <c r="S811" i="1" a="1"/>
  <c r="S811" i="1" s="1"/>
  <c r="F812" i="1"/>
  <c r="I812" i="1" a="1"/>
  <c r="I812" i="1" s="1"/>
  <c r="M812" i="1"/>
  <c r="O812" i="1"/>
  <c r="S812" i="1" a="1"/>
  <c r="S812" i="1" s="1"/>
  <c r="F813" i="1"/>
  <c r="I813" i="1" a="1"/>
  <c r="I813" i="1" s="1"/>
  <c r="M813" i="1"/>
  <c r="O813" i="1"/>
  <c r="S813" i="1" a="1"/>
  <c r="S813" i="1" s="1"/>
  <c r="F814" i="1"/>
  <c r="I814" i="1" a="1"/>
  <c r="I814" i="1"/>
  <c r="M814" i="1"/>
  <c r="O814" i="1"/>
  <c r="S814" i="1" a="1"/>
  <c r="S814" i="1" s="1"/>
  <c r="F815" i="1"/>
  <c r="I815" i="1" a="1"/>
  <c r="I815" i="1" s="1"/>
  <c r="M815" i="1"/>
  <c r="O815" i="1"/>
  <c r="S815" i="1" a="1"/>
  <c r="S815" i="1" s="1"/>
  <c r="F816" i="1"/>
  <c r="I816" i="1" a="1"/>
  <c r="I816" i="1" s="1"/>
  <c r="M816" i="1"/>
  <c r="O816" i="1"/>
  <c r="S816" i="1" a="1"/>
  <c r="S816" i="1" s="1"/>
  <c r="F817" i="1"/>
  <c r="I817" i="1" a="1"/>
  <c r="I817" i="1" s="1"/>
  <c r="M817" i="1"/>
  <c r="O817" i="1"/>
  <c r="S817" i="1" a="1"/>
  <c r="S817" i="1" s="1"/>
  <c r="F818" i="1"/>
  <c r="I818" i="1" a="1"/>
  <c r="I818" i="1" s="1"/>
  <c r="M818" i="1"/>
  <c r="O818" i="1"/>
  <c r="S818" i="1" a="1"/>
  <c r="S818" i="1" s="1"/>
  <c r="F819" i="1"/>
  <c r="I819" i="1" a="1"/>
  <c r="I819" i="1" s="1"/>
  <c r="M819" i="1"/>
  <c r="O819" i="1"/>
  <c r="S819" i="1" a="1"/>
  <c r="S819" i="1" s="1"/>
  <c r="F820" i="1"/>
  <c r="I820" i="1" a="1"/>
  <c r="I820" i="1" s="1"/>
  <c r="M820" i="1"/>
  <c r="O820" i="1"/>
  <c r="S820" i="1" a="1"/>
  <c r="S820" i="1" s="1"/>
  <c r="F821" i="1"/>
  <c r="I821" i="1" a="1"/>
  <c r="I821" i="1" s="1"/>
  <c r="M821" i="1"/>
  <c r="O821" i="1"/>
  <c r="S821" i="1" a="1"/>
  <c r="S821" i="1" s="1"/>
  <c r="F822" i="1"/>
  <c r="I822" i="1" a="1"/>
  <c r="I822" i="1" s="1"/>
  <c r="M822" i="1"/>
  <c r="O822" i="1"/>
  <c r="S822" i="1" a="1"/>
  <c r="S822" i="1" s="1"/>
  <c r="F823" i="1"/>
  <c r="I823" i="1" a="1"/>
  <c r="I823" i="1" s="1"/>
  <c r="M823" i="1"/>
  <c r="O823" i="1"/>
  <c r="S823" i="1" a="1"/>
  <c r="S823" i="1" s="1"/>
  <c r="F824" i="1"/>
  <c r="I824" i="1" a="1"/>
  <c r="I824" i="1" s="1"/>
  <c r="M824" i="1"/>
  <c r="O824" i="1"/>
  <c r="S824" i="1" a="1"/>
  <c r="S824" i="1" s="1"/>
  <c r="F825" i="1"/>
  <c r="I825" i="1" a="1"/>
  <c r="I825" i="1" s="1"/>
  <c r="M825" i="1"/>
  <c r="O825" i="1"/>
  <c r="S825" i="1" a="1"/>
  <c r="S825" i="1" s="1"/>
  <c r="F826" i="1"/>
  <c r="I826" i="1" a="1"/>
  <c r="I826" i="1" s="1"/>
  <c r="M826" i="1"/>
  <c r="O826" i="1"/>
  <c r="S826" i="1" a="1"/>
  <c r="S826" i="1" s="1"/>
  <c r="F827" i="1"/>
  <c r="I827" i="1" a="1"/>
  <c r="I827" i="1" s="1"/>
  <c r="M827" i="1"/>
  <c r="O827" i="1"/>
  <c r="S827" i="1" a="1"/>
  <c r="S827" i="1" s="1"/>
  <c r="F828" i="1"/>
  <c r="I828" i="1" a="1"/>
  <c r="I828" i="1" s="1"/>
  <c r="M828" i="1"/>
  <c r="O828" i="1"/>
  <c r="S828" i="1" a="1"/>
  <c r="S828" i="1" s="1"/>
  <c r="F829" i="1"/>
  <c r="I829" i="1" a="1"/>
  <c r="I829" i="1" s="1"/>
  <c r="M829" i="1"/>
  <c r="O829" i="1"/>
  <c r="S829" i="1" a="1"/>
  <c r="S829" i="1" s="1"/>
  <c r="F830" i="1"/>
  <c r="I830" i="1" a="1"/>
  <c r="I830" i="1" s="1"/>
  <c r="M830" i="1"/>
  <c r="O830" i="1"/>
  <c r="S830" i="1" a="1"/>
  <c r="S830" i="1" s="1"/>
  <c r="F831" i="1"/>
  <c r="I831" i="1" a="1"/>
  <c r="I831" i="1" s="1"/>
  <c r="M831" i="1"/>
  <c r="O831" i="1"/>
  <c r="S831" i="1" a="1"/>
  <c r="S831" i="1" s="1"/>
  <c r="F832" i="1"/>
  <c r="I832" i="1" a="1"/>
  <c r="I832" i="1" s="1"/>
  <c r="M832" i="1"/>
  <c r="O832" i="1"/>
  <c r="S832" i="1" a="1"/>
  <c r="S832" i="1" s="1"/>
  <c r="F833" i="1"/>
  <c r="I833" i="1" a="1"/>
  <c r="I833" i="1" s="1"/>
  <c r="M833" i="1"/>
  <c r="O833" i="1"/>
  <c r="S833" i="1" a="1"/>
  <c r="S833" i="1" s="1"/>
  <c r="F834" i="1"/>
  <c r="I834" i="1" a="1"/>
  <c r="I834" i="1" s="1"/>
  <c r="M834" i="1"/>
  <c r="O834" i="1"/>
  <c r="S834" i="1" a="1"/>
  <c r="S834" i="1" s="1"/>
  <c r="F835" i="1"/>
  <c r="I835" i="1" a="1"/>
  <c r="I835" i="1" s="1"/>
  <c r="M835" i="1"/>
  <c r="O835" i="1"/>
  <c r="S835" i="1" a="1"/>
  <c r="S835" i="1" s="1"/>
  <c r="F836" i="1"/>
  <c r="I836" i="1" a="1"/>
  <c r="I836" i="1" s="1"/>
  <c r="M836" i="1"/>
  <c r="O836" i="1"/>
  <c r="S836" i="1" a="1"/>
  <c r="S836" i="1" s="1"/>
  <c r="F837" i="1"/>
  <c r="I837" i="1" a="1"/>
  <c r="I837" i="1" s="1"/>
  <c r="M837" i="1"/>
  <c r="O837" i="1"/>
  <c r="S837" i="1" a="1"/>
  <c r="S837" i="1" s="1"/>
  <c r="F838" i="1"/>
  <c r="I838" i="1" a="1"/>
  <c r="I838" i="1" s="1"/>
  <c r="M838" i="1"/>
  <c r="O838" i="1"/>
  <c r="S838" i="1" a="1"/>
  <c r="S838" i="1" s="1"/>
  <c r="F839" i="1"/>
  <c r="I839" i="1" a="1"/>
  <c r="I839" i="1" s="1"/>
  <c r="M839" i="1"/>
  <c r="O839" i="1"/>
  <c r="S839" i="1" a="1"/>
  <c r="S839" i="1" s="1"/>
  <c r="F840" i="1"/>
  <c r="I840" i="1" a="1"/>
  <c r="I840" i="1" s="1"/>
  <c r="M840" i="1"/>
  <c r="O840" i="1"/>
  <c r="S840" i="1" a="1"/>
  <c r="S840" i="1" s="1"/>
  <c r="F841" i="1"/>
  <c r="I841" i="1" a="1"/>
  <c r="I841" i="1" s="1"/>
  <c r="M841" i="1"/>
  <c r="O841" i="1"/>
  <c r="S841" i="1" a="1"/>
  <c r="S841" i="1" s="1"/>
  <c r="F842" i="1"/>
  <c r="I842" i="1" a="1"/>
  <c r="I842" i="1" s="1"/>
  <c r="M842" i="1"/>
  <c r="O842" i="1"/>
  <c r="S842" i="1" a="1"/>
  <c r="S842" i="1" s="1"/>
  <c r="F843" i="1"/>
  <c r="I843" i="1" a="1"/>
  <c r="I843" i="1" s="1"/>
  <c r="M843" i="1"/>
  <c r="O843" i="1"/>
  <c r="S843" i="1" a="1"/>
  <c r="S843" i="1" s="1"/>
  <c r="F844" i="1"/>
  <c r="I844" i="1" a="1"/>
  <c r="I844" i="1" s="1"/>
  <c r="M844" i="1"/>
  <c r="O844" i="1"/>
  <c r="S844" i="1" a="1"/>
  <c r="S844" i="1" s="1"/>
  <c r="F845" i="1"/>
  <c r="I845" i="1" a="1"/>
  <c r="I845" i="1" s="1"/>
  <c r="M845" i="1"/>
  <c r="O845" i="1"/>
  <c r="S845" i="1" a="1"/>
  <c r="S845" i="1" s="1"/>
  <c r="F846" i="1"/>
  <c r="I846" i="1" a="1"/>
  <c r="I846" i="1" s="1"/>
  <c r="M846" i="1"/>
  <c r="O846" i="1"/>
  <c r="S846" i="1" a="1"/>
  <c r="S846" i="1" s="1"/>
  <c r="F847" i="1"/>
  <c r="I847" i="1" a="1"/>
  <c r="I847" i="1" s="1"/>
  <c r="M847" i="1"/>
  <c r="O847" i="1"/>
  <c r="S847" i="1" a="1"/>
  <c r="S847" i="1" s="1"/>
  <c r="F848" i="1"/>
  <c r="I848" i="1" a="1"/>
  <c r="I848" i="1" s="1"/>
  <c r="M848" i="1"/>
  <c r="O848" i="1"/>
  <c r="S848" i="1" a="1"/>
  <c r="S848" i="1" s="1"/>
  <c r="F849" i="1"/>
  <c r="I849" i="1" a="1"/>
  <c r="I849" i="1" s="1"/>
  <c r="M849" i="1"/>
  <c r="O849" i="1"/>
  <c r="S849" i="1" a="1"/>
  <c r="S849" i="1" s="1"/>
  <c r="F850" i="1"/>
  <c r="I850" i="1" a="1"/>
  <c r="I850" i="1" s="1"/>
  <c r="M850" i="1"/>
  <c r="O850" i="1"/>
  <c r="S850" i="1" a="1"/>
  <c r="S850" i="1" s="1"/>
  <c r="F851" i="1"/>
  <c r="I851" i="1" a="1"/>
  <c r="I851" i="1" s="1"/>
  <c r="M851" i="1"/>
  <c r="O851" i="1"/>
  <c r="S851" i="1" a="1"/>
  <c r="S851" i="1" s="1"/>
  <c r="F852" i="1"/>
  <c r="I852" i="1" a="1"/>
  <c r="I852" i="1" s="1"/>
  <c r="M852" i="1"/>
  <c r="O852" i="1"/>
  <c r="S852" i="1" a="1"/>
  <c r="S852" i="1" s="1"/>
  <c r="F853" i="1"/>
  <c r="I853" i="1" a="1"/>
  <c r="I853" i="1" s="1"/>
  <c r="M853" i="1"/>
  <c r="O853" i="1"/>
  <c r="S853" i="1" a="1"/>
  <c r="S853" i="1" s="1"/>
  <c r="F854" i="1"/>
  <c r="I854" i="1" a="1"/>
  <c r="I854" i="1" s="1"/>
  <c r="M854" i="1"/>
  <c r="O854" i="1"/>
  <c r="S854" i="1" a="1"/>
  <c r="S854" i="1" s="1"/>
  <c r="F855" i="1"/>
  <c r="I855" i="1" a="1"/>
  <c r="I855" i="1" s="1"/>
  <c r="M855" i="1"/>
  <c r="O855" i="1"/>
  <c r="S855" i="1" a="1"/>
  <c r="S855" i="1" s="1"/>
  <c r="F856" i="1"/>
  <c r="I856" i="1" a="1"/>
  <c r="I856" i="1" s="1"/>
  <c r="M856" i="1"/>
  <c r="O856" i="1"/>
  <c r="S856" i="1" a="1"/>
  <c r="S856" i="1" s="1"/>
  <c r="F857" i="1"/>
  <c r="I857" i="1" a="1"/>
  <c r="I857" i="1" s="1"/>
  <c r="M857" i="1"/>
  <c r="O857" i="1"/>
  <c r="S857" i="1" a="1"/>
  <c r="S857" i="1" s="1"/>
  <c r="F858" i="1"/>
  <c r="I858" i="1" a="1"/>
  <c r="I858" i="1" s="1"/>
  <c r="M858" i="1"/>
  <c r="O858" i="1"/>
  <c r="S858" i="1" a="1"/>
  <c r="S858" i="1" s="1"/>
  <c r="F859" i="1"/>
  <c r="I859" i="1" a="1"/>
  <c r="I859" i="1" s="1"/>
  <c r="M859" i="1"/>
  <c r="O859" i="1"/>
  <c r="S859" i="1" a="1"/>
  <c r="S859" i="1" s="1"/>
  <c r="F860" i="1"/>
  <c r="I860" i="1" a="1"/>
  <c r="I860" i="1" s="1"/>
  <c r="M860" i="1"/>
  <c r="O860" i="1"/>
  <c r="S860" i="1" a="1"/>
  <c r="S860" i="1" s="1"/>
  <c r="F861" i="1"/>
  <c r="I861" i="1" a="1"/>
  <c r="I861" i="1" s="1"/>
  <c r="M861" i="1"/>
  <c r="O861" i="1"/>
  <c r="S861" i="1" a="1"/>
  <c r="S861" i="1" s="1"/>
  <c r="F862" i="1"/>
  <c r="I862" i="1" a="1"/>
  <c r="I862" i="1" s="1"/>
  <c r="M862" i="1"/>
  <c r="O862" i="1"/>
  <c r="S862" i="1" a="1"/>
  <c r="S862" i="1" s="1"/>
  <c r="F863" i="1"/>
  <c r="I863" i="1" a="1"/>
  <c r="I863" i="1" s="1"/>
  <c r="M863" i="1"/>
  <c r="O863" i="1"/>
  <c r="S863" i="1" a="1"/>
  <c r="S863" i="1" s="1"/>
  <c r="F864" i="1"/>
  <c r="I864" i="1" a="1"/>
  <c r="I864" i="1" s="1"/>
  <c r="M864" i="1"/>
  <c r="O864" i="1"/>
  <c r="S864" i="1" a="1"/>
  <c r="S864" i="1" s="1"/>
  <c r="F865" i="1"/>
  <c r="I865" i="1" a="1"/>
  <c r="I865" i="1" s="1"/>
  <c r="M865" i="1"/>
  <c r="O865" i="1"/>
  <c r="S865" i="1" a="1"/>
  <c r="S865" i="1" s="1"/>
  <c r="F866" i="1"/>
  <c r="I866" i="1" a="1"/>
  <c r="I866" i="1" s="1"/>
  <c r="M866" i="1"/>
  <c r="O866" i="1"/>
  <c r="S866" i="1" a="1"/>
  <c r="S866" i="1" s="1"/>
  <c r="F867" i="1"/>
  <c r="I867" i="1" a="1"/>
  <c r="I867" i="1" s="1"/>
  <c r="M867" i="1"/>
  <c r="O867" i="1"/>
  <c r="S867" i="1" a="1"/>
  <c r="S867" i="1" s="1"/>
  <c r="F868" i="1"/>
  <c r="I868" i="1" a="1"/>
  <c r="I868" i="1" s="1"/>
  <c r="M868" i="1"/>
  <c r="O868" i="1"/>
  <c r="S868" i="1" a="1"/>
  <c r="S868" i="1" s="1"/>
  <c r="F869" i="1"/>
  <c r="I869" i="1" a="1"/>
  <c r="I869" i="1" s="1"/>
  <c r="M869" i="1"/>
  <c r="O869" i="1"/>
  <c r="S869" i="1" a="1"/>
  <c r="S869" i="1" s="1"/>
  <c r="F870" i="1"/>
  <c r="I870" i="1" a="1"/>
  <c r="I870" i="1" s="1"/>
  <c r="M870" i="1"/>
  <c r="O870" i="1"/>
  <c r="S870" i="1" a="1"/>
  <c r="S870" i="1" s="1"/>
  <c r="F871" i="1"/>
  <c r="I871" i="1" a="1"/>
  <c r="I871" i="1" s="1"/>
  <c r="M871" i="1"/>
  <c r="O871" i="1"/>
  <c r="S871" i="1" a="1"/>
  <c r="S871" i="1" s="1"/>
  <c r="F872" i="1"/>
  <c r="I872" i="1" a="1"/>
  <c r="I872" i="1" s="1"/>
  <c r="M872" i="1"/>
  <c r="O872" i="1"/>
  <c r="S872" i="1" a="1"/>
  <c r="S872" i="1" s="1"/>
  <c r="F873" i="1"/>
  <c r="I873" i="1" a="1"/>
  <c r="I873" i="1" s="1"/>
  <c r="M873" i="1"/>
  <c r="O873" i="1"/>
  <c r="S873" i="1" a="1"/>
  <c r="S873" i="1" s="1"/>
  <c r="F874" i="1"/>
  <c r="I874" i="1" a="1"/>
  <c r="I874" i="1" s="1"/>
  <c r="M874" i="1"/>
  <c r="O874" i="1"/>
  <c r="S874" i="1" a="1"/>
  <c r="S874" i="1" s="1"/>
  <c r="F875" i="1"/>
  <c r="I875" i="1" a="1"/>
  <c r="I875" i="1" s="1"/>
  <c r="M875" i="1"/>
  <c r="O875" i="1"/>
  <c r="S875" i="1" a="1"/>
  <c r="S875" i="1" s="1"/>
  <c r="F876" i="1"/>
  <c r="I876" i="1" a="1"/>
  <c r="I876" i="1" s="1"/>
  <c r="M876" i="1"/>
  <c r="O876" i="1"/>
  <c r="S876" i="1" a="1"/>
  <c r="S876" i="1" s="1"/>
  <c r="F877" i="1"/>
  <c r="I877" i="1" a="1"/>
  <c r="I877" i="1" s="1"/>
  <c r="M877" i="1"/>
  <c r="O877" i="1"/>
  <c r="S877" i="1" a="1"/>
  <c r="S877" i="1" s="1"/>
  <c r="F878" i="1"/>
  <c r="I878" i="1" a="1"/>
  <c r="I878" i="1"/>
  <c r="M878" i="1"/>
  <c r="O878" i="1"/>
  <c r="S878" i="1" a="1"/>
  <c r="S878" i="1" s="1"/>
  <c r="F879" i="1"/>
  <c r="I879" i="1" a="1"/>
  <c r="I879" i="1" s="1"/>
  <c r="M879" i="1"/>
  <c r="O879" i="1"/>
  <c r="S879" i="1" a="1"/>
  <c r="S879" i="1" s="1"/>
  <c r="F880" i="1"/>
  <c r="I880" i="1" a="1"/>
  <c r="I880" i="1" s="1"/>
  <c r="M880" i="1"/>
  <c r="O880" i="1"/>
  <c r="S880" i="1" a="1"/>
  <c r="S880" i="1" s="1"/>
  <c r="F881" i="1"/>
  <c r="I881" i="1" a="1"/>
  <c r="I881" i="1" s="1"/>
  <c r="M881" i="1"/>
  <c r="O881" i="1"/>
  <c r="S881" i="1" a="1"/>
  <c r="S881" i="1" s="1"/>
  <c r="F882" i="1"/>
  <c r="I882" i="1" a="1"/>
  <c r="I882" i="1" s="1"/>
  <c r="M882" i="1"/>
  <c r="O882" i="1"/>
  <c r="S882" i="1" a="1"/>
  <c r="S882" i="1" s="1"/>
  <c r="F883" i="1"/>
  <c r="I883" i="1" a="1"/>
  <c r="I883" i="1" s="1"/>
  <c r="M883" i="1"/>
  <c r="O883" i="1"/>
  <c r="S883" i="1" a="1"/>
  <c r="S883" i="1" s="1"/>
  <c r="F884" i="1"/>
  <c r="I884" i="1" a="1"/>
  <c r="I884" i="1" s="1"/>
  <c r="M884" i="1"/>
  <c r="O884" i="1"/>
  <c r="S884" i="1" a="1"/>
  <c r="S884" i="1" s="1"/>
  <c r="F885" i="1"/>
  <c r="I885" i="1" a="1"/>
  <c r="I885" i="1" s="1"/>
  <c r="M885" i="1"/>
  <c r="O885" i="1"/>
  <c r="S885" i="1" a="1"/>
  <c r="S885" i="1" s="1"/>
  <c r="F886" i="1"/>
  <c r="I886" i="1" a="1"/>
  <c r="I886" i="1" s="1"/>
  <c r="M886" i="1"/>
  <c r="O886" i="1"/>
  <c r="S886" i="1" a="1"/>
  <c r="S886" i="1" s="1"/>
  <c r="F887" i="1"/>
  <c r="I887" i="1" a="1"/>
  <c r="I887" i="1" s="1"/>
  <c r="M887" i="1"/>
  <c r="O887" i="1"/>
  <c r="S887" i="1" a="1"/>
  <c r="S887" i="1" s="1"/>
  <c r="F888" i="1"/>
  <c r="I888" i="1" a="1"/>
  <c r="I888" i="1" s="1"/>
  <c r="M888" i="1"/>
  <c r="O888" i="1"/>
  <c r="S888" i="1" a="1"/>
  <c r="S888" i="1" s="1"/>
  <c r="F889" i="1"/>
  <c r="I889" i="1" a="1"/>
  <c r="I889" i="1" s="1"/>
  <c r="M889" i="1"/>
  <c r="O889" i="1"/>
  <c r="S889" i="1" a="1"/>
  <c r="S889" i="1" s="1"/>
  <c r="F890" i="1"/>
  <c r="I890" i="1" a="1"/>
  <c r="I890" i="1" s="1"/>
  <c r="M890" i="1"/>
  <c r="O890" i="1"/>
  <c r="S890" i="1" a="1"/>
  <c r="S890" i="1" s="1"/>
  <c r="F891" i="1"/>
  <c r="I891" i="1" a="1"/>
  <c r="I891" i="1" s="1"/>
  <c r="M891" i="1"/>
  <c r="O891" i="1"/>
  <c r="S891" i="1" a="1"/>
  <c r="S891" i="1" s="1"/>
  <c r="F892" i="1"/>
  <c r="I892" i="1" a="1"/>
  <c r="I892" i="1" s="1"/>
  <c r="M892" i="1"/>
  <c r="O892" i="1"/>
  <c r="S892" i="1" a="1"/>
  <c r="S892" i="1" s="1"/>
  <c r="F893" i="1"/>
  <c r="I893" i="1" a="1"/>
  <c r="I893" i="1" s="1"/>
  <c r="M893" i="1"/>
  <c r="O893" i="1"/>
  <c r="S893" i="1" a="1"/>
  <c r="S893" i="1" s="1"/>
  <c r="F894" i="1"/>
  <c r="I894" i="1" a="1"/>
  <c r="I894" i="1" s="1"/>
  <c r="M894" i="1"/>
  <c r="O894" i="1"/>
  <c r="S894" i="1" a="1"/>
  <c r="S894" i="1" s="1"/>
  <c r="F895" i="1"/>
  <c r="I895" i="1" a="1"/>
  <c r="I895" i="1" s="1"/>
  <c r="M895" i="1"/>
  <c r="O895" i="1"/>
  <c r="S895" i="1" a="1"/>
  <c r="S895" i="1" s="1"/>
  <c r="F896" i="1"/>
  <c r="I896" i="1" a="1"/>
  <c r="I896" i="1" s="1"/>
  <c r="M896" i="1"/>
  <c r="O896" i="1"/>
  <c r="S896" i="1" a="1"/>
  <c r="S896" i="1" s="1"/>
  <c r="F897" i="1"/>
  <c r="I897" i="1" a="1"/>
  <c r="I897" i="1" s="1"/>
  <c r="M897" i="1"/>
  <c r="O897" i="1"/>
  <c r="S897" i="1" a="1"/>
  <c r="S897" i="1" s="1"/>
  <c r="F898" i="1"/>
  <c r="I898" i="1" a="1"/>
  <c r="I898" i="1" s="1"/>
  <c r="M898" i="1"/>
  <c r="O898" i="1"/>
  <c r="S898" i="1" a="1"/>
  <c r="S898" i="1" s="1"/>
  <c r="F899" i="1"/>
  <c r="I899" i="1" a="1"/>
  <c r="I899" i="1" s="1"/>
  <c r="M899" i="1"/>
  <c r="O899" i="1"/>
  <c r="S899" i="1" a="1"/>
  <c r="S899" i="1" s="1"/>
  <c r="F900" i="1"/>
  <c r="I900" i="1" a="1"/>
  <c r="I900" i="1" s="1"/>
  <c r="M900" i="1"/>
  <c r="O900" i="1"/>
  <c r="S900" i="1" a="1"/>
  <c r="S900" i="1" s="1"/>
  <c r="F901" i="1"/>
  <c r="I901" i="1" a="1"/>
  <c r="I901" i="1" s="1"/>
  <c r="M901" i="1"/>
  <c r="O901" i="1"/>
  <c r="S901" i="1" a="1"/>
  <c r="S901" i="1" s="1"/>
  <c r="F902" i="1"/>
  <c r="I902" i="1" a="1"/>
  <c r="I902" i="1" s="1"/>
  <c r="M902" i="1"/>
  <c r="O902" i="1"/>
  <c r="S902" i="1" a="1"/>
  <c r="S902" i="1" s="1"/>
  <c r="F903" i="1"/>
  <c r="I903" i="1" a="1"/>
  <c r="I903" i="1" s="1"/>
  <c r="M903" i="1"/>
  <c r="O903" i="1"/>
  <c r="S903" i="1" a="1"/>
  <c r="S903" i="1" s="1"/>
  <c r="F904" i="1"/>
  <c r="I904" i="1" a="1"/>
  <c r="I904" i="1" s="1"/>
  <c r="M904" i="1"/>
  <c r="O904" i="1"/>
  <c r="S904" i="1" a="1"/>
  <c r="S904" i="1" s="1"/>
  <c r="F905" i="1"/>
  <c r="I905" i="1" a="1"/>
  <c r="I905" i="1" s="1"/>
  <c r="M905" i="1"/>
  <c r="O905" i="1"/>
  <c r="S905" i="1" a="1"/>
  <c r="S905" i="1" s="1"/>
  <c r="F906" i="1"/>
  <c r="I906" i="1" a="1"/>
  <c r="I906" i="1"/>
  <c r="M906" i="1"/>
  <c r="O906" i="1"/>
  <c r="S906" i="1" a="1"/>
  <c r="S906" i="1" s="1"/>
  <c r="F907" i="1"/>
  <c r="I907" i="1" a="1"/>
  <c r="I907" i="1" s="1"/>
  <c r="M907" i="1"/>
  <c r="O907" i="1"/>
  <c r="S907" i="1" a="1"/>
  <c r="S907" i="1" s="1"/>
  <c r="F908" i="1"/>
  <c r="I908" i="1" a="1"/>
  <c r="I908" i="1" s="1"/>
  <c r="M908" i="1"/>
  <c r="O908" i="1"/>
  <c r="S908" i="1" a="1"/>
  <c r="S908" i="1" s="1"/>
  <c r="F909" i="1"/>
  <c r="I909" i="1" a="1"/>
  <c r="I909" i="1" s="1"/>
  <c r="M909" i="1"/>
  <c r="O909" i="1"/>
  <c r="S909" i="1" a="1"/>
  <c r="S909" i="1" s="1"/>
  <c r="F910" i="1"/>
  <c r="I910" i="1" a="1"/>
  <c r="I910" i="1" s="1"/>
  <c r="M910" i="1"/>
  <c r="O910" i="1"/>
  <c r="S910" i="1" a="1"/>
  <c r="S910" i="1" s="1"/>
  <c r="F911" i="1"/>
  <c r="I911" i="1" a="1"/>
  <c r="I911" i="1" s="1"/>
  <c r="M911" i="1"/>
  <c r="O911" i="1"/>
  <c r="S911" i="1" a="1"/>
  <c r="S911" i="1" s="1"/>
  <c r="F912" i="1"/>
  <c r="I912" i="1" a="1"/>
  <c r="I912" i="1" s="1"/>
  <c r="M912" i="1"/>
  <c r="O912" i="1"/>
  <c r="S912" i="1" a="1"/>
  <c r="S912" i="1" s="1"/>
  <c r="F913" i="1"/>
  <c r="I913" i="1" a="1"/>
  <c r="I913" i="1" s="1"/>
  <c r="M913" i="1"/>
  <c r="O913" i="1"/>
  <c r="S913" i="1" a="1"/>
  <c r="S913" i="1" s="1"/>
  <c r="F914" i="1"/>
  <c r="I914" i="1" a="1"/>
  <c r="I914" i="1" s="1"/>
  <c r="M914" i="1"/>
  <c r="O914" i="1"/>
  <c r="S914" i="1" a="1"/>
  <c r="S914" i="1" s="1"/>
  <c r="F915" i="1"/>
  <c r="I915" i="1" a="1"/>
  <c r="I915" i="1" s="1"/>
  <c r="M915" i="1"/>
  <c r="O915" i="1"/>
  <c r="S915" i="1" a="1"/>
  <c r="S915" i="1" s="1"/>
  <c r="F916" i="1"/>
  <c r="I916" i="1" a="1"/>
  <c r="I916" i="1" s="1"/>
  <c r="M916" i="1"/>
  <c r="O916" i="1"/>
  <c r="S916" i="1" a="1"/>
  <c r="S916" i="1" s="1"/>
  <c r="F917" i="1"/>
  <c r="I917" i="1" a="1"/>
  <c r="I917" i="1" s="1"/>
  <c r="M917" i="1"/>
  <c r="O917" i="1"/>
  <c r="S917" i="1" a="1"/>
  <c r="S917" i="1" s="1"/>
  <c r="F918" i="1"/>
  <c r="I918" i="1" a="1"/>
  <c r="I918" i="1" s="1"/>
  <c r="M918" i="1"/>
  <c r="O918" i="1"/>
  <c r="S918" i="1" a="1"/>
  <c r="S918" i="1" s="1"/>
  <c r="F919" i="1"/>
  <c r="I919" i="1" a="1"/>
  <c r="I919" i="1" s="1"/>
  <c r="M919" i="1"/>
  <c r="O919" i="1"/>
  <c r="S919" i="1" a="1"/>
  <c r="S919" i="1" s="1"/>
  <c r="F920" i="1"/>
  <c r="I920" i="1" a="1"/>
  <c r="I920" i="1" s="1"/>
  <c r="M920" i="1"/>
  <c r="O920" i="1"/>
  <c r="S920" i="1" a="1"/>
  <c r="S920" i="1" s="1"/>
  <c r="F921" i="1"/>
  <c r="I921" i="1" a="1"/>
  <c r="I921" i="1" s="1"/>
  <c r="M921" i="1"/>
  <c r="O921" i="1"/>
  <c r="S921" i="1" a="1"/>
  <c r="S921" i="1" s="1"/>
  <c r="F922" i="1"/>
  <c r="I922" i="1" a="1"/>
  <c r="I922" i="1" s="1"/>
  <c r="M922" i="1"/>
  <c r="O922" i="1"/>
  <c r="S922" i="1" a="1"/>
  <c r="S922" i="1"/>
  <c r="F923" i="1"/>
  <c r="I923" i="1" a="1"/>
  <c r="I923" i="1" s="1"/>
  <c r="M923" i="1"/>
  <c r="O923" i="1"/>
  <c r="S923" i="1" a="1"/>
  <c r="S923" i="1" s="1"/>
  <c r="F924" i="1"/>
  <c r="I924" i="1" a="1"/>
  <c r="I924" i="1" s="1"/>
  <c r="M924" i="1"/>
  <c r="O924" i="1"/>
  <c r="S924" i="1" a="1"/>
  <c r="S924" i="1" s="1"/>
  <c r="F925" i="1"/>
  <c r="I925" i="1" a="1"/>
  <c r="I925" i="1" s="1"/>
  <c r="M925" i="1"/>
  <c r="O925" i="1"/>
  <c r="S925" i="1" a="1"/>
  <c r="S925" i="1" s="1"/>
  <c r="F926" i="1"/>
  <c r="I926" i="1" a="1"/>
  <c r="I926" i="1" s="1"/>
  <c r="M926" i="1"/>
  <c r="O926" i="1"/>
  <c r="S926" i="1" a="1"/>
  <c r="S926" i="1" s="1"/>
  <c r="F927" i="1"/>
  <c r="I927" i="1" a="1"/>
  <c r="I927" i="1" s="1"/>
  <c r="M927" i="1"/>
  <c r="O927" i="1"/>
  <c r="S927" i="1" a="1"/>
  <c r="S927" i="1" s="1"/>
  <c r="F928" i="1"/>
  <c r="I928" i="1" a="1"/>
  <c r="I928" i="1" s="1"/>
  <c r="M928" i="1"/>
  <c r="O928" i="1"/>
  <c r="S928" i="1" a="1"/>
  <c r="S928" i="1" s="1"/>
  <c r="F929" i="1"/>
  <c r="I929" i="1" a="1"/>
  <c r="I929" i="1" s="1"/>
  <c r="M929" i="1"/>
  <c r="O929" i="1"/>
  <c r="S929" i="1" a="1"/>
  <c r="S929" i="1" s="1"/>
  <c r="F930" i="1"/>
  <c r="I930" i="1" a="1"/>
  <c r="I930" i="1" s="1"/>
  <c r="M930" i="1"/>
  <c r="O930" i="1"/>
  <c r="S930" i="1" a="1"/>
  <c r="S930" i="1" s="1"/>
  <c r="F931" i="1"/>
  <c r="I931" i="1" a="1"/>
  <c r="I931" i="1" s="1"/>
  <c r="M931" i="1"/>
  <c r="O931" i="1"/>
  <c r="S931" i="1" a="1"/>
  <c r="S931" i="1" s="1"/>
  <c r="F932" i="1"/>
  <c r="I932" i="1" a="1"/>
  <c r="I932" i="1" s="1"/>
  <c r="M932" i="1"/>
  <c r="O932" i="1"/>
  <c r="S932" i="1" a="1"/>
  <c r="S932" i="1" s="1"/>
  <c r="F933" i="1"/>
  <c r="I933" i="1" a="1"/>
  <c r="I933" i="1" s="1"/>
  <c r="M933" i="1"/>
  <c r="O933" i="1"/>
  <c r="S933" i="1" a="1"/>
  <c r="S933" i="1" s="1"/>
  <c r="F934" i="1"/>
  <c r="I934" i="1" a="1"/>
  <c r="I934" i="1" s="1"/>
  <c r="M934" i="1"/>
  <c r="O934" i="1"/>
  <c r="S934" i="1" a="1"/>
  <c r="S934" i="1" s="1"/>
  <c r="F935" i="1"/>
  <c r="I935" i="1" a="1"/>
  <c r="I935" i="1" s="1"/>
  <c r="M935" i="1"/>
  <c r="O935" i="1"/>
  <c r="S935" i="1" a="1"/>
  <c r="S935" i="1" s="1"/>
  <c r="F936" i="1"/>
  <c r="I936" i="1" a="1"/>
  <c r="I936" i="1" s="1"/>
  <c r="M936" i="1"/>
  <c r="O936" i="1"/>
  <c r="S936" i="1" a="1"/>
  <c r="S936" i="1" s="1"/>
  <c r="F937" i="1"/>
  <c r="I937" i="1" a="1"/>
  <c r="I937" i="1" s="1"/>
  <c r="M937" i="1"/>
  <c r="O937" i="1"/>
  <c r="S937" i="1" a="1"/>
  <c r="S937" i="1" s="1"/>
  <c r="F938" i="1"/>
  <c r="I938" i="1" a="1"/>
  <c r="I938" i="1" s="1"/>
  <c r="M938" i="1"/>
  <c r="O938" i="1"/>
  <c r="S938" i="1" a="1"/>
  <c r="S938" i="1" s="1"/>
  <c r="F939" i="1"/>
  <c r="I939" i="1" a="1"/>
  <c r="I939" i="1" s="1"/>
  <c r="M939" i="1"/>
  <c r="O939" i="1"/>
  <c r="S939" i="1" a="1"/>
  <c r="S939" i="1" s="1"/>
  <c r="F940" i="1"/>
  <c r="I940" i="1" a="1"/>
  <c r="I940" i="1" s="1"/>
  <c r="M940" i="1"/>
  <c r="O940" i="1"/>
  <c r="S940" i="1" a="1"/>
  <c r="S940" i="1" s="1"/>
  <c r="F941" i="1"/>
  <c r="I941" i="1" a="1"/>
  <c r="I941" i="1" s="1"/>
  <c r="M941" i="1"/>
  <c r="O941" i="1"/>
  <c r="S941" i="1" a="1"/>
  <c r="S941" i="1" s="1"/>
  <c r="F942" i="1"/>
  <c r="I942" i="1" a="1"/>
  <c r="I942" i="1" s="1"/>
  <c r="M942" i="1"/>
  <c r="O942" i="1"/>
  <c r="S942" i="1" a="1"/>
  <c r="S942" i="1" s="1"/>
  <c r="F943" i="1"/>
  <c r="I943" i="1" a="1"/>
  <c r="I943" i="1" s="1"/>
  <c r="M943" i="1"/>
  <c r="O943" i="1"/>
  <c r="S943" i="1" a="1"/>
  <c r="S943" i="1" s="1"/>
  <c r="F944" i="1"/>
  <c r="I944" i="1" a="1"/>
  <c r="I944" i="1" s="1"/>
  <c r="M944" i="1"/>
  <c r="O944" i="1"/>
  <c r="S944" i="1" a="1"/>
  <c r="S944" i="1" s="1"/>
  <c r="F945" i="1"/>
  <c r="I945" i="1" a="1"/>
  <c r="I945" i="1" s="1"/>
  <c r="M945" i="1"/>
  <c r="O945" i="1"/>
  <c r="S945" i="1" a="1"/>
  <c r="S945" i="1" s="1"/>
  <c r="F946" i="1"/>
  <c r="I946" i="1" a="1"/>
  <c r="I946" i="1"/>
  <c r="M946" i="1"/>
  <c r="O946" i="1"/>
  <c r="S946" i="1" a="1"/>
  <c r="S946" i="1" s="1"/>
  <c r="F947" i="1"/>
  <c r="I947" i="1" a="1"/>
  <c r="I947" i="1" s="1"/>
  <c r="M947" i="1"/>
  <c r="O947" i="1"/>
  <c r="S947" i="1" a="1"/>
  <c r="S947" i="1" s="1"/>
  <c r="F948" i="1"/>
  <c r="I948" i="1" a="1"/>
  <c r="I948" i="1" s="1"/>
  <c r="M948" i="1"/>
  <c r="O948" i="1"/>
  <c r="S948" i="1" a="1"/>
  <c r="S948" i="1" s="1"/>
  <c r="F949" i="1"/>
  <c r="I949" i="1" a="1"/>
  <c r="I949" i="1" s="1"/>
  <c r="M949" i="1"/>
  <c r="O949" i="1"/>
  <c r="S949" i="1" a="1"/>
  <c r="S949" i="1" s="1"/>
  <c r="F950" i="1"/>
  <c r="I950" i="1" a="1"/>
  <c r="I950" i="1" s="1"/>
  <c r="M950" i="1"/>
  <c r="O950" i="1"/>
  <c r="S950" i="1" a="1"/>
  <c r="S950" i="1" s="1"/>
  <c r="F951" i="1"/>
  <c r="I951" i="1" a="1"/>
  <c r="I951" i="1" s="1"/>
  <c r="M951" i="1"/>
  <c r="O951" i="1"/>
  <c r="S951" i="1" a="1"/>
  <c r="S951" i="1" s="1"/>
  <c r="F952" i="1"/>
  <c r="I952" i="1" a="1"/>
  <c r="I952" i="1" s="1"/>
  <c r="M952" i="1"/>
  <c r="O952" i="1"/>
  <c r="S952" i="1" a="1"/>
  <c r="S952" i="1" s="1"/>
  <c r="F953" i="1"/>
  <c r="I953" i="1" a="1"/>
  <c r="I953" i="1" s="1"/>
  <c r="M953" i="1"/>
  <c r="O953" i="1"/>
  <c r="S953" i="1" a="1"/>
  <c r="S953" i="1" s="1"/>
  <c r="F954" i="1"/>
  <c r="I954" i="1" a="1"/>
  <c r="I954" i="1" s="1"/>
  <c r="M954" i="1"/>
  <c r="O954" i="1"/>
  <c r="S954" i="1" a="1"/>
  <c r="S954" i="1" s="1"/>
  <c r="F955" i="1"/>
  <c r="I955" i="1" a="1"/>
  <c r="I955" i="1" s="1"/>
  <c r="M955" i="1"/>
  <c r="O955" i="1"/>
  <c r="S955" i="1" a="1"/>
  <c r="S955" i="1" s="1"/>
  <c r="F956" i="1"/>
  <c r="I956" i="1" a="1"/>
  <c r="I956" i="1" s="1"/>
  <c r="M956" i="1"/>
  <c r="O956" i="1"/>
  <c r="S956" i="1" a="1"/>
  <c r="S956" i="1" s="1"/>
  <c r="F957" i="1"/>
  <c r="I957" i="1" a="1"/>
  <c r="I957" i="1" s="1"/>
  <c r="M957" i="1"/>
  <c r="O957" i="1"/>
  <c r="S957" i="1" a="1"/>
  <c r="S957" i="1" s="1"/>
  <c r="F958" i="1"/>
  <c r="I958" i="1" a="1"/>
  <c r="I958" i="1" s="1"/>
  <c r="M958" i="1"/>
  <c r="O958" i="1"/>
  <c r="S958" i="1" a="1"/>
  <c r="S958" i="1" s="1"/>
  <c r="F959" i="1"/>
  <c r="I959" i="1" a="1"/>
  <c r="I959" i="1" s="1"/>
  <c r="M959" i="1"/>
  <c r="O959" i="1"/>
  <c r="S959" i="1" a="1"/>
  <c r="S959" i="1" s="1"/>
  <c r="F960" i="1"/>
  <c r="I960" i="1" a="1"/>
  <c r="I960" i="1" s="1"/>
  <c r="M960" i="1"/>
  <c r="O960" i="1"/>
  <c r="S960" i="1" a="1"/>
  <c r="S960" i="1" s="1"/>
  <c r="F961" i="1"/>
  <c r="I961" i="1" a="1"/>
  <c r="I961" i="1" s="1"/>
  <c r="M961" i="1"/>
  <c r="O961" i="1"/>
  <c r="S961" i="1" a="1"/>
  <c r="S961" i="1" s="1"/>
  <c r="F962" i="1"/>
  <c r="I962" i="1" a="1"/>
  <c r="I962" i="1" s="1"/>
  <c r="M962" i="1"/>
  <c r="O962" i="1"/>
  <c r="S962" i="1" a="1"/>
  <c r="S962" i="1" s="1"/>
  <c r="F963" i="1"/>
  <c r="I963" i="1" a="1"/>
  <c r="I963" i="1" s="1"/>
  <c r="M963" i="1"/>
  <c r="O963" i="1"/>
  <c r="S963" i="1" a="1"/>
  <c r="S963" i="1" s="1"/>
  <c r="F964" i="1"/>
  <c r="I964" i="1" a="1"/>
  <c r="I964" i="1" s="1"/>
  <c r="M964" i="1"/>
  <c r="O964" i="1"/>
  <c r="S964" i="1" a="1"/>
  <c r="S964" i="1" s="1"/>
  <c r="F965" i="1"/>
  <c r="I965" i="1" a="1"/>
  <c r="I965" i="1" s="1"/>
  <c r="M965" i="1"/>
  <c r="O965" i="1"/>
  <c r="S965" i="1" a="1"/>
  <c r="S965" i="1" s="1"/>
  <c r="F966" i="1"/>
  <c r="I966" i="1" a="1"/>
  <c r="I966" i="1" s="1"/>
  <c r="M966" i="1"/>
  <c r="O966" i="1"/>
  <c r="S966" i="1" a="1"/>
  <c r="S966" i="1" s="1"/>
  <c r="F967" i="1"/>
  <c r="I967" i="1" a="1"/>
  <c r="I967" i="1" s="1"/>
  <c r="M967" i="1"/>
  <c r="O967" i="1"/>
  <c r="S967" i="1" a="1"/>
  <c r="S967" i="1" s="1"/>
  <c r="F968" i="1"/>
  <c r="I968" i="1" a="1"/>
  <c r="I968" i="1" s="1"/>
  <c r="M968" i="1"/>
  <c r="O968" i="1"/>
  <c r="S968" i="1" a="1"/>
  <c r="S968" i="1" s="1"/>
  <c r="F969" i="1"/>
  <c r="I969" i="1" a="1"/>
  <c r="I969" i="1" s="1"/>
  <c r="M969" i="1"/>
  <c r="O969" i="1"/>
  <c r="S969" i="1" a="1"/>
  <c r="S969" i="1" s="1"/>
  <c r="F970" i="1"/>
  <c r="I970" i="1" a="1"/>
  <c r="I970" i="1" s="1"/>
  <c r="M970" i="1"/>
  <c r="O970" i="1"/>
  <c r="S970" i="1" a="1"/>
  <c r="S970" i="1" s="1"/>
  <c r="F971" i="1"/>
  <c r="I971" i="1" a="1"/>
  <c r="I971" i="1" s="1"/>
  <c r="M971" i="1"/>
  <c r="O971" i="1"/>
  <c r="S971" i="1" a="1"/>
  <c r="S971" i="1" s="1"/>
  <c r="F972" i="1"/>
  <c r="I972" i="1" a="1"/>
  <c r="I972" i="1" s="1"/>
  <c r="M972" i="1"/>
  <c r="O972" i="1"/>
  <c r="S972" i="1" a="1"/>
  <c r="S972" i="1" s="1"/>
  <c r="F973" i="1"/>
  <c r="I973" i="1" a="1"/>
  <c r="I973" i="1" s="1"/>
  <c r="M973" i="1"/>
  <c r="O973" i="1"/>
  <c r="S973" i="1" a="1"/>
  <c r="S973" i="1" s="1"/>
  <c r="F974" i="1"/>
  <c r="I974" i="1" a="1"/>
  <c r="I974" i="1" s="1"/>
  <c r="M974" i="1"/>
  <c r="O974" i="1"/>
  <c r="S974" i="1" a="1"/>
  <c r="S974" i="1" s="1"/>
  <c r="F975" i="1"/>
  <c r="I975" i="1" a="1"/>
  <c r="I975" i="1" s="1"/>
  <c r="M975" i="1"/>
  <c r="O975" i="1"/>
  <c r="S975" i="1" a="1"/>
  <c r="S975" i="1" s="1"/>
  <c r="F976" i="1"/>
  <c r="I976" i="1" a="1"/>
  <c r="I976" i="1" s="1"/>
  <c r="M976" i="1"/>
  <c r="O976" i="1"/>
  <c r="S976" i="1" a="1"/>
  <c r="S976" i="1" s="1"/>
  <c r="F977" i="1"/>
  <c r="I977" i="1" a="1"/>
  <c r="I977" i="1" s="1"/>
  <c r="M977" i="1"/>
  <c r="O977" i="1"/>
  <c r="S977" i="1" a="1"/>
  <c r="S977" i="1" s="1"/>
  <c r="F978" i="1"/>
  <c r="I978" i="1" a="1"/>
  <c r="I978" i="1" s="1"/>
  <c r="M978" i="1"/>
  <c r="O978" i="1"/>
  <c r="S978" i="1" a="1"/>
  <c r="S978" i="1" s="1"/>
  <c r="F979" i="1"/>
  <c r="I979" i="1" a="1"/>
  <c r="I979" i="1" s="1"/>
  <c r="M979" i="1"/>
  <c r="O979" i="1"/>
  <c r="S979" i="1" a="1"/>
  <c r="S979" i="1" s="1"/>
  <c r="F980" i="1"/>
  <c r="I980" i="1" a="1"/>
  <c r="I980" i="1" s="1"/>
  <c r="M980" i="1"/>
  <c r="O980" i="1"/>
  <c r="S980" i="1" a="1"/>
  <c r="S980" i="1" s="1"/>
  <c r="F981" i="1"/>
  <c r="I981" i="1" a="1"/>
  <c r="I981" i="1" s="1"/>
  <c r="M981" i="1"/>
  <c r="O981" i="1"/>
  <c r="S981" i="1" a="1"/>
  <c r="S981" i="1" s="1"/>
  <c r="F982" i="1"/>
  <c r="I982" i="1" a="1"/>
  <c r="I982" i="1"/>
  <c r="M982" i="1"/>
  <c r="O982" i="1"/>
  <c r="S982" i="1" a="1"/>
  <c r="S982" i="1" s="1"/>
  <c r="F983" i="1"/>
  <c r="I983" i="1" a="1"/>
  <c r="I983" i="1" s="1"/>
  <c r="M983" i="1"/>
  <c r="O983" i="1"/>
  <c r="S983" i="1" a="1"/>
  <c r="S983" i="1" s="1"/>
  <c r="F984" i="1"/>
  <c r="I984" i="1" a="1"/>
  <c r="I984" i="1" s="1"/>
  <c r="M984" i="1"/>
  <c r="O984" i="1"/>
  <c r="S984" i="1" a="1"/>
  <c r="S984" i="1" s="1"/>
  <c r="F985" i="1"/>
  <c r="I985" i="1" a="1"/>
  <c r="I985" i="1" s="1"/>
  <c r="M985" i="1"/>
  <c r="O985" i="1"/>
  <c r="S985" i="1" a="1"/>
  <c r="S985" i="1" s="1"/>
  <c r="F986" i="1"/>
  <c r="I986" i="1" a="1"/>
  <c r="I986" i="1" s="1"/>
  <c r="M986" i="1"/>
  <c r="O986" i="1"/>
  <c r="S986" i="1" a="1"/>
  <c r="S986" i="1" s="1"/>
  <c r="F987" i="1"/>
  <c r="I987" i="1" a="1"/>
  <c r="I987" i="1" s="1"/>
  <c r="M987" i="1"/>
  <c r="O987" i="1"/>
  <c r="S987" i="1" a="1"/>
  <c r="S987" i="1" s="1"/>
  <c r="F988" i="1"/>
  <c r="I988" i="1" a="1"/>
  <c r="I988" i="1" s="1"/>
  <c r="M988" i="1"/>
  <c r="O988" i="1"/>
  <c r="S988" i="1" a="1"/>
  <c r="S988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O2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2" i="1" a="1"/>
  <c r="S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2" i="1" a="1"/>
  <c r="I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2" i="1"/>
  <c r="E13" i="7" l="1"/>
  <c r="E4" i="7"/>
  <c r="E5" i="7"/>
  <c r="E3" i="7"/>
  <c r="E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<sst xmlns="http://schemas.openxmlformats.org/spreadsheetml/2006/main" count="6988" uniqueCount="276">
  <si>
    <t>name</t>
  </si>
  <si>
    <t>blurb</t>
  </si>
  <si>
    <t>goal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</si>
  <si>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</si>
  <si>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</si>
  <si>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</si>
  <si>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</si>
  <si>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</si>
  <si>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</si>
  <si>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</si>
  <si>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</si>
  <si>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</si>
  <si>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</si>
  <si>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</si>
  <si>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</si>
  <si>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</si>
  <si>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</si>
  <si>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</si>
  <si>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</si>
  <si>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</si>
  <si>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</si>
  <si>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</si>
  <si>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</si>
  <si>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</si>
  <si>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</si>
  <si>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</si>
  <si>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</si>
  <si>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</si>
  <si>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</si>
  <si>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</si>
  <si>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</si>
  <si>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</si>
  <si>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</si>
  <si>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</si>
  <si>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</si>
  <si>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</si>
  <si>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</si>
  <si>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</si>
  <si>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</si>
  <si>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</si>
  <si>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</si>
  <si>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</si>
  <si>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</si>
  <si>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</si>
  <si>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</si>
  <si>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</si>
  <si>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</si>
  <si>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</si>
  <si>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</si>
  <si>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</si>
  <si>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</si>
  <si>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</si>
  <si>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</si>
  <si>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</si>
  <si>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</si>
  <si>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</si>
  <si>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</si>
  <si>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</si>
  <si>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</si>
  <si>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</si>
  <si>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</si>
  <si>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</si>
  <si>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</si>
  <si>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</si>
  <si>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</si>
  <si>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</si>
  <si>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</si>
  <si>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</si>
  <si>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</si>
  <si>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</si>
  <si>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</si>
  <si>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</si>
  <si>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</si>
  <si>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</si>
  <si>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</si>
  <si>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</si>
  <si>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</si>
  <si>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</si>
  <si>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</si>
  <si>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</si>
  <si>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</si>
  <si>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</si>
  <si>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</si>
  <si>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</si>
  <si>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</si>
  <si>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</si>
  <si>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</si>
  <si>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</si>
  <si>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</si>
  <si>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</si>
  <si>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</si>
  <si>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</si>
  <si>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</si>
  <si>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</si>
  <si>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</si>
  <si>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</si>
  <si>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</si>
  <si>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</si>
  <si>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</si>
  <si>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</si>
  <si>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</si>
  <si>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</si>
  <si>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</si>
  <si>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</si>
  <si>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</si>
  <si>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</si>
  <si>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</si>
  <si>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</si>
  <si>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</si>
  <si>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</si>
  <si>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</si>
  <si>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</si>
  <si>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</si>
  <si>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</si>
  <si>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</si>
  <si>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</si>
  <si>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</si>
  <si>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</si>
  <si>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</si>
  <si>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</si>
  <si>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</si>
  <si>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</si>
  <si>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</si>
  <si>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</si>
  <si>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</si>
  <si>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</si>
  <si>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</si>
  <si>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</si>
  <si>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</si>
  <si>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</si>
  <si>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</si>
  <si>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</si>
  <si>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</si>
  <si>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</si>
  <si>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</si>
  <si>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</si>
  <si>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</si>
  <si>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</si>
  <si>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</si>
  <si>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</si>
  <si>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</si>
  <si>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</si>
  <si>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</si>
  <si>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</si>
  <si>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</si>
  <si>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</si>
  <si>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</si>
  <si>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</si>
  <si>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</si>
  <si>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</si>
  <si>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</si>
  <si>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</si>
  <si>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</si>
  <si>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</si>
  <si>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</si>
  <si>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</si>
  <si>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</si>
  <si>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</si>
  <si>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</si>
  <si>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</si>
  <si>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</si>
  <si>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</si>
  <si>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</si>
  <si>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</si>
  <si>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</si>
  <si>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</si>
  <si>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</si>
  <si>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</si>
  <si>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</si>
  <si>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</si>
  <si>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</si>
  <si>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</si>
  <si>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</si>
  <si>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</si>
  <si>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</si>
  <si>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</si>
  <si>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</si>
  <si>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</si>
  <si>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</si>
  <si>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</si>
  <si>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</si>
  <si>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</si>
  <si>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</si>
  <si>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</si>
  <si>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</si>
  <si>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</si>
  <si>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</si>
  <si>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</si>
  <si>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</si>
  <si>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</si>
  <si>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</si>
  <si>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id</t>
  </si>
  <si>
    <t>category &amp; sub-category</t>
  </si>
  <si>
    <t>Percent Funded</t>
  </si>
  <si>
    <t>Outcome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</si>
  <si>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</si>
  <si>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</si>
  <si>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</si>
  <si>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</si>
  <si>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</si>
  <si>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</si>
  <si>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</si>
  <si>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</si>
  <si>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</si>
  <si>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</si>
  <si>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</si>
  <si>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</si>
  <si>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</si>
  <si>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</si>
  <si>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</si>
  <si>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</si>
  <si>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</si>
  <si>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</si>
  <si>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</si>
  <si>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</si>
  <si>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</si>
  <si>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</si>
  <si>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</si>
  <si>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</si>
  <si>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</si>
  <si>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</si>
  <si>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</si>
  <si>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Sub-category</t>
  </si>
  <si>
    <t>Row Labels</t>
  </si>
  <si>
    <t>Grand Total</t>
  </si>
  <si>
    <t>Column Labels</t>
  </si>
  <si>
    <t>Count of id</t>
  </si>
  <si>
    <t>(All)</t>
  </si>
  <si>
    <t>Date Created Conversion</t>
  </si>
  <si>
    <t>Date Ended Conversion</t>
  </si>
  <si>
    <t>Count of Outcome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</si>
  <si>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</si>
  <si>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</si>
  <si>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</si>
  <si>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</si>
  <si>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</si>
  <si>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</si>
  <si>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</si>
  <si>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</si>
  <si>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</si>
  <si>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</si>
  <si>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</si>
  <si>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</si>
  <si>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Parent Category</t>
  </si>
  <si>
    <t>Years (Date Created Conversion)</t>
  </si>
  <si>
    <t>Goal</t>
  </si>
  <si>
    <t>Number Successful</t>
  </si>
  <si>
    <t>Total Projects</t>
  </si>
  <si>
    <t>Percentage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</si>
  <si>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</si>
  <si>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</si>
  <si>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</si>
  <si>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</si>
  <si>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</si>
  <si>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</si>
  <si>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</si>
  <si>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</si>
  <si>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</si>
  <si>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</si>
  <si>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</si>
  <si>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</si>
  <si>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</si>
  <si>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Percentage failed</t>
  </si>
  <si>
    <t>Percentage canceled</t>
  </si>
  <si>
    <t>Number Failed</t>
  </si>
  <si>
    <t>Totals</t>
  </si>
  <si>
    <t>Mean</t>
  </si>
  <si>
    <t>Median</t>
  </si>
  <si>
    <t>Min Number</t>
  </si>
  <si>
    <t>Max Number</t>
  </si>
  <si>
    <t>Variance</t>
  </si>
  <si>
    <t>Standard Deviation</t>
  </si>
  <si>
    <t>Failed Campaigns</t>
  </si>
  <si>
    <t>Successful Campaigns</t>
  </si>
  <si>
    <t>Once again, we have the median and mean very close together, I feel that the Median would be more statistically important as there are not as many participants.</t>
  </si>
  <si>
    <t>Mean and Median are statistically close together but I would suggest using the mean to be more statistically accurate as it is it is larger sample and represents those with low and higher contributers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</si>
</sst>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(* #,##0_);_(* \(#,##0\);_(* &quot;-&quot;??_);_(@_)"/>
  </numFmts>
  <fonts count="19" x14ac:knownFonts="1">
    <font>
      <sz val="12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2"/>
      <color rgb="FF006100"/>
      <name val="Gill Sans MT"/>
      <family val="2"/>
      <scheme val="minor"/>
    </font>
    <font>
      <sz val="12"/>
      <color rgb="FF9C0006"/>
      <name val="Gill Sans MT"/>
      <family val="2"/>
      <scheme val="minor"/>
    </font>
    <font>
      <sz val="12"/>
      <color rgb="FF9C5700"/>
      <name val="Gill Sans MT"/>
      <family val="2"/>
      <scheme val="minor"/>
    </font>
    <font>
      <sz val="12"/>
      <color rgb="FF3F3F76"/>
      <name val="Gill Sans MT"/>
      <family val="2"/>
      <scheme val="minor"/>
    </font>
    <font>
      <b/>
      <sz val="12"/>
      <color rgb="FF3F3F3F"/>
      <name val="Gill Sans MT"/>
      <family val="2"/>
      <scheme val="minor"/>
    </font>
    <font>
      <b/>
      <sz val="12"/>
      <color rgb="FFFA7D00"/>
      <name val="Gill Sans MT"/>
      <family val="2"/>
      <scheme val="minor"/>
    </font>
    <font>
      <sz val="12"/>
      <color rgb="FFFA7D00"/>
      <name val="Gill Sans MT"/>
      <family val="2"/>
      <scheme val="minor"/>
    </font>
    <font>
      <b/>
      <sz val="12"/>
      <color theme="0"/>
      <name val="Gill Sans MT"/>
      <family val="2"/>
      <scheme val="minor"/>
    </font>
    <font>
      <sz val="12"/>
      <color rgb="FFFF0000"/>
      <name val="Gill Sans MT"/>
      <family val="2"/>
      <scheme val="minor"/>
    </font>
    <font>
      <i/>
      <sz val="12"/>
      <color rgb="FF7F7F7F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sz val="12"/>
      <color theme="0"/>
      <name val="Gill Sans MT"/>
      <family val="2"/>
      <scheme val="minor"/>
    </font>
    <font>
      <sz val="10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44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43" fontId="0" fillId="0" borderId="0" xfId="44" applyFont="1"/>
    <xf numFmtId="0" fontId="18" fillId="0" borderId="10" xfId="0" applyFont="1" applyBorder="1" applyAlignment="1">
      <alignment horizontal="left" vertical="center" wrapText="1"/>
    </xf>
    <xf numFmtId="170" fontId="0" fillId="0" borderId="10" xfId="44" applyNumberFormat="1" applyFont="1" applyBorder="1"/>
    <xf numFmtId="9" fontId="0" fillId="0" borderId="10" xfId="42" applyFont="1" applyBorder="1"/>
    <xf numFmtId="170" fontId="0" fillId="0" borderId="11" xfId="44" applyNumberFormat="1" applyFont="1" applyBorder="1"/>
    <xf numFmtId="9" fontId="0" fillId="0" borderId="11" xfId="42" applyFont="1" applyBorder="1"/>
    <xf numFmtId="170" fontId="0" fillId="0" borderId="12" xfId="44" applyNumberFormat="1" applyFont="1" applyBorder="1"/>
    <xf numFmtId="9" fontId="0" fillId="0" borderId="12" xfId="0" applyNumberFormat="1" applyBorder="1"/>
    <xf numFmtId="0" fontId="18" fillId="0" borderId="10" xfId="0" applyFont="1" applyBorder="1" applyAlignment="1">
      <alignment horizontal="right" vertical="center" wrapText="1"/>
    </xf>
    <xf numFmtId="44" fontId="16" fillId="0" borderId="0" xfId="43" applyFont="1" applyAlignment="1">
      <alignment horizontal="center"/>
    </xf>
    <xf numFmtId="0" fontId="0" fillId="0" borderId="10" xfId="0" applyBorder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89010E"/>
      <color rgb="FF0000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Challenge.xlsx]Parent Category!PivotTable2</c:name>
    <c:fmtId val="0"/>
  </c:pivotSource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'Parent Category'!$B$5:$B$13</c:f>
              <c:numCache>
                <c:formatCode>General</c:formatCode>
                <c:ptCount val="8"/>
                <c:pt idx="0">
                  <c:v>125</c:v>
                </c:pt>
                <c:pt idx="1">
                  <c:v>14</c:v>
                </c:pt>
                <c:pt idx="2">
                  <c:v>41</c:v>
                </c:pt>
                <c:pt idx="3">
                  <c:v>83</c:v>
                </c:pt>
                <c:pt idx="4">
                  <c:v>14</c:v>
                </c:pt>
                <c:pt idx="5">
                  <c:v>56</c:v>
                </c:pt>
                <c:pt idx="6">
                  <c:v>81</c:v>
                </c:pt>
                <c:pt idx="7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4-4F4E-A04E-E108D61228AB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'Parent Category'!$C$5:$C$13</c:f>
              <c:numCache>
                <c:formatCode>General</c:formatCode>
                <c:ptCount val="8"/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13-41C4-A86B-43CD5C7478EF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'Parent Category'!$D$5:$D$13</c:f>
              <c:numCache>
                <c:formatCode>General</c:formatCode>
                <c:ptCount val="8"/>
                <c:pt idx="0">
                  <c:v>42</c:v>
                </c:pt>
                <c:pt idx="1">
                  <c:v>14</c:v>
                </c:pt>
                <c:pt idx="3">
                  <c:v>70</c:v>
                </c:pt>
                <c:pt idx="6">
                  <c:v>53</c:v>
                </c:pt>
                <c:pt idx="7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13-41C4-A86B-43CD5C7478EF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'Parent Category'!$E$5:$E$13</c:f>
              <c:numCache>
                <c:formatCode>General</c:formatCode>
                <c:ptCount val="8"/>
                <c:pt idx="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13-41C4-A86B-43CD5C747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7669743"/>
        <c:axId val="747667343"/>
      </c:barChart>
      <c:catAx>
        <c:axId val="74766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67343"/>
        <c:crosses val="autoZero"/>
        <c:auto val="1"/>
        <c:lblAlgn val="ctr"/>
        <c:lblOffset val="100"/>
        <c:noMultiLvlLbl val="0"/>
      </c:catAx>
      <c:valAx>
        <c:axId val="74766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6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Challenge.xlsx]Sub-Category!PivotTable3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'Sub-Category'!$A$5:$A$23</c:f>
              <c:strCache>
                <c:ptCount val="18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fiction</c:v>
                </c:pt>
                <c:pt idx="5">
                  <c:v>food trucks</c:v>
                </c:pt>
                <c:pt idx="6">
                  <c:v>indie rock</c:v>
                </c:pt>
                <c:pt idx="7">
                  <c:v>jazz</c:v>
                </c:pt>
                <c:pt idx="8">
                  <c:v>metal</c:v>
                </c:pt>
                <c:pt idx="9">
                  <c:v>nonfiction</c:v>
                </c:pt>
                <c:pt idx="10">
                  <c:v>photography books</c:v>
                </c:pt>
                <c:pt idx="11">
                  <c:v>plays</c:v>
                </c:pt>
                <c:pt idx="12">
                  <c:v>radio &amp; podcasts</c:v>
                </c:pt>
                <c:pt idx="13">
                  <c:v>rock</c:v>
                </c:pt>
                <c:pt idx="14">
                  <c:v>shorts</c:v>
                </c:pt>
                <c:pt idx="15">
                  <c:v>video games</c:v>
                </c:pt>
                <c:pt idx="16">
                  <c:v>wearables</c:v>
                </c:pt>
                <c:pt idx="17">
                  <c:v>web</c:v>
                </c:pt>
              </c:strCache>
            </c:strRef>
          </c:cat>
          <c:val>
            <c:numRef>
              <c:f>'Sub-Category'!$B$5:$B$23</c:f>
              <c:numCache>
                <c:formatCode>General</c:formatCode>
                <c:ptCount val="18"/>
                <c:pt idx="0">
                  <c:v>28</c:v>
                </c:pt>
                <c:pt idx="1">
                  <c:v>28</c:v>
                </c:pt>
                <c:pt idx="2">
                  <c:v>55</c:v>
                </c:pt>
                <c:pt idx="4">
                  <c:v>28</c:v>
                </c:pt>
                <c:pt idx="5">
                  <c:v>14</c:v>
                </c:pt>
                <c:pt idx="6">
                  <c:v>14</c:v>
                </c:pt>
                <c:pt idx="7">
                  <c:v>13</c:v>
                </c:pt>
                <c:pt idx="9">
                  <c:v>14</c:v>
                </c:pt>
                <c:pt idx="10">
                  <c:v>14</c:v>
                </c:pt>
                <c:pt idx="11">
                  <c:v>203</c:v>
                </c:pt>
                <c:pt idx="12">
                  <c:v>14</c:v>
                </c:pt>
                <c:pt idx="13">
                  <c:v>56</c:v>
                </c:pt>
                <c:pt idx="14">
                  <c:v>14</c:v>
                </c:pt>
                <c:pt idx="15">
                  <c:v>41</c:v>
                </c:pt>
                <c:pt idx="16">
                  <c:v>54</c:v>
                </c:pt>
                <c:pt idx="17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7-402E-A21A-DC309EB82949}"/>
            </c:ext>
          </c:extLst>
        </c:ser>
        <c:ser>
          <c:idx val="1"/>
          <c:order val="1"/>
          <c:tx>
            <c:strRef>
              <c:f>'Sub-Category'!$C$3:$C$4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'Sub-Category'!$A$5:$A$23</c:f>
              <c:strCache>
                <c:ptCount val="18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fiction</c:v>
                </c:pt>
                <c:pt idx="5">
                  <c:v>food trucks</c:v>
                </c:pt>
                <c:pt idx="6">
                  <c:v>indie rock</c:v>
                </c:pt>
                <c:pt idx="7">
                  <c:v>jazz</c:v>
                </c:pt>
                <c:pt idx="8">
                  <c:v>metal</c:v>
                </c:pt>
                <c:pt idx="9">
                  <c:v>nonfiction</c:v>
                </c:pt>
                <c:pt idx="10">
                  <c:v>photography books</c:v>
                </c:pt>
                <c:pt idx="11">
                  <c:v>plays</c:v>
                </c:pt>
                <c:pt idx="12">
                  <c:v>radio &amp; podcasts</c:v>
                </c:pt>
                <c:pt idx="13">
                  <c:v>rock</c:v>
                </c:pt>
                <c:pt idx="14">
                  <c:v>shorts</c:v>
                </c:pt>
                <c:pt idx="15">
                  <c:v>video games</c:v>
                </c:pt>
                <c:pt idx="16">
                  <c:v>wearables</c:v>
                </c:pt>
                <c:pt idx="17">
                  <c:v>web</c:v>
                </c:pt>
              </c:strCache>
            </c:strRef>
          </c:cat>
          <c:val>
            <c:numRef>
              <c:f>'Sub-Category'!$C$5:$C$23</c:f>
              <c:numCache>
                <c:formatCode>General</c:formatCode>
                <c:ptCount val="18"/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7-402E-A21A-DC309EB82949}"/>
            </c:ext>
          </c:extLst>
        </c:ser>
        <c:ser>
          <c:idx val="2"/>
          <c:order val="2"/>
          <c:tx>
            <c:strRef>
              <c:f>'Sub-Category'!$D$3:$D$4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'Sub-Category'!$A$5:$A$23</c:f>
              <c:strCache>
                <c:ptCount val="18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fiction</c:v>
                </c:pt>
                <c:pt idx="5">
                  <c:v>food trucks</c:v>
                </c:pt>
                <c:pt idx="6">
                  <c:v>indie rock</c:v>
                </c:pt>
                <c:pt idx="7">
                  <c:v>jazz</c:v>
                </c:pt>
                <c:pt idx="8">
                  <c:v>metal</c:v>
                </c:pt>
                <c:pt idx="9">
                  <c:v>nonfiction</c:v>
                </c:pt>
                <c:pt idx="10">
                  <c:v>photography books</c:v>
                </c:pt>
                <c:pt idx="11">
                  <c:v>plays</c:v>
                </c:pt>
                <c:pt idx="12">
                  <c:v>radio &amp; podcasts</c:v>
                </c:pt>
                <c:pt idx="13">
                  <c:v>rock</c:v>
                </c:pt>
                <c:pt idx="14">
                  <c:v>shorts</c:v>
                </c:pt>
                <c:pt idx="15">
                  <c:v>video games</c:v>
                </c:pt>
                <c:pt idx="16">
                  <c:v>wearables</c:v>
                </c:pt>
                <c:pt idx="17">
                  <c:v>web</c:v>
                </c:pt>
              </c:strCache>
            </c:strRef>
          </c:cat>
          <c:val>
            <c:numRef>
              <c:f>'Sub-Category'!$D$5:$D$23</c:f>
              <c:numCache>
                <c:formatCode>General</c:formatCode>
                <c:ptCount val="18"/>
                <c:pt idx="1">
                  <c:v>28</c:v>
                </c:pt>
                <c:pt idx="2">
                  <c:v>14</c:v>
                </c:pt>
                <c:pt idx="3">
                  <c:v>14</c:v>
                </c:pt>
                <c:pt idx="5">
                  <c:v>14</c:v>
                </c:pt>
                <c:pt idx="6">
                  <c:v>14</c:v>
                </c:pt>
                <c:pt idx="8">
                  <c:v>14</c:v>
                </c:pt>
                <c:pt idx="11">
                  <c:v>136</c:v>
                </c:pt>
                <c:pt idx="13">
                  <c:v>28</c:v>
                </c:pt>
                <c:pt idx="16">
                  <c:v>40</c:v>
                </c:pt>
                <c:pt idx="1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91-4D5E-9DD9-DFE4FDEB38E2}"/>
            </c:ext>
          </c:extLst>
        </c:ser>
        <c:ser>
          <c:idx val="3"/>
          <c:order val="3"/>
          <c:tx>
            <c:strRef>
              <c:f>'Sub-Category'!$E$3:$E$4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'Sub-Category'!$A$5:$A$23</c:f>
              <c:strCache>
                <c:ptCount val="18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fiction</c:v>
                </c:pt>
                <c:pt idx="5">
                  <c:v>food trucks</c:v>
                </c:pt>
                <c:pt idx="6">
                  <c:v>indie rock</c:v>
                </c:pt>
                <c:pt idx="7">
                  <c:v>jazz</c:v>
                </c:pt>
                <c:pt idx="8">
                  <c:v>metal</c:v>
                </c:pt>
                <c:pt idx="9">
                  <c:v>nonfiction</c:v>
                </c:pt>
                <c:pt idx="10">
                  <c:v>photography books</c:v>
                </c:pt>
                <c:pt idx="11">
                  <c:v>plays</c:v>
                </c:pt>
                <c:pt idx="12">
                  <c:v>radio &amp; podcasts</c:v>
                </c:pt>
                <c:pt idx="13">
                  <c:v>rock</c:v>
                </c:pt>
                <c:pt idx="14">
                  <c:v>shorts</c:v>
                </c:pt>
                <c:pt idx="15">
                  <c:v>video games</c:v>
                </c:pt>
                <c:pt idx="16">
                  <c:v>wearables</c:v>
                </c:pt>
                <c:pt idx="17">
                  <c:v>web</c:v>
                </c:pt>
              </c:strCache>
            </c:strRef>
          </c:cat>
          <c:val>
            <c:numRef>
              <c:f>'Sub-Category'!$E$5:$E$23</c:f>
              <c:numCache>
                <c:formatCode>General</c:formatCode>
                <c:ptCount val="18"/>
                <c:pt idx="1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91-4D5E-9DD9-DFE4FDEB3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25192223"/>
        <c:axId val="1225193663"/>
      </c:barChart>
      <c:catAx>
        <c:axId val="122519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193663"/>
        <c:crosses val="autoZero"/>
        <c:auto val="1"/>
        <c:lblAlgn val="ctr"/>
        <c:lblOffset val="100"/>
        <c:noMultiLvlLbl val="0"/>
      </c:catAx>
      <c:valAx>
        <c:axId val="12251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19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Challenge.xlsx]Date Started Data!PivotTable1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Started Data'!$B$4:$B$5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Started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Data'!$B$6:$B$18</c:f>
              <c:numCache>
                <c:formatCode>General</c:formatCode>
                <c:ptCount val="12"/>
                <c:pt idx="0">
                  <c:v>56</c:v>
                </c:pt>
                <c:pt idx="1">
                  <c:v>51</c:v>
                </c:pt>
                <c:pt idx="2">
                  <c:v>51</c:v>
                </c:pt>
                <c:pt idx="3">
                  <c:v>52</c:v>
                </c:pt>
                <c:pt idx="4">
                  <c:v>51</c:v>
                </c:pt>
                <c:pt idx="5">
                  <c:v>56</c:v>
                </c:pt>
                <c:pt idx="6">
                  <c:v>53</c:v>
                </c:pt>
                <c:pt idx="7">
                  <c:v>58</c:v>
                </c:pt>
                <c:pt idx="8">
                  <c:v>43</c:v>
                </c:pt>
                <c:pt idx="9">
                  <c:v>53</c:v>
                </c:pt>
                <c:pt idx="10">
                  <c:v>46</c:v>
                </c:pt>
                <c:pt idx="1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95-4EE0-A18D-BC8FCCA072C8}"/>
            </c:ext>
          </c:extLst>
        </c:ser>
        <c:ser>
          <c:idx val="1"/>
          <c:order val="1"/>
          <c:tx>
            <c:strRef>
              <c:f>'Date Started Data'!$C$4:$C$5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Started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Data'!$C$6:$C$18</c:f>
              <c:numCache>
                <c:formatCode>General</c:formatCode>
                <c:ptCount val="12"/>
                <c:pt idx="0">
                  <c:v>2</c:v>
                </c:pt>
                <c:pt idx="2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95-4EE0-A18D-BC8FCCA072C8}"/>
            </c:ext>
          </c:extLst>
        </c:ser>
        <c:ser>
          <c:idx val="2"/>
          <c:order val="2"/>
          <c:tx>
            <c:strRef>
              <c:f>'Date Started Data'!$D$4:$D$5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Started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Data'!$D$6:$D$18</c:f>
              <c:numCache>
                <c:formatCode>General</c:formatCode>
                <c:ptCount val="12"/>
                <c:pt idx="0">
                  <c:v>29</c:v>
                </c:pt>
                <c:pt idx="1">
                  <c:v>24</c:v>
                </c:pt>
                <c:pt idx="2">
                  <c:v>29</c:v>
                </c:pt>
                <c:pt idx="3">
                  <c:v>24</c:v>
                </c:pt>
                <c:pt idx="4">
                  <c:v>29</c:v>
                </c:pt>
                <c:pt idx="5">
                  <c:v>22</c:v>
                </c:pt>
                <c:pt idx="6">
                  <c:v>30</c:v>
                </c:pt>
                <c:pt idx="7">
                  <c:v>26</c:v>
                </c:pt>
                <c:pt idx="8">
                  <c:v>31</c:v>
                </c:pt>
                <c:pt idx="9">
                  <c:v>23</c:v>
                </c:pt>
                <c:pt idx="10">
                  <c:v>25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B95-4EE0-A18D-BC8FCCA072C8}"/>
            </c:ext>
          </c:extLst>
        </c:ser>
        <c:ser>
          <c:idx val="3"/>
          <c:order val="3"/>
          <c:tx>
            <c:strRef>
              <c:f>'Date Started Data'!$E$4:$E$5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Started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Data'!$E$6:$E$18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B95-4EE0-A18D-BC8FCCA07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435695"/>
        <c:axId val="1475442895"/>
      </c:lineChart>
      <c:catAx>
        <c:axId val="147543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442895"/>
        <c:crosses val="autoZero"/>
        <c:auto val="1"/>
        <c:lblAlgn val="ctr"/>
        <c:lblOffset val="100"/>
        <c:noMultiLvlLbl val="0"/>
      </c:catAx>
      <c:valAx>
        <c:axId val="147544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43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'% of projects'!$F$1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'% of projects'!$A$2:$A$13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'% of projects'!$F$2:$F$13</c:f>
              <c:numCache>
                <c:formatCode>0%</c:formatCode>
                <c:ptCount val="12"/>
                <c:pt idx="0">
                  <c:v>0</c:v>
                </c:pt>
                <c:pt idx="1">
                  <c:v>6.5539112050739964E-2</c:v>
                </c:pt>
                <c:pt idx="2">
                  <c:v>7.6109936575052856E-2</c:v>
                </c:pt>
                <c:pt idx="3">
                  <c:v>6.5539112050739964E-2</c:v>
                </c:pt>
                <c:pt idx="4">
                  <c:v>6.4482029598308663E-2</c:v>
                </c:pt>
                <c:pt idx="5">
                  <c:v>6.0253699788583512E-2</c:v>
                </c:pt>
                <c:pt idx="6">
                  <c:v>6.5539112050739964E-2</c:v>
                </c:pt>
                <c:pt idx="7">
                  <c:v>2.4312896405919663E-2</c:v>
                </c:pt>
                <c:pt idx="8">
                  <c:v>0</c:v>
                </c:pt>
                <c:pt idx="9">
                  <c:v>0</c:v>
                </c:pt>
                <c:pt idx="10">
                  <c:v>1.0570824524312897E-3</c:v>
                </c:pt>
                <c:pt idx="11">
                  <c:v>1.2684989429175475E-2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6-4803-8D66-FE6EDD269486}"/>
            </c:ext>
          </c:extLst>
        </c:ser>
        <c:ser>
          <c:idx val="1"/>
          <c:order val="1"/>
          <c:tx>
            <c:strRef>
              <c:f>'% of projects'!$G$1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'% of projects'!$A$2:$A$13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'% of projects'!$G$2:$G$13</c:f>
              <c:numCache>
                <c:formatCode>0%</c:formatCode>
                <c:ptCount val="12"/>
                <c:pt idx="0">
                  <c:v>0</c:v>
                </c:pt>
                <c:pt idx="1">
                  <c:v>3.1712473572938688E-2</c:v>
                </c:pt>
                <c:pt idx="2">
                  <c:v>4.4397463002114168E-2</c:v>
                </c:pt>
                <c:pt idx="3">
                  <c:v>3.1712473572938688E-2</c:v>
                </c:pt>
                <c:pt idx="4">
                  <c:v>3.06553911205074E-2</c:v>
                </c:pt>
                <c:pt idx="5">
                  <c:v>3.4883720930232558E-2</c:v>
                </c:pt>
                <c:pt idx="6">
                  <c:v>3.2769556025369982E-2</c:v>
                </c:pt>
                <c:pt idx="7">
                  <c:v>1.3742071881606765E-2</c:v>
                </c:pt>
                <c:pt idx="8">
                  <c:v>0.30866807610993657</c:v>
                </c:pt>
                <c:pt idx="9">
                  <c:v>0</c:v>
                </c:pt>
                <c:pt idx="10">
                  <c:v>0</c:v>
                </c:pt>
                <c:pt idx="11">
                  <c:v>6.3424947145877377E-3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36-4803-8D66-FE6EDD269486}"/>
            </c:ext>
          </c:extLst>
        </c:ser>
        <c:ser>
          <c:idx val="2"/>
          <c:order val="2"/>
          <c:tx>
            <c:strRef>
              <c:f>'% of projects'!$H$1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'% of projects'!$A$2:$A$13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'% of projects'!$H$2:$H$13</c:f>
              <c:numCache>
                <c:formatCode>0%</c:formatCode>
                <c:ptCount val="12"/>
                <c:pt idx="0">
                  <c:v>0</c:v>
                </c:pt>
                <c:pt idx="1">
                  <c:v>4.2283298097251587E-3</c:v>
                </c:pt>
                <c:pt idx="2">
                  <c:v>6.3424947145877377E-3</c:v>
                </c:pt>
                <c:pt idx="3">
                  <c:v>3.1712473572938688E-3</c:v>
                </c:pt>
                <c:pt idx="4">
                  <c:v>5.2854122621564482E-3</c:v>
                </c:pt>
                <c:pt idx="5">
                  <c:v>4.2283298097251587E-3</c:v>
                </c:pt>
                <c:pt idx="6">
                  <c:v>3.1712473572938688E-3</c:v>
                </c:pt>
                <c:pt idx="7">
                  <c:v>2.1141649048625794E-3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1.0570824524312897E-3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36-4803-8D66-FE6EDD269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132463"/>
        <c:axId val="1467137263"/>
      </c:lineChart>
      <c:catAx>
        <c:axId val="146713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7263"/>
        <c:crosses val="autoZero"/>
        <c:auto val="1"/>
        <c:lblAlgn val="ctr"/>
        <c:lblOffset val="100"/>
        <c:noMultiLvlLbl val="0"/>
      </c:catAx>
      <c:valAx>
        <c:axId val="146713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2</xdr:row>
      <xdr:rowOff>22225</xdr:rowOff>
    </xdr:from>
    <xdr:to>
      <xdr:col>12</xdr:col>
      <xdr:colOff>431800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6C137-4A96-8CC3-1121-29AB1784A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647706</xdr:colOff>
      <xdr:row>2</xdr:row>
      <xdr:rowOff>15875</xdr:rowOff>
    </xdr:from>
    <xdr:to>
      <xdr:col>14</xdr:col>
      <xdr:colOff>355606</xdr:colOff>
      <xdr:row>13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F15887-F658-33C5-5EA7-4BCAD0251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963612</xdr:colOff>
      <xdr:row>2</xdr:row>
      <xdr:rowOff>46036</xdr:rowOff>
    </xdr:from>
    <xdr:to>
      <xdr:col>14</xdr:col>
      <xdr:colOff>466725</xdr:colOff>
      <xdr:row>16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B342A-4B07-4BAA-AB43-E1DC9CAB9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850899</xdr:colOff>
      <xdr:row>15</xdr:row>
      <xdr:rowOff>96837</xdr:rowOff>
    </xdr:from>
    <xdr:to>
      <xdr:col>6</xdr:col>
      <xdr:colOff>762000</xdr:colOff>
      <xdr:row>37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F155B1-44FE-127D-3D80-B83E70677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na Tetreault" refreshedDate="45092.57977222222" createdVersion="8" refreshedVersion="8" minRefreshableVersion="3" recordCount="987" xr:uid="{6048268F-D412-4081-BBB4-39EB4400CFF0}">
  <cacheSource type="worksheet">
    <worksheetSource ref="A1:T988" sheet="Crowdfunding"/>
  </cacheSource>
  <cacheFields count="20">
    <cacheField name="id" numFmtId="0">
      <sharedItems containsSemiMixedTypes="0" containsString="0" containsNumber="1" containsInteger="1" minValue="0" maxValue="986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minValue="-15613.487469719401" maxValue="199200"/>
    </cacheField>
    <cacheField name="pledged" numFmtId="0">
      <sharedItems containsSemiMixedTypes="0" containsString="0" containsNumber="1" minValue="0" maxValue="189666"/>
    </cacheField>
    <cacheField name="Percent Funded" numFmtId="9">
      <sharedItems containsSemiMixedTypes="0" containsString="0" containsNumber="1" minValue="-15179.772884494549" maxValue="3218.7209825259897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minValue="0" maxValue="6244.6159452912398"/>
    </cacheField>
    <cacheField name="Average Donation" numFmtId="44">
      <sharedItems containsSemiMixedTypes="0" containsString="0" containsNumber="1" minValue="0" maxValue="112.22222222222223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minValue="1072962768.9755" maxValue="1575957600"/>
    </cacheField>
    <cacheField name="Date Created Conversion" numFmtId="14">
      <sharedItems containsSemiMixedTypes="0" containsNonDate="0" containsDate="1" containsString="0" minDate="2004-01-01T13:12:49" maxDate="2019-12-10T06:00:00"/>
    </cacheField>
    <cacheField name="deadline" numFmtId="0">
      <sharedItems containsSemiMixedTypes="0" containsString="0" containsNumber="1" minValue="1078016340.03473" maxValue="1576303200"/>
    </cacheField>
    <cacheField name="Date Ended Conversion" numFmtId="14">
      <sharedItems containsSemiMixedTypes="0" containsNonDate="0" containsDate="1" containsString="0" minDate="2004-02-29T00:59:00" maxDate="2019-12-14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8">
        <s v="food"/>
        <s v="music"/>
        <s v="technology"/>
        <s v="theater"/>
        <s v="film &amp; video"/>
        <s v="publishing"/>
        <s v="games"/>
        <s v="photography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na Tetreault" refreshedDate="45092.581265972221" createdVersion="8" refreshedVersion="8" minRefreshableVersion="3" recordCount="1001" xr:uid="{D036FCA0-91E5-4203-AB67-A36C0815A093}">
  <cacheSource type="worksheet">
    <worksheetSource ref="A1:T1048576" sheet="Crowdfunding"/>
  </cacheSource>
  <cacheFields count="26">
    <cacheField name="id" numFmtId="0">
      <sharedItems containsString="0" containsBlank="1" containsNumber="1" containsInteger="1" minValue="0" maxValue="986"/>
    </cacheField>
    <cacheField name="name" numFmtId="0">
      <sharedItems containsBlank="1"/>
    </cacheField>
    <cacheField name="blurb" numFmtId="0">
      <sharedItems containsBlank="1" count="73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m/>
      </sharedItems>
    </cacheField>
    <cacheField name="goal" numFmtId="0">
      <sharedItems containsString="0" containsBlank="1" containsNumber="1" minValue="-15613.487469719401" maxValue="199200"/>
    </cacheField>
    <cacheField name="pledged" numFmtId="0">
      <sharedItems containsString="0" containsBlank="1" containsNumber="1" minValue="0" maxValue="189666" count="988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6945.153364632301"/>
        <n v="47093.864567925099"/>
        <n v="47242.575771217897"/>
        <n v="47391.286974510702"/>
        <n v="47539.998177803602"/>
        <n v="47688.7093810964"/>
        <n v="47837.420584389198"/>
        <n v="47986.131787682003"/>
        <n v="48134.842990974801"/>
        <n v="48283.554194267599"/>
        <n v="48432.265397560499"/>
        <n v="48580.976600853297"/>
        <n v="48729.687804146102"/>
        <n v="48878.3990074389"/>
        <n v="49027.110210731698"/>
        <n v="49175.821414024504"/>
        <n v="49324.532617317302"/>
        <n v="49473.243820610202"/>
        <n v="49621.955023903"/>
        <n v="49770.666227195798"/>
        <n v="49919.377430488603"/>
        <n v="50068.088633781401"/>
        <n v="50216.799837074199"/>
        <n v="50365.511040367099"/>
        <n v="50514.222243659897"/>
        <n v="50662.933446952702"/>
        <n v="50811.6446502455"/>
        <n v="50960.355853538298"/>
        <n v="51109.067056831103"/>
        <n v="51257.778260124003"/>
        <n v="51406.489463416801"/>
        <n v="51555.200666709599"/>
        <n v="51703.911870002397"/>
        <n v="51852.623073295203"/>
        <n v="52001.334276588001"/>
        <n v="52150.045479880901"/>
        <n v="52298.756683173699"/>
        <n v="52447.467886466497"/>
        <n v="52596.179089759302"/>
        <n v="52744.8902930521"/>
        <n v="52893.601496344898"/>
        <n v="53042.312699637798"/>
        <n v="53191.023902930603"/>
        <n v="53339.735106223401"/>
        <n v="53488.446309516199"/>
        <n v="53637.157512808997"/>
        <n v="53785.868716101802"/>
        <n v="53934.579919394702"/>
        <n v="54083.2911226875"/>
        <n v="54232.002325980298"/>
        <n v="54380.713529273104"/>
        <n v="54529.424732565902"/>
        <n v="54678.1359358587"/>
        <n v="54826.8471391516"/>
        <n v="54975.558342444398"/>
        <n v="55124.269545737203"/>
        <n v="55272.980749030001"/>
        <n v="55421.691952322799"/>
        <n v="55570.403155615597"/>
        <n v="55719.114358908497"/>
        <n v="55867.825562201302"/>
        <n v="56016.5367654941"/>
        <n v="56165.247968786898"/>
        <n v="56313.959172079703"/>
        <n v="56462.670375372501"/>
        <n v="56611.381578665401"/>
        <n v="56760.092781958199"/>
        <n v="56908.803985250997"/>
        <n v="57057.515188543803"/>
        <n v="57206.226391836601"/>
        <n v="57354.937595129399"/>
        <n v="57503.648798422299"/>
        <n v="57652.360001715097"/>
        <n v="57801.071205007902"/>
        <n v="57949.7824083007"/>
        <n v="58098.493611593498"/>
        <n v="58247.204814886303"/>
        <n v="58395.916018179203"/>
        <n v="58544.627221472001"/>
        <n v="58693.338424764799"/>
        <n v="58842.049628057597"/>
        <n v="58990.760831350402"/>
        <n v="59139.4720346432"/>
        <n v="59288.1832379361"/>
        <n v="59436.894441228898"/>
        <n v="59585.605644521696"/>
        <n v="59734.316847814502"/>
        <n v="59883.0280511073"/>
        <n v="60031.739254400098"/>
        <n v="60180.450457692903"/>
        <n v="60329.161660985803"/>
        <n v="60477.872864278601"/>
        <n v="60626.584067571399"/>
        <n v="60775.295270864197"/>
        <n v="60924.006474157002"/>
        <n v="61072.717677449902"/>
        <n v="61221.4288807427"/>
        <n v="61370.140084035498"/>
        <n v="61518.851287328303"/>
        <n v="61667.562490621101"/>
        <n v="61816.273693913899"/>
        <n v="61964.984897206697"/>
        <n v="62113.696100499597"/>
        <n v="62262.407303792403"/>
        <n v="62411.118507085201"/>
        <n v="62559.829710377999"/>
        <n v="62708.540913670797"/>
        <n v="62857.252116963602"/>
        <n v="63005.963320256502"/>
        <n v="63154.6745235493"/>
        <n v="63303.385726842098"/>
        <n v="63452.096930134903"/>
        <n v="63600.808133427701"/>
        <n v="63749.519336720499"/>
        <n v="63898.230540013399"/>
        <n v="64046.941743306197"/>
        <n v="64195.652946599002"/>
        <n v="64344.3641498918"/>
        <n v="64493.075353184598"/>
        <n v="64641.786556477397"/>
        <n v="64790.497759770296"/>
        <n v="64939.208963063102"/>
        <n v="65087.9201663559"/>
        <n v="65236.631369648698"/>
        <n v="65385.342572941503"/>
        <n v="65534.053776234301"/>
        <n v="65682.764979527201"/>
        <n v="65831.476182819999"/>
        <n v="65980.187386112797"/>
        <n v="66128.898589405595"/>
        <n v="66277.609792698393"/>
        <n v="66426.320995991206"/>
        <n v="66575.032199284105"/>
        <n v="66723.743402576903"/>
        <n v="66872.454605869701"/>
        <n v="67021.165809162499"/>
        <n v="67169.877012455298"/>
        <n v="67318.588215748096"/>
        <n v="67467.299419040995"/>
        <n v="67616.010622333793"/>
        <n v="67764.721825626606"/>
        <n v="67913.433028919404"/>
        <n v="68062.144232212202"/>
        <n v="68210.855435505"/>
        <n v="68359.5666387979"/>
        <n v="68508.277842090698"/>
        <n v="68656.989045383496"/>
        <n v="68805.700248676294"/>
        <n v="68954.411451969107"/>
        <n v="69103.122655261905"/>
        <n v="69251.833858554804"/>
        <n v="69400.545061847602"/>
        <n v="69549.256265140401"/>
        <n v="69697.967468433199"/>
        <n v="69846.678671725997"/>
        <n v="69995.389875018795"/>
        <n v="70144.101078311694"/>
        <n v="70292.812281604507"/>
        <n v="70441.523484897305"/>
        <n v="70590.234688190103"/>
        <n v="70738.945891482901"/>
        <n v="70887.657094775699"/>
        <n v="71036.368298068599"/>
        <n v="71185.079501361397"/>
        <n v="71333.790704654195"/>
        <n v="71482.501907946993"/>
        <n v="71631.213111239806"/>
        <n v="71779.924314532604"/>
        <n v="71928.635517825402"/>
        <n v="72077.346721118302"/>
        <n v="72226.0579244111"/>
        <n v="72374.769127703898"/>
        <n v="72523.480330996696"/>
        <n v="72672.191534289406"/>
        <n v="72820.902737582393"/>
        <n v="72969.613940875206"/>
        <n v="73118.325144168004"/>
        <n v="73267.036347460802"/>
        <n v="73415.7475507536"/>
        <n v="73564.458754046398"/>
        <n v="73713.169957339196"/>
        <n v="73861.881160632096"/>
        <n v="74010.592363924894"/>
        <n v="74159.303567217707"/>
        <n v="74308.014770510505"/>
        <n v="74456.725973803303"/>
        <n v="74605.437177096101"/>
        <n v="74754.148380389001"/>
        <n v="74902.859583681799"/>
        <n v="75051.570786974597"/>
        <n v="75200.281990267395"/>
        <n v="75348.993193560207"/>
        <n v="75497.704396853005"/>
        <n v="75646.415600145905"/>
        <n v="75795.126803438703"/>
        <n v="75943.838006731501"/>
        <n v="76092.549210024299"/>
        <n v="76241.260413317097"/>
        <n v="76389.971616609895"/>
        <n v="76538.682819902795"/>
        <n v="76687.394023195593"/>
        <n v="76836.105226488406"/>
        <n v="76984.816429781204"/>
        <n v="77133.527633074002"/>
        <n v="77282.2388363668"/>
        <n v="77430.9500396597"/>
        <n v="77579.661242952498"/>
        <n v="77728.372446245296"/>
        <n v="77877.083649538006"/>
        <n v="78025.794852830906"/>
        <n v="78174.506056123704"/>
        <n v="78323.217259416604"/>
        <n v="78471.928462709402"/>
        <n v="78620.6396660022"/>
        <n v="78769.350869294998"/>
        <n v="78918.062072587796"/>
        <n v="79066.773275880594"/>
        <n v="79215.484479173494"/>
        <n v="79364.195682466307"/>
        <n v="79512.906885759105"/>
        <n v="79661.618089051903"/>
        <n v="79810.329292344701"/>
        <n v="79959.040495637499"/>
        <n v="80107.751698930399"/>
        <n v="80256.462902223197"/>
        <n v="80405.174105515995"/>
        <n v="80553.885308808807"/>
        <n v="80702.596512101605"/>
        <n v="80851.307715394403"/>
        <n v="81000.018918687303"/>
        <n v="81148.730121980101"/>
        <n v="81297.441325272899"/>
        <n v="81446.152528565697"/>
        <n v="81594.863731858495"/>
        <n v="81743.574935151293"/>
        <n v="81892.286138444193"/>
        <n v="82040.997341737006"/>
        <n v="82189.708545029804"/>
        <n v="82338.419748322602"/>
        <n v="82487.1309516154"/>
        <n v="82635.842154908198"/>
        <n v="82784.553358201098"/>
        <n v="82933.264561493896"/>
        <n v="83081.975764786606"/>
        <n v="83230.686968079506"/>
        <n v="83379.398171372304"/>
        <n v="83528.109374665102"/>
        <n v="83676.820577958002"/>
        <n v="83825.5317812508"/>
        <n v="83974.242984543598"/>
        <n v="84122.954187836396"/>
        <n v="84271.665391129194"/>
        <n v="84420.376594422007"/>
        <n v="84569.087797714907"/>
        <n v="84717.799001007705"/>
        <n v="84866.510204300503"/>
        <n v="85015.221407593301"/>
        <n v="85163.932610886099"/>
        <n v="85312.643814178897"/>
        <n v="85461.355017471695"/>
        <n v="85610.066220764595"/>
        <n v="85758.777424057407"/>
        <n v="85907.488627350205"/>
        <n v="86056.199830643003"/>
        <n v="86204.911033935801"/>
        <n v="86353.622237228599"/>
        <n v="86502.333440521499"/>
        <n v="86651.044643814297"/>
        <n v="86799.755847107095"/>
        <n v="86948.467050399893"/>
        <n v="87097.178253692706"/>
        <n v="87245.889456985606"/>
        <n v="87394.600660278404"/>
        <n v="87543.311863571202"/>
        <n v="87692.023066864"/>
        <n v="87840.734270156798"/>
        <n v="87989.445473449596"/>
        <n v="88138.156676742394"/>
        <n v="88286.867880035206"/>
        <n v="88435.579083328106"/>
        <n v="88584.290286620904"/>
        <n v="88733.001489913702"/>
        <n v="88881.7126932065"/>
        <n v="89030.423896499298"/>
        <n v="89179.135099792198"/>
        <n v="89327.846303084996"/>
        <n v="89476.557506377794"/>
        <n v="89625.268709670607"/>
        <n v="89773.979912963405"/>
        <n v="89922.691116256203"/>
        <n v="90071.402319549103"/>
        <n v="90220.113522841901"/>
        <n v="90368.824726134699"/>
        <n v="90517.535929427497"/>
        <n v="90666.247132720295"/>
        <n v="90814.958336013093"/>
        <n v="90963.669539306007"/>
        <n v="91112.380742598805"/>
        <n v="91261.091945891603"/>
        <n v="91409.803149184401"/>
        <n v="91558.514352477199"/>
        <n v="91707.225555769997"/>
        <n v="91855.936759062897"/>
        <n v="92004.647962355695"/>
        <n v="92153.359165648493"/>
        <n v="92302.070368941306"/>
        <n v="92450.781572234104"/>
        <n v="92599.492775526902"/>
        <n v="92748.203978819802"/>
        <n v="92896.9151821126"/>
        <n v="93045.626385405398"/>
        <n v="93194.337588698196"/>
        <n v="93343.048791990994"/>
        <n v="93491.759995283806"/>
        <n v="93640.471198576706"/>
        <n v="93789.182401869504"/>
        <n v="93937.893605162302"/>
        <n v="94086.6048084551"/>
        <n v="94235.316011747898"/>
        <n v="94384.027215040696"/>
        <n v="94532.738418333596"/>
        <n v="94681.449621626394"/>
        <n v="94830.160824919207"/>
        <n v="94978.872028212005"/>
        <n v="95127.583231504803"/>
        <n v="95276.294434797601"/>
        <n v="95425.005638090501"/>
        <n v="95573.716841383299"/>
        <n v="95722.428044676097"/>
        <n v="95871.139247968895"/>
        <n v="96019.850451261693"/>
        <n v="96168.561654554505"/>
        <n v="96317.272857847303"/>
        <n v="96465.984061140203"/>
        <n v="96614.695264433001"/>
        <n v="96763.406467725799"/>
        <n v="96912.117671018597"/>
        <n v="97060.828874311395"/>
        <n v="97209.540077604193"/>
        <n v="97358.251280897093"/>
        <n v="97506.962484189906"/>
        <n v="97655.673687482704"/>
        <n v="97804.384890775502"/>
        <n v="97953.0960940683"/>
        <n v="98101.8072973612"/>
        <n v="98250.518500653998"/>
        <n v="98399.229703946796"/>
        <n v="98547.940907239594"/>
        <n v="98696.652110532406"/>
        <n v="98845.363313825204"/>
        <n v="98994.074517118002"/>
        <n v="99142.785720410902"/>
        <n v="99291.4969237037"/>
        <n v="99440.208126996498"/>
        <n v="99588.919330289296"/>
        <n v="99737.630533582094"/>
        <n v="99886.341736874907"/>
        <n v="100035.052940168"/>
        <n v="100183.764143461"/>
        <n v="100332.475346753"/>
        <n v="100481.186550046"/>
        <n v="100629.897753339"/>
        <n v="100778.608956632"/>
        <n v="100927.320159925"/>
        <n v="101076.031363217"/>
        <n v="101224.74256651"/>
        <n v="101373.453769803"/>
        <n v="101522.16497309601"/>
        <n v="101670.87617638901"/>
        <n v="101819.58737968199"/>
        <n v="101968.29858297401"/>
        <n v="102117.00978626699"/>
        <n v="102265.72098956"/>
        <n v="102414.432192853"/>
        <n v="102563.143396146"/>
        <n v="102711.854599438"/>
        <n v="102860.565802731"/>
        <n v="103009.277006024"/>
        <n v="103157.988209317"/>
        <n v="103306.69941261"/>
        <n v="103455.410615902"/>
        <n v="103604.121819195"/>
        <n v="103752.833022488"/>
        <n v="103901.54422578101"/>
        <n v="104050.25542907399"/>
        <n v="104198.966632367"/>
        <n v="104347.67783565899"/>
        <n v="104496.38903895199"/>
        <n v="104645.100242245"/>
        <n v="104793.811445538"/>
        <n v="104942.522648831"/>
        <n v="105091.233852123"/>
        <n v="105239.945055416"/>
        <n v="105388.656258709"/>
        <n v="105537.367462002"/>
        <n v="105686.078665295"/>
        <n v="105834.78986858801"/>
        <n v="105983.50107188"/>
        <n v="106132.21227517301"/>
        <n v="106280.92347846599"/>
        <n v="106429.63468175899"/>
        <n v="106578.345885052"/>
        <n v="106727.05708834399"/>
        <n v="106875.768291637"/>
        <n v="107024.47949493"/>
        <n v="107173.190698223"/>
        <n v="107321.901901516"/>
        <n v="107470.613104809"/>
        <n v="107619.324308101"/>
        <n v="107768.035511394"/>
        <n v="107916.746714687"/>
        <n v="108065.45791798001"/>
        <n v="108214.16912127299"/>
        <n v="108362.88032456501"/>
        <n v="108511.59152785801"/>
        <n v="108660.30273115099"/>
        <n v="108809.013934444"/>
        <n v="108957.725137737"/>
        <n v="109106.43634103"/>
        <n v="109255.147544322"/>
        <n v="109403.858747615"/>
        <n v="109552.569950908"/>
        <n v="109701.281154201"/>
        <n v="109849.992357494"/>
        <n v="109998.703560786"/>
        <n v="110147.414764079"/>
        <n v="110296.12596737201"/>
        <n v="110444.83717066501"/>
        <n v="110593.54837395799"/>
        <n v="110742.25957725001"/>
        <n v="110890.97078054299"/>
        <n v="111039.681983836"/>
        <n v="111188.393187129"/>
        <n v="111337.104390422"/>
        <n v="111485.815593715"/>
        <n v="111634.526797007"/>
        <n v="111783.2380003"/>
        <n v="111931.949203593"/>
        <n v="112080.660406886"/>
        <n v="112229.37161017901"/>
        <n v="112378.082813471"/>
        <n v="112526.794016764"/>
        <n v="112675.50522005701"/>
        <n v="112824.21642334999"/>
        <n v="112972.927626643"/>
        <n v="113121.638829936"/>
        <n v="113270.35003322799"/>
        <n v="113419.061236521"/>
        <n v="113567.772439814"/>
        <n v="113716.483643107"/>
        <n v="113865.1948464"/>
        <n v="114013.906049692"/>
        <n v="114162.617252985"/>
        <n v="114311.328456278"/>
        <n v="114460.039659571"/>
        <n v="114608.75086286401"/>
        <n v="114757.46206615699"/>
        <n v="114906.17326944901"/>
        <n v="115054.88447274199"/>
        <n v="115203.59567603499"/>
        <n v="115352.306879328"/>
        <n v="115501.018082621"/>
        <n v="115649.729285913"/>
        <n v="115798.440489206"/>
        <n v="115947.151692499"/>
        <n v="116095.862895792"/>
        <n v="116244.574099085"/>
        <n v="116393.285302378"/>
        <n v="116541.99650567"/>
        <n v="116690.707708963"/>
        <n v="116839.41891225601"/>
        <n v="116988.13011554899"/>
        <n v="117136.84131884199"/>
        <n v="117285.55252213401"/>
        <n v="117434.26372542699"/>
        <n v="117582.97492872"/>
        <n v="117731.686132013"/>
        <n v="117880.397335306"/>
        <n v="118029.108538599"/>
        <n v="118177.819741891"/>
        <n v="118326.530945184"/>
        <n v="118475.242148477"/>
        <n v="118623.95335177"/>
        <n v="118772.66455506301"/>
        <n v="118921.375758355"/>
        <n v="119070.086961648"/>
        <n v="119218.79816494101"/>
        <n v="119367.50936823399"/>
        <n v="119516.220571527"/>
        <n v="119664.93177481899"/>
        <n v="119813.642978112"/>
        <n v="119962.354181405"/>
        <n v="120111.065384698"/>
        <n v="120259.776587991"/>
        <n v="120408.487791284"/>
        <n v="120557.198994576"/>
        <n v="120705.910197869"/>
        <n v="120854.621401162"/>
        <n v="121003.332604455"/>
        <n v="121152.04380774801"/>
        <n v="121300.75501104"/>
        <n v="121449.46621433301"/>
        <n v="121598.17741762599"/>
        <n v="121746.888620919"/>
        <n v="121895.599824212"/>
        <n v="122044.311027505"/>
        <n v="122193.022230797"/>
        <n v="122341.73343409"/>
        <n v="122490.444637383"/>
        <n v="122639.155840676"/>
        <n v="122787.867043969"/>
        <n v="122936.578247261"/>
        <n v="123085.289450554"/>
        <n v="123234.000653847"/>
        <n v="123382.71185714001"/>
        <n v="123531.42306043299"/>
        <n v="123680.13426372599"/>
        <n v="123828.84546701801"/>
        <n v="123977.55667031099"/>
        <n v="124126.267873604"/>
        <n v="124274.979076897"/>
        <n v="124423.69028019"/>
        <n v="124572.401483482"/>
        <n v="124721.112686775"/>
        <n v="124869.823890068"/>
        <n v="125018.535093361"/>
        <n v="125167.246296654"/>
        <n v="125315.95749994701"/>
        <n v="125464.668703239"/>
        <n v="125613.37990653201"/>
        <n v="125762.09110982501"/>
        <n v="125910.80231311799"/>
        <n v="126059.513516411"/>
        <n v="126208.22471970299"/>
        <n v="126356.935922996"/>
        <n v="126505.647126289"/>
        <n v="126654.358329582"/>
        <n v="126803.069532875"/>
        <n v="126951.780736167"/>
        <n v="127100.49193946"/>
        <n v="127249.203142753"/>
        <n v="127397.914346046"/>
        <n v="127546.62554933901"/>
        <n v="127695.33675263201"/>
        <n v="127844.047955924"/>
        <n v="127992.75915921701"/>
        <n v="128141.47036250999"/>
        <n v="128290.181565803"/>
        <n v="128438.892769096"/>
        <n v="128587.60397238799"/>
        <n v="128736.315175681"/>
        <n v="128885.026378974"/>
        <n v="129033.737582267"/>
        <n v="129182.44878556"/>
        <n v="129331.159988853"/>
        <n v="129479.871192145"/>
        <n v="129628.582395438"/>
        <n v="129777.293598731"/>
        <n v="129926.00480202401"/>
        <n v="130074.71600531699"/>
        <n v="130223.42720860901"/>
        <n v="130372.13841190199"/>
        <n v="130520.84961519499"/>
        <n v="130669.560818488"/>
        <n v="130818.272021781"/>
        <n v="130966.983225074"/>
        <n v="131115.694428366"/>
        <n v="131264.405631659"/>
        <n v="131413.116834952"/>
        <n v="131561.828038245"/>
        <n v="131710.539241538"/>
        <n v="131859.25044482999"/>
        <n v="132007.96164812299"/>
        <n v="132156.67285141599"/>
        <n v="132305.38405470899"/>
        <n v="132454.09525800199"/>
        <n v="132602.806461295"/>
        <n v="132751.51766458701"/>
        <n v="132900.22886788001"/>
        <n v="133048.94007117301"/>
        <n v="133197.65127446601"/>
        <n v="133346.36247775899"/>
        <n v="133495.073681051"/>
        <n v="133643.784884344"/>
        <n v="133792.496087637"/>
        <n v="133941.20729093"/>
        <n v="134089.91849422301"/>
        <n v="134238.62969751499"/>
        <n v="134387.34090080799"/>
        <n v="134536.05210410099"/>
        <n v="134684.76330739399"/>
        <n v="134833.474510687"/>
        <n v="134982.18571398"/>
        <n v="135130.89691727201"/>
        <n v="135279.60812056501"/>
        <n v="135428.31932385801"/>
        <n v="135577.03052715099"/>
        <n v="135725.74173044399"/>
        <n v="135874.452933736"/>
        <n v="136023.164137029"/>
        <n v="136171.875340322"/>
        <n v="136320.58654361399"/>
        <n v="136469.29774690699"/>
        <n v="136618.00895019999"/>
        <n v="136766.72015349299"/>
        <n v="136915.43135678599"/>
        <n v="137064.142560079"/>
        <n v="137212.85376337101"/>
        <n v="137361.56496666401"/>
        <n v="137510.27616995701"/>
        <n v="137658.98737325001"/>
        <n v="137807.69857654301"/>
        <n v="137956.409779835"/>
        <n v="138105.120983128"/>
        <n v="138253.832186421"/>
        <n v="138402.543389714"/>
        <n v="138551.254593007"/>
        <n v="138699.96579630001"/>
        <n v="138848.67699959199"/>
        <n v="138997.38820288499"/>
        <n v="139146.09940617799"/>
        <n v="139294.81060947099"/>
        <n v="139443.521812764"/>
        <n v="139592.23301605601"/>
        <n v="139740.94421934901"/>
        <n v="139889.65542264201"/>
        <n v="140038.36662593501"/>
        <n v="140187.07782922799"/>
        <n v="140335.78903252099"/>
        <n v="140484.500235813"/>
        <n v="140633.211439106"/>
        <n v="140781.922642399"/>
        <n v="140930.63384569201"/>
        <n v="141079.34504898501"/>
        <n v="141228.05625227699"/>
        <n v="141376.76745556999"/>
        <n v="141525.47865886299"/>
        <n v="141674.189862156"/>
        <n v="141822.901065449"/>
        <n v="141971.612268742"/>
        <n v="142120.32347203401"/>
        <n v="142269.03467532701"/>
        <n v="142417.74587861999"/>
        <n v="142566.45708191299"/>
        <n v="142715.16828520599"/>
        <n v="142863.879488498"/>
        <n v="143012.590691791"/>
        <n v="143161.30189508401"/>
        <n v="143310.01309837701"/>
        <n v="143458.72430167001"/>
        <n v="143607.43550496199"/>
        <n v="143756.14670825499"/>
        <n v="143904.857911548"/>
        <n v="144053.569114841"/>
        <n v="144202.280318134"/>
        <n v="144350.991521427"/>
        <n v="144499.70272471901"/>
        <n v="144648.41392801201"/>
        <n v="144797.12513130499"/>
        <n v="144945.83633459799"/>
        <n v="145094.54753789099"/>
        <n v="145243.258741183"/>
        <n v="145391.969944476"/>
        <n v="145540.68114776901"/>
        <n v="145689.39235106201"/>
        <n v="145838.10355435501"/>
        <n v="145986.81475764801"/>
        <n v="146135.52596093999"/>
        <n v="146284.237164233"/>
        <n v="146432.948367526"/>
        <n v="146581.659570819"/>
        <n v="146730.370774112"/>
        <n v="146879.08197740401"/>
        <n v="147027.79318069699"/>
        <n v="147176.50438398999"/>
        <n v="147325.21558728299"/>
        <n v="147473.92679057599"/>
        <n v="147622.63799386899"/>
        <n v="147771.34919716101"/>
        <n v="147920.06040045401"/>
        <n v="148068.77160374701"/>
        <n v="148217.48280704001"/>
        <n v="148366.19401033301"/>
        <n v="148514.905213625"/>
        <n v="148663.616416918"/>
        <n v="148812.327620211"/>
        <n v="148961.038823504"/>
        <n v="149109.750026797"/>
        <n v="149258.46123009"/>
        <n v="149407.17243338199"/>
        <n v="149555.88363667499"/>
        <n v="149704.59483996799"/>
        <n v="149853.30604326099"/>
        <n v="150002.01724655399"/>
        <n v="150150.72844984601"/>
        <n v="150299.43965313901"/>
        <n v="150448.15085643201"/>
        <n v="150596.86205972501"/>
        <n v="150745.57326301801"/>
        <n v="150894.28446631"/>
        <n v="151042.995669603"/>
        <n v="151191.706872896"/>
        <n v="151340.418076189"/>
        <n v="151489.129279482"/>
        <n v="151637.84048277501"/>
        <n v="151786.55168606699"/>
        <n v="151935.26288935999"/>
        <n v="152083.97409265299"/>
        <n v="152232.68529594599"/>
        <n v="152381.396499239"/>
        <n v="152530.10770253101"/>
        <n v="152678.81890582401"/>
        <n v="152827.53010911701"/>
        <n v="152976.24131241001"/>
        <n v="153124.95251570299"/>
        <n v="153273.66371899599"/>
        <n v="153422.374922288"/>
        <n v="153571.086125581"/>
        <n v="153719.797328874"/>
        <n v="153868.508532167"/>
        <n v="154017.21973546001"/>
        <n v="154165.93093875199"/>
        <n v="154314.64214204499"/>
        <n v="154463.35334533799"/>
        <n v="154612.06454863099"/>
        <n v="154760.775751924"/>
        <n v="154909.486955217"/>
        <n v="155058.19815850901"/>
        <n v="155206.90936180201"/>
        <n v="155355.62056509501"/>
        <n v="155504.33176838799"/>
        <n v="155653.04297168099"/>
        <n v="155801.754174973"/>
        <n v="155950.465378266"/>
        <n v="156099.176581559"/>
        <n v="156247.88778485201"/>
        <n v="156396.59898814501"/>
        <n v="156545.31019143801"/>
        <n v="156694.02139472999"/>
        <n v="156842.73259802299"/>
        <n v="156991.443801316"/>
        <n v="157140.155004609"/>
        <n v="157288.866207902"/>
        <n v="157437.57741119401"/>
        <n v="157586.28861448701"/>
        <n v="157734.99981777999"/>
        <n v="157883.71102107299"/>
        <n v="158032.42222436599"/>
        <n v="158181.133427658"/>
        <n v="158329.844630951"/>
        <n v="158478.55583424401"/>
        <n v="158627.26703753701"/>
        <n v="158775.97824083001"/>
        <n v="158924.68944412301"/>
        <n v="159073.40064741499"/>
        <n v="159222.111850708"/>
        <n v="159370.823054001"/>
        <n v="159519.534257294"/>
        <n v="159668.245460587"/>
        <n v="159816.95666387901"/>
        <n v="159965.66786717199"/>
        <n v="160114.37907046499"/>
        <n v="160263.09027375799"/>
        <n v="160411.80147705099"/>
        <n v="160560.51268034399"/>
        <n v="160709.223883636"/>
        <n v="160857.93508692901"/>
        <n v="161006.64629022201"/>
        <n v="161155.35749351501"/>
        <n v="161304.06869680801"/>
        <n v="161452.77990009999"/>
        <n v="161601.491103393"/>
        <n v="161750.202306686"/>
        <n v="161898.913509979"/>
        <n v="162047.624713272"/>
        <n v="162196.335916565"/>
        <n v="162345.04711985699"/>
        <n v="162493.75832314999"/>
        <n v="162642.46952644299"/>
        <n v="162791.18072973599"/>
        <n v="162939.89193302899"/>
        <n v="163088.60313632101"/>
        <n v="163237.31433961401"/>
        <n v="163386.02554290701"/>
        <n v="163534.73674620001"/>
        <n v="163683.44794949301"/>
        <n v="163832.15915278599"/>
        <n v="163980.870356078"/>
        <n v="164129.581559371"/>
        <n v="164278.292762664"/>
        <n v="164427.003965957"/>
        <n v="164575.71516925"/>
        <n v="164724.42637254199"/>
        <n v="164873.13757583499"/>
        <n v="165021.84877912799"/>
        <n v="165170.55998242099"/>
        <n v="165319.27118571399"/>
        <n v="165467.982389007"/>
        <n v="165616.69359229901"/>
        <n v="165765.40479559201"/>
        <n v="165914.11599888501"/>
        <n v="166062.82720217801"/>
        <n v="166211.53840547099"/>
        <n v="166360.249608763"/>
        <n v="166508.960812056"/>
        <n v="166657.672015349"/>
        <n v="166806.383218642"/>
        <n v="166955.09442193501"/>
        <n v="167103.80562522699"/>
        <n v="167252.51682851999"/>
        <n v="167401.22803181299"/>
        <n v="167549.93923510599"/>
        <n v="167698.650438399"/>
        <n v="167847.361641692"/>
        <n v="167996.07284498401"/>
        <n v="168144.78404827701"/>
        <n v="168293.49525157001"/>
        <n v="168442.20645486299"/>
        <n v="168590.91765815599"/>
        <n v="168739.628861448"/>
        <n v="168888.340064741"/>
        <n v="169037.051268034"/>
        <n v="169185.76247132701"/>
        <n v="169334.47367462001"/>
        <n v="169483.18487791301"/>
        <n v="169631.89608120499"/>
        <n v="169780.60728449799"/>
        <n v="169929.318487791"/>
        <n v="170078.029691084"/>
        <n v="170226.740894377"/>
        <n v="170375.45209766901"/>
        <n v="170524.16330096201"/>
        <n v="170672.87450425501"/>
        <n v="170821.58570754799"/>
        <n v="170970.29691084099"/>
        <n v="171119.00811413399"/>
        <n v="171267.719317426"/>
        <n v="171416.430520719"/>
        <n v="171565.14172401201"/>
        <n v="171713.85292730501"/>
        <n v="171862.56413059801"/>
        <n v="172011.27533388999"/>
        <n v="172159.98653718299"/>
        <n v="172308.697740476"/>
        <n v="172457.408943769"/>
        <n v="172606.120147062"/>
        <n v="172754.831350355"/>
        <n v="172903.54255364701"/>
        <n v="173052.25375693999"/>
        <n v="173200.96496023299"/>
        <n v="173349.67616352599"/>
        <n v="173498.38736681899"/>
        <n v="173647.098570111"/>
        <n v="173795.80977340401"/>
        <n v="173944.52097669701"/>
        <n v="174093.23217999001"/>
        <n v="174241.94338328301"/>
        <n v="174390.65458657601"/>
        <n v="174539.365789868"/>
        <n v="174688.076993161"/>
        <n v="174836.788196454"/>
        <n v="174985.499399747"/>
        <n v="175134.21060304"/>
        <n v="175282.92180633199"/>
        <n v="175431.63300962499"/>
        <n v="175580.34421291799"/>
        <n v="175729.05541621099"/>
        <n v="175877.76661950399"/>
        <n v="176026.47782279601"/>
        <n v="176175.18902608901"/>
        <n v="176323.90022938201"/>
        <n v="176472.61143267501"/>
        <n v="176621.32263596801"/>
        <n v="176770.03383926101"/>
        <n v="176918.745042553"/>
        <n v="177067.456245846"/>
        <n v="177216.167449139"/>
        <n v="177364.878652432"/>
        <n v="177513.589855725"/>
        <n v="177662.30105901699"/>
        <n v="177811.01226230999"/>
        <n v="177959.72346560299"/>
        <n v="178108.43466889599"/>
        <n v="178257.14587218899"/>
        <n v="178405.857075482"/>
        <n v="178554.56827877401"/>
        <n v="178703.27948206701"/>
        <n v="178851.99068536001"/>
        <n v="179000.70188865301"/>
        <n v="179149.41309194599"/>
        <n v="179298.124295238"/>
        <n v="179446.835498531"/>
        <n v="179595.546701824"/>
        <n v="179744.257905117"/>
        <n v="179892.96910841"/>
        <n v="180041.68031170301"/>
        <n v="180190.39151499499"/>
        <n v="180339.10271828799"/>
        <n v="180487.81392158099"/>
        <n v="180636.525124874"/>
        <n v="180785.236328167"/>
        <n v="180933.94753145901"/>
        <n v="181082.65873475201"/>
        <n v="181231.36993804501"/>
        <n v="181380.08114133801"/>
        <n v="181528.79234463099"/>
        <n v="181677.50354792399"/>
        <n v="181826.214751216"/>
        <n v="181974.925954509"/>
        <n v="182123.637157802"/>
        <n v="182272.34836109501"/>
        <n v="182421.05956438801"/>
        <n v="182569.77076767999"/>
        <n v="182718.48197097299"/>
        <n v="182867.19317426599"/>
        <m/>
      </sharedItems>
    </cacheField>
    <cacheField name="Percent Funded" numFmtId="0">
      <sharedItems containsString="0" containsBlank="1" containsNumber="1" minValue="-15179.772884494549" maxValue="3218.7209825259897" count="988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1.4703509477058541"/>
        <n v="1.4774155743373949"/>
        <n v="1.4845032945914167"/>
        <n v="1.4916142218897412"/>
        <n v="1.4987484703981433"/>
        <n v="1.5059061550324653"/>
        <n v="1.5130873914648024"/>
        <n v="1.5202922961297214"/>
        <n v="1.5275209862305503"/>
        <n v="1.5347735797457547"/>
        <n v="1.5420501954353303"/>
        <n v="1.54935095284729"/>
        <n v="1.5566759723242272"/>
        <n v="1.5640253750099142"/>
        <n v="1.5713992828559793"/>
        <n v="1.5787978186286726"/>
        <n v="1.5862211059156475"/>
        <n v="1.5936692691328675"/>
        <n v="1.6011424335315381"/>
        <n v="1.6086407252051416"/>
        <n v="1.6161642710965383"/>
        <n v="1.6237131990051001"/>
        <n v="1.6312876375939702"/>
        <n v="1.6388877163973692"/>
        <n v="1.6465135658279659"/>
        <n v="1.6541653171843536"/>
        <n v="1.6618431026585898"/>
        <n v="1.6695470553437841"/>
        <n v="1.6772773092418085"/>
        <n v="1.6850339992710632"/>
        <n v="1.6928172612743153"/>
        <n v="1.7006272320266425"/>
        <n v="1.7084640492434529"/>
        <n v="1.7163278515885512"/>
        <n v="1.7242187786823373"/>
        <n v="1.73213697111007"/>
        <n v="1.7400825704302008"/>
        <n v="1.7480557191828237"/>
        <n v="1.756056560898211"/>
        <n v="1.7640852401053913"/>
        <n v="1.7721419023408786"/>
        <n v="1.7802266941574629"/>
        <n v="1.7883397631330813"/>
        <n v="1.7964812578798133"/>
        <n v="1.8046513280529661"/>
        <n v="1.8128501243602109"/>
        <n v="1.8210777985708737"/>
        <n v="1.8293345035252968"/>
        <n v="1.8376203931442856"/>
        <n v="1.845935622438716"/>
        <n v="1.8542803475191521"/>
        <n v="1.8626547256056418"/>
        <n v="1.871058915037586"/>
        <n v="1.879493075283722"/>
        <n v="1.8879573669521883"/>
        <n v="1.8964519518007665"/>
        <n v="1.9049769927471332"/>
        <n v="1.9135326538793049"/>
        <n v="1.9221191004661597"/>
        <n v="1.930736498968082"/>
        <n v="1.9393850170476981"/>
        <n v="1.9480648235807998"/>
        <n v="1.9567760886672805"/>
        <n v="1.9655189836422784"/>
        <n v="1.9742936810874019"/>
        <n v="1.9831003548420887"/>
        <n v="1.9919391800150665"/>
        <n v="2.0008103329960072"/>
        <n v="2.0097139914672035"/>
        <n v="2.0186503344154665"/>
        <n v="2.0276195421441079"/>
        <n v="2.0366217962850683"/>
        <n v="2.0456572798111865"/>
        <n v="2.0547261770485807"/>
        <n v="2.0638286736891915"/>
        <n v="2.0729649568034563"/>
        <n v="2.0821352148531238"/>
        <n v="2.0913396377042086"/>
        <n v="2.1005784166401091"/>
        <n v="2.1098517443748395"/>
        <n v="2.119159815066439"/>
        <n v="2.1285028243305231"/>
        <n v="2.1378809692539855"/>
        <n v="2.1472944484088523"/>
        <n v="2.156743461866315"/>
        <n v="2.1662282112108775"/>
        <n v="2.1757488995547112"/>
        <n v="2.1853057315521482"/>
        <n v="2.1948989134143444"/>
        <n v="2.2045286529241062"/>
        <n v="2.2141951594509242"/>
        <n v="2.2238986439660886"/>
        <n v="2.2336393190580881"/>
        <n v="2.2434173989481137"/>
        <n v="2.2532330995057595"/>
        <n v="2.2630866382649435"/>
        <n v="2.2729782344399139"/>
        <n v="2.2829081089415633"/>
        <n v="2.2928764843938474"/>
        <n v="2.3028835851504286"/>
        <n v="2.3129296373114996"/>
        <n v="2.3230148687408438"/>
        <n v="2.3331395090830189"/>
        <n v="2.3433037897808044"/>
        <n v="2.3535079440928515"/>
        <n v="2.3637522071115131"/>
        <n v="2.3740368157808915"/>
        <n v="2.3843620089151454"/>
        <n v="2.3947280272169191"/>
        <n v="2.4051351132960748"/>
        <n v="2.4155835116886295"/>
        <n v="2.4260734688758925"/>
        <n v="2.4366052333038453"/>
        <n v="2.4471790554027901"/>
        <n v="2.4577951876071511"/>
        <n v="2.4684538843755814"/>
        <n v="2.47915540221131"/>
        <n v="2.4898999996827014"/>
        <n v="2.5006879374440754"/>
        <n v="2.5115194782568246"/>
        <n v="2.5223948870106931"/>
        <n v="2.5333144307453934"/>
        <n v="2.5442783786724665"/>
        <n v="2.5552870021974319"/>
        <n v="2.5663405749421271"/>
        <n v="2.5774393727674161"/>
        <n v="2.5885836737961321"/>
        <n v="2.5997737584362963"/>
        <n v="2.6110099094046473"/>
        <n v="2.6222924117504767"/>
        <n v="2.6336215528796791"/>
        <n v="2.6449976225791931"/>
        <n v="2.6564209130417074"/>
        <n v="2.6678917188906599"/>
        <n v="2.6794103372055815"/>
        <n v="2.6909770675477702"/>
        <n v="2.702592211986198"/>
        <n v="2.7142560751238523"/>
        <n v="2.7259689641243554"/>
        <n v="2.7377311887388998"/>
        <n v="2.7495430613336258"/>
        <n v="2.761404896917186"/>
        <n v="2.7733170131688016"/>
        <n v="2.7852797304666108"/>
        <n v="2.7972933719163913"/>
        <n v="2.8093582633806289"/>
        <n v="2.8214747335080461"/>
        <n v="2.8336431137633622"/>
        <n v="2.8458637384575689"/>
        <n v="2.8581369447785314"/>
        <n v="2.8704630728220115"/>
        <n v="2.88284246562305"/>
        <n v="2.8952754691878617"/>
        <n v="2.9077624325259857"/>
        <n v="2.9203037076829932"/>
        <n v="2.9328996497735638"/>
        <n v="2.9455506170150039"/>
        <n v="2.9582569707611786"/>
        <n v="2.9710190755369896"/>
        <n v="2.9838372990731479"/>
        <n v="2.9967120123415438"/>
        <n v="3.0096435895910254"/>
        <n v="3.0226324083836498"/>
        <n v="3.0356788496314686"/>
        <n v="3.0487832976337104"/>
        <n v="3.0619461401145474"/>
        <n v="3.0751677682613319"/>
        <n v="3.0884485767633403"/>
        <n v="3.1017889638510452"/>
        <n v="3.1151893313359702"/>
        <n v="3.1286500846509382"/>
        <n v="3.142171632891039"/>
        <n v="3.1557543888550423"/>
        <n v="3.169398769087409"/>
        <n v="3.1831051939208805"/>
        <n v="3.1968740875196446"/>
        <n v="3.2107058779230671"/>
        <n v="3.2246009970900733"/>
        <n v="3.2385598809441061"/>
        <n v="3.2525829694187149"/>
        <n v="3.2666707065037559"/>
        <n v="3.2808235402923169"/>
        <n v="3.2950419230281214"/>
        <n v="3.3093263111537845"/>
        <n v="3.3236771653596229"/>
        <n v="3.3380949506331739"/>
        <n v="3.3525801363094763"/>
        <n v="3.3671331961219133"/>
        <n v="3.3817546082539001"/>
        <n v="3.3964448553912687"/>
        <n v="3.4112044247753692"/>
        <n v="3.426033808256927"/>
        <n v="3.4409335023507404"/>
        <n v="3.4559040082910104"/>
        <n v="3.4709458320875903"/>
        <n v="3.4860594845830066"/>
        <n v="3.5012454815102783"/>
        <n v="3.5165043435515648"/>
        <n v="3.5318365963977416"/>
        <n v="3.5472427708086776"/>
        <n v="3.5627234026745298"/>
        <n v="3.5782790330778909"/>
        <n v="3.5939102083568097"/>
        <n v="3.6096174801687435"/>
        <n v="3.6254014055555239"/>
        <n v="3.6412625470091124"/>
        <n v="3.6572014725384672"/>
        <n v="3.6732187557373623"/>
        <n v="3.6893149758531689"/>
        <n v="3.705490717856696"/>
        <n v="3.7217465725130796"/>
        <n v="3.7380831364536484"/>
        <n v="3.7545010122489479"/>
        <n v="3.7710008084828406"/>
        <n v="3.7875831398276714"/>
        <n v="3.804248627120673"/>
        <n v="3.8209978974413419"/>
        <n v="3.8378315841901633"/>
        <n v="3.8547503271684271"/>
        <n v="3.8717547726593073"/>
        <n v="3.8888455735101255"/>
        <n v="3.906023389215977"/>
        <n v="3.9232888860044475"/>
        <n v="3.9406427369218306"/>
        <n v="3.9580856219205436"/>
        <n v="3.9756182279479662"/>
        <n v="3.9932412490365814"/>
        <n v="4.0109553863956409"/>
        <n v="4.0287613485040543"/>
        <n v="4.0466598512049226"/>
        <n v="4.0646516178014345"/>
        <n v="4.0827373791543273"/>
        <n v="4.1009178737808147"/>
        <n v="4.1191938479552004"/>
        <n v="4.1375660558108649"/>
        <n v="4.1560352594440841"/>
        <n v="4.1746022290193707"/>
        <n v="4.1932677428765297"/>
        <n v="4.2120325876394968"/>
        <n v="4.2308975583267205"/>
        <n v="4.2498634584635191"/>
        <n v="4.2689311001961618"/>
        <n v="4.2881013044077676"/>
        <n v="4.3073749008361153"/>
        <n v="4.3267527281934512"/>
        <n v="4.3462356342879715"/>
        <n v="4.3658244761476075"/>
        <n v="4.3855201201456566"/>
        <n v="4.4053234421284904"/>
        <n v="4.4252353275453968"/>
        <n v="4.4452566715806237"/>
        <n v="4.465388379287397"/>
        <n v="4.4856313657243989"/>
        <n v="4.505986556094383"/>
        <n v="4.5264548858851272"/>
        <n v="4.5470373010127476"/>
        <n v="4.5677347579674938"/>
        <n v="4.5885482239617819"/>
        <n v="4.6094786770809497"/>
        <n v="4.6305271064364604"/>
        <n v="4.6516945123216837"/>
        <n v="4.6729819063704472"/>
        <n v="4.6943903117180756"/>
        <n v="4.7159207631653954"/>
        <n v="4.7375743073454499"/>
        <n v="4.7593520028930971"/>
        <n v="4.781254920617517"/>
        <n v="4.8032841436778044"/>
        <n v="4.8254407677614024"/>
        <n v="4.8477259012658482"/>
        <n v="4.870140665483591"/>
        <n v="4.892686194790052"/>
        <n v="4.91536363683496"/>
        <n v="4.9381741527372238"/>
        <n v="4.9611189172829278"/>
        <n v="4.9841991191271271"/>
        <n v="5.0074159609990918"/>
        <n v="5.0307706599112345"/>
        <n v="5.0542644473717333"/>
        <n v="5.0778985696011247"/>
        <n v="5.1016742877524672"/>
        <n v="5.1255928781358193"/>
        <n v="5.1496556324465805"/>
        <n v="5.1738638579980218"/>
        <n v="5.1982188779580261"/>
        <n v="5.2227220315902629"/>
        <n v="5.2473746744995324"/>
        <n v="5.2721781788818705"/>
        <n v="5.2971339337791186"/>
        <n v="5.3222433453382028"/>
        <n v="5.3475078370753772"/>
        <n v="5.3729288501450263"/>
        <n v="5.3985078436138654"/>
        <n v="5.4242462947400449"/>
        <n v="5.4501456992575479"/>
        <n v="5.4762075716659142"/>
        <n v="5.5024334455255905"/>
        <n v="5.5288248737585208"/>
        <n v="5.5553834289548423"/>
        <n v="5.5821107036851858"/>
        <n v="5.6090083108190294"/>
        <n v="5.6360778838491035"/>
        <n v="5.663321077222224"/>
        <n v="5.6907395666761271"/>
        <n v="5.7183350495832483"/>
        <n v="5.7461092453009321"/>
        <n v="5.7740638955285402"/>
        <n v="5.8022007646714995"/>
        <n v="5.8305216402126838"/>
        <n v="5.8590283330907003"/>
        <n v="5.8877226780860843"/>
        <n v="5.916606534214897"/>
        <n v="5.9456817851301738"/>
        <n v="5.9749503395315688"/>
        <n v="6.0044141315828208"/>
        <n v="6.0340751213379464"/>
        <n v="6.0639352951759031"/>
        <n v="6.093996666244001"/>
        <n v="6.1242612749103049"/>
        <n v="6.1547311892254397"/>
        <n v="6.1854085053934282"/>
        <n v="6.2162953482525429"/>
        <n v="6.2473938717659179"/>
        <n v="6.2787062595222443"/>
        <n v="6.3102347252468354"/>
        <n v="6.3419815133235016"/>
        <n v="6.3739488993268916"/>
        <n v="6.4061391905663703"/>
        <n v="6.4385547266411463"/>
        <n v="6.4711978800070931"/>
        <n v="6.5040710565555226"/>
        <n v="6.5371766962044671"/>
        <n v="6.5705172735020918"/>
        <n v="6.6040952982434638"/>
        <n v="6.6379133161002768"/>
        <n v="6.6719739092642572"/>
        <n v="6.7062796971043248"/>
        <n v="6.7408333368382918"/>
        <n v="6.7756375242186779"/>
        <n v="6.8106949942339856"/>
        <n v="6.8460085218250688"/>
        <n v="6.881580922617319"/>
        <n v="6.9174150536691998"/>
        <n v="6.9535138142368957"/>
        <n v="6.9898801465564624"/>
        <n v="7.0265170366431562"/>
        <n v="7.0634275151087831"/>
        <n v="7.1006146579973102"/>
        <n v="7.1380815876396282"/>
        <n v="7.175831473527154"/>
        <n v="7.2138675332058328"/>
        <n v="7.2521930331902738"/>
        <n v="7.29081128989887"/>
        <n v="7.3297256706104399"/>
        <n v="7.3689395944431579"/>
        <n v="7.4084565333556736"/>
        <n v="7.4482800131720648"/>
        <n v="7.4884136146304803"/>
        <n v="7.5288609744563546"/>
        <n v="7.5696257864608896"/>
        <n v="7.6107118026660689"/>
        <n v="7.6521228344550636"/>
        <n v="7.6938627537513877"/>
        <n v="7.735935494225596"/>
        <n v="7.7783450525310016"/>
        <n v="7.8210954895695419"/>
        <n v="7.8641909317877969"/>
        <n v="7.9076355725046925"/>
        <n v="7.9514336732718354"/>
        <n v="7.9955895652669398"/>
        <n v="8.0401076507214864"/>
        <n v="8.0849924043843515"/>
        <n v="8.1302483750203276"/>
        <n v="8.1758801869474187"/>
        <n v="8.2218925416118633"/>
        <n v="8.268290219202802"/>
        <n v="8.3150780803080178"/>
        <n v="8.3622610676111382"/>
        <n v="8.4098442076321778"/>
        <n v="8.4578326125127958"/>
        <n v="8.5062314818470508"/>
        <n v="8.5550461045597999"/>
        <n v="8.6042818608328098"/>
        <n v="8.653944224082144"/>
        <n v="8.7040387629860145"/>
        <n v="8.7545711435666291"/>
        <n v="8.8055471313264064"/>
        <n v="8.8569725934412045"/>
        <n v="8.9088535010108885"/>
        <n v="8.9611959313711971"/>
        <n v="9.0140060704663938"/>
        <n v="9.0672902152865689"/>
        <n v="9.1210547763709098"/>
        <n v="9.1753062803781269"/>
        <n v="9.2300513727283047"/>
        <n v="9.2852968203159421"/>
        <n v="9.3410495142986356"/>
        <n v="9.3973164729624177"/>
        <n v="9.4541048446672935"/>
        <n v="9.5114219108740556"/>
        <n v="9.5692750892573741"/>
        <n v="9.627671936905319"/>
        <n v="9.6866201536103897"/>
        <n v="9.7461275852542197"/>
        <n v="9.806202227288253"/>
        <n v="9.8668522283152313"/>
        <n v="9.9280858937740977"/>
        <n v="9.9899116897309774"/>
        <n v="10.052338246781467"/>
        <n v="10.115374364067282"/>
        <n v="10.179029013410254"/>
        <n v="10.243311343569506"/>
        <n v="10.308230684625169"/>
        <n v="10.373796552492117"/>
        <n v="10.440018653570673"/>
        <n v="10.506906889536221"/>
        <n v="10.574471362275034"/>
        <n v="10.642722378970623"/>
        <n v="10.711670457344946"/>
        <n v="10.781326331062029"/>
        <n v="10.851700955298778"/>
        <n v="10.922805512488281"/>
        <n v="10.994651418243663"/>
        <n v="11.067250327468081"/>
        <n v="11.140614140657075"/>
        <n v="11.214755010402456"/>
        <n v="11.289685348102575"/>
        <n v="11.365417830889148"/>
        <n v="11.44196540877717"/>
        <n v="11.519341312047471"/>
        <n v="11.597559058869598"/>
        <n v="11.676632463175023"/>
        <n v="11.756575642790583"/>
        <n v="11.837403027841402"/>
        <n v="11.919129369434177"/>
        <n v="12.001769748632309"/>
        <n v="12.085339585733159"/>
        <n v="12.169854649860255"/>
        <n v="12.255331068883326"/>
        <n v="12.341785339678204"/>
        <n v="12.429234338741562"/>
        <n v="12.517695333173364"/>
        <n v="12.60718599204305"/>
        <n v="12.697724398155387"/>
        <n v="12.789329060231614"/>
        <n v="12.882018925523406"/>
        <n v="12.975813392878502"/>
        <n v="13.070732326275284"/>
        <n v="13.166796068847441"/>
        <n v="13.264025457419574"/>
        <n v="13.3624418375747"/>
        <n v="13.462067079276869"/>
        <n v="13.562923593074366"/>
        <n v="13.665034346904651"/>
        <n v="13.76842288353299"/>
        <n v="13.873113338648423"/>
        <n v="13.979130459648006"/>
        <n v="14.08649962513943"/>
        <n v="14.19524686519601"/>
        <n v="14.305398882393726"/>
        <n v="14.416983073671751"/>
        <n v="14.530027553049768"/>
        <n v="14.644561175243222"/>
        <n v="14.760613560218458"/>
        <n v="14.878215118730891"/>
        <n v="14.997397078892146"/>
        <n v="15.118191513816786"/>
        <n v="15.240631370397992"/>
        <n v="15.364750499267091"/>
        <n v="15.490583685995954"/>
        <n v="15.618166683597712"/>
        <n v="15.7475362463962"/>
        <n v="15.87873016532656"/>
        <n v="16.011787304740089"/>
        <n v="16.146747640788846"/>
        <n v="16.283652301469015"/>
        <n v="16.422543608406599"/>
        <n v="16.563465120477076"/>
        <n v="16.706461679350916"/>
        <n v="16.851579457066077"/>
        <n v="16.998866005733859"/>
        <n v="17.148370309489863"/>
        <n v="17.300142838808512"/>
        <n v="17.454235607310281"/>
        <n v="17.610702231193159"/>
        <n v="17.769597991433045"/>
        <n v="17.93097989890207"/>
        <n v="18.094906762570456"/>
        <n v="18.26143926095714"/>
        <n v="18.430640017017542"/>
        <n v="18.602573676659492"/>
        <n v="18.777306991093361"/>
        <n v="18.954908903239303"/>
        <n v="19.135450638426072"/>
        <n v="19.31900579962851"/>
        <n v="19.505650467516944"/>
        <n v="19.695463305600637"/>
        <n v="19.888525670769639"/>
        <n v="20.084921729566293"/>
        <n v="20.284738580528124"/>
        <n v="20.488066382983146"/>
        <n v="20.694998492693578"/>
        <n v="20.905631604776222"/>
        <n v="21.120065904361823"/>
        <n v="21.338405225486291"/>
        <n v="21.560757218738772"/>
        <n v="21.787233528242165"/>
        <n v="22.017949978573093"/>
        <n v="22.253026772278282"/>
        <n v="22.492588698697904"/>
        <n v="22.73676535485788"/>
        <n v="22.985691379247392"/>
        <n v="23.239506699376854"/>
        <n v="23.498356794063799"/>
        <n v="23.76239297148588"/>
        <n v="24.031772664113973"/>
        <n v="24.306659741737302"/>
        <n v="24.587224843880978"/>
        <n v="24.873645733043421"/>
        <n v="25.166107670280283"/>
        <n v="25.464803814808501"/>
        <n v="25.769935649441535"/>
        <n v="26.08171343381801"/>
        <n v="26.400356687577503"/>
        <n v="26.726094705806087"/>
        <n v="27.059167109302162"/>
        <n v="27.399824432433544"/>
        <n v="27.748328751621447"/>
        <n v="28.104954357755272"/>
        <n v="28.469988476177289"/>
        <n v="28.843732038196755"/>
        <n v="29.226500508497072"/>
        <n v="29.618624773212574"/>
        <n v="30.0204520939348"/>
        <n v="30.432347133420322"/>
        <n v="30.854693059378164"/>
        <n v="31.287892733353917"/>
        <n v="31.732369992464719"/>
        <n v="32.188571032556695"/>
        <n v="32.65696590227946"/>
        <n v="33.138050118577986"/>
        <n v="33.632346415295146"/>
        <n v="34.140406637840663"/>
        <n v="34.662813798368958"/>
        <n v="35.200184307561422"/>
        <n v="35.753170400962134"/>
        <n v="36.322462779961668"/>
        <n v="36.908793489904575"/>
        <n v="37.512939060538535"/>
        <n v="38.135723937133001"/>
        <n v="38.778024234154948"/>
        <n v="39.440771847419263"/>
        <n v="40.124958965331075"/>
        <n v="40.831643025126724"/>
        <n v="41.561952166190999"/>
        <n v="42.317091239598014"/>
        <n v="43.098348441219954"/>
        <n v="43.907102645191671"/>
        <n v="44.744831525585859"/>
        <n v="45.61312056691073"/>
        <n v="46.513673079030205"/>
        <n v="47.448321349609948"/>
        <n v="48.419039087734483"/>
        <n v="49.427955336510536"/>
        <n v="50.477370061064427"/>
        <n v="51.569771652111115"/>
        <n v="52.707856625480545"/>
        <n v="53.894551845891918"/>
        <n v="55.133039660533882"/>
        <n v="56.426786396902187"/>
        <n v="57.779574762223938"/>
        <n v="59.195540782215033"/>
        <n v="60.679216038895703"/>
        <n v="62.235576116072039"/>
        <n v="63.870096343561542"/>
        <n v="65.588816156164498"/>
        <n v="67.398413661600856"/>
        <n v="69.306292358046662"/>
        <n v="71.320682375232934"/>
        <n v="73.450759158439766"/>
        <n v="75.706783205111677"/>
        <n v="78.100265343696947"/>
        <n v="80.644163172753693"/>
        <n v="83.35311573650938"/>
        <n v="86.243725411076937"/>
        <n v="89.334898466263056"/>
        <n v="92.648259064098923"/>
        <n v="96.208655857626042"/>
        <n v="100.04478628973554"/>
        <n v="104.18997178055517"/>
        <n v="108.68312813597807"/>
        <n v="113.56999104831665"/>
        <n v="118.90467850581152"/>
        <n v="124.75170335839331"/>
        <n v="131.18859498583615"/>
        <n v="138.30935656179031"/>
        <n v="146.22908605979597"/>
        <n v="155.09024517624701"/>
        <n v="165.07130511104188"/>
        <n v="176.39889150759615"/>
        <n v="189.36520029098685"/>
        <n v="204.35356133028515"/>
        <n v="221.87697320245033"/>
        <n v="242.63799691412623"/>
        <n v="267.62522631555458"/>
        <n v="298.27534820894448"/>
        <n v="336.7594673900918"/>
        <n v="386.52114970779883"/>
        <n v="453.3686821009133"/>
        <n v="547.92561166513758"/>
        <n v="691.92536827438141"/>
        <n v="937.87547141369214"/>
        <n v="1453.3747339550832"/>
        <n v="3218.7209825259897"/>
        <n v="-15179.772884494549"/>
        <n v="-2264.3518694906202"/>
        <n v="-1224.6329460912066"/>
        <n v="-839.83440751793535"/>
        <n v="-639.36607414501498"/>
        <n v="-516.37192504262055"/>
        <n v="-433.21329117383181"/>
        <n v="-373.23444058785878"/>
        <n v="-327.92913505864362"/>
        <n v="-292.4995375929737"/>
        <n v="-264.0339201882652"/>
        <n v="-240.66277475918227"/>
        <n v="-221.13080026741366"/>
        <n v="-204.56380884079886"/>
        <n v="-190.3342952717492"/>
        <n v="-177.98015825754391"/>
        <n v="-167.15357122563702"/>
        <n v="-157.58771477507111"/>
        <n v="-149.07449147026347"/>
        <n v="-141.4492138048206"/>
        <n v="-134.57984590822383"/>
        <n v="-128.35929363287568"/>
        <n v="-122.69978074120704"/>
        <n v="-117.52868108978242"/>
        <n v="-112.78538522059722"/>
        <n v="-108.41891373987146"/>
        <n v="-104.38607777128095"/>
        <n v="-100.65004556337347"/>
        <n v="-97.179214343650287"/>
        <n v="-93.946314181265748"/>
        <n v="-90.927690037230576"/>
        <n v="-88.102721992091944"/>
        <n v="-85.453353589368461"/>
        <n v="-82.963705482078254"/>
        <n v="-80.619756909980694"/>
        <n v="-78.409081508876241"/>
        <n v="-76.32062693860162"/>
        <n v="-74.344530078670189"/>
        <n v="-72.471961269715678"/>
        <n v="-70.694992410694695"/>
        <n v="-69.006484755254064"/>
        <n v="-67.399993058346823"/>
        <n v="-65.869683359309093"/>
        <n v="-64.410262190551677"/>
        <n v="-63.016915401345273"/>
        <n v="-61.685255106823398"/>
        <n v="-60.411273530424324"/>
        <n v="-59.191302716945273"/>
        <n v="-58.021979263133304"/>
        <n v="-56.900213351613488"/>
        <n v="-55.823161487777973"/>
        <n v="-54.788202433125697"/>
        <n v="-53.792915906195347"/>
        <n v="-52.83506368679322"/>
        <n v="-51.912572812947374"/>
        <n v="-51.023520605110392"/>
        <n v="-50.166121289913477"/>
        <n v="-49.33871402762437"/>
        <n v="-48.539752174432714"/>
        <n v="-47.767793633460585"/>
        <n v="-47.021492167869091"/>
        <n v="-46.299589565969519"/>
        <n v="-45.600908562413267"/>
        <n v="-44.924346431681009"/>
        <n v="-44.268869180554184"/>
        <n v="-43.633506275215694"/>
        <n v="-43.017345846439973"/>
        <n v="-42.419530323050488"/>
        <n v="-41.839252449672642"/>
        <n v="-41.275751649884128"/>
        <n v="-40.728310700332194"/>
        <n v="-40.196252685205216"/>
        <n v="-39.678938203890397"/>
        <n v="-39.175762807589031"/>
        <n v="-38.686154643282272"/>
        <n v="-38.209572285736996"/>
        <n v="-37.745502740286192"/>
        <n v="-37.293459600871095"/>
        <n v="-36.852981349463697"/>
        <n v="-36.423629784357374"/>
        <n v="-36.004988566080542"/>
        <n v="-35.59666187078448"/>
        <n v="-35.19827314195954"/>
        <n v="-34.809463932193943"/>
        <n v="-34.42989282749334"/>
        <n v="-34.059234447375836"/>
        <n v="-33.697178514583008"/>
        <n v="-33.343428988824847"/>
        <n v="-32.99770325946605"/>
        <n v="-32.65973139253235"/>
        <n v="-32.329255427819405"/>
        <n v="-32.00602872225727"/>
        <n v="-31.689815336015073"/>
        <n v="-31.380389458142741"/>
        <n v="-31.077534868800083"/>
        <n v="-30.781044435390999"/>
        <n v="-30.490719640130955"/>
        <n v="-30.20637013678607"/>
        <n v="-29.927813334497312"/>
        <n v="-29.654874006790759"/>
        <n v="-29.387383923999419"/>
        <n v="-29.125181507486747"/>
        <n v="-28.868111504174259"/>
        <n v="-28.616024679997789"/>
        <n v="-28.368777531015496"/>
        <n v="-28.126232011002507"/>
        <n v="-27.888255274434034"/>
        <n v="-27.654719433859324"/>
        <n v="-27.425501330733269"/>
        <n v="-27.20048231884191"/>
        <n v="-26.979548059520795"/>
        <n v="-26.762588327929677"/>
        <n v="-26.549496829684482"/>
        <n v="-26.340171027212449"/>
        <n v="-26.134511975233945"/>
        <n v="-25.932424164810101"/>
        <n v="-25.733815375451364"/>
        <n v="-25.538596534793633"/>
        <n v="-25.346681585400773"/>
        <n v="-25.157987358274198"/>
        <n v="-24.972433452675659"/>
        <n v="-24.789942121900886"/>
        <n v="-24.610438164665794"/>
        <n v="-24.433848821779453"/>
        <n v="-24.260103677812065"/>
        <n v="-24.089134567475895"/>
        <n v="-23.920875486457462"/>
        <n v="-23.755262506456113"/>
        <n v="-23.592233694202392"/>
        <n v="-23.431729034234841"/>
        <n v="-23.273690355237949"/>
        <n v="-23.118061259748544"/>
        <n v="-22.964787057052504"/>
        <n v="-22.813814699107628"/>
        <n v="-22.665092719328435"/>
        <n v="-22.518571174090297"/>
        <n v="-22.374201586809523"/>
        <n v="-22.231936894470916"/>
        <n v="-22.091731396474906"/>
        <n v="-21.953540705693605"/>
        <n v="-21.81732170161802"/>
        <n v="-21.683032485499229"/>
        <n v="-21.550632337380772"/>
        <n v="-21.420081674933378"/>
        <n v="-21.291342014000708"/>
        <n v="-21.164375930778583"/>
        <n v="-21.039147025544437"/>
        <n v="-20.91561988786556"/>
        <n v="-20.793760063217171"/>
        <n v="-20.673534020942625"/>
        <n v="-20.554909123492941"/>
        <n v="-20.437853596889134"/>
        <n v="-20.322336502347564"/>
        <n v="-20.208327709016704"/>
        <n v="-20.095797867775733"/>
        <n v="-19.984718386046247"/>
        <n v="-19.875061403569916"/>
        <n v="-19.766799769114289"/>
        <n v="-19.659907018058373"/>
        <n v="-19.554357350825441"/>
        <n v="-19.450125612123237"/>
        <n v="-19.347187270956873"/>
        <n v="-19.245518401380277"/>
        <n v="-19.145095663958184"/>
        <n v="-19.045896287902025"/>
        <n v="-18.947898053857418"/>
        <n v="-18.851079277312078"/>
        <n v="-18.755418792598473"/>
        <n v="-18.660895937469864"/>
        <n v="-18.567490538219946"/>
        <n v="-18.475182895329684"/>
        <n v="-18.383953769616056"/>
        <n v="-18.293784368864113"/>
        <n v="-18.20465633492088"/>
        <n v="-18.116551731236587"/>
        <n v="-18.029453030829462"/>
        <n v="-17.943343104662365"/>
        <n v="-17.858205210412482"/>
        <n v="-17.77402298161936"/>
        <n v="-17.69078041719575"/>
        <n v="-17.60846187128892"/>
        <n v="-17.527052043476516"/>
        <n v="-17.446535969286003"/>
        <n v="-17.366899011024675"/>
        <n v="-17.288126848907272"/>
        <n v="-17.210205472473717"/>
        <n v="-17.133121172280202"/>
        <n v="-17.056860531858845"/>
        <n v="-16.981410419932903"/>
        <n v="-16.906757982879103"/>
        <n v="-16.832890637427379"/>
        <n v="-16.75979606359051"/>
        <n v="-16.687462197813733"/>
        <n v="-16.615877226337574"/>
        <n v="-16.54502957876532"/>
        <n v="-16.47490792182942"/>
        <n v="-16.405501153346201"/>
        <n v="-16.336798396357459"/>
        <n v="-16.268788993447188"/>
        <n v="-16.20146250123048"/>
        <n v="-16.134808685007336"/>
        <n v="-16.068817513576519"/>
        <n v="-16.003479154201674"/>
        <n v="-15.938783967728529"/>
        <n v="-15.87472250384358"/>
        <n v="-15.811285496472237"/>
        <n v="-15.748463859311149"/>
        <n v="-15.686248681489188"/>
        <n v="-15.624631223353648"/>
        <n v="-15.563602912378315"/>
        <n v="-15.503155339187014"/>
        <n v="-15.443280253690746"/>
        <n v="-15.383969561334515"/>
        <n v="-15.325215319448205"/>
        <n v="-15.267009733701945"/>
        <n v="-15.209345154658518"/>
        <n v="-15.152214074422123"/>
        <n v="-15.095609123380026"/>
        <n v="-15.0395230670331"/>
        <n v="-14.9839488029133"/>
        <n v="-14.92887935758608"/>
        <n v="-14.874307883732834"/>
        <n v="-14.820227657312751"/>
        <n v="-14.766632074801247"/>
        <n v="-14.713514650501576"/>
        <n v="-14.660869013928325"/>
        <n v="-14.608688907261117"/>
        <n v="-14.556968182864331"/>
        <n v="-14.505700800873097"/>
        <n v="-14.454880826841507"/>
        <n v="-14.404502429453093"/>
        <n v="-14.354559878289731"/>
        <n v="-14.305047541659448"/>
        <n v="-14.255959884478882"/>
        <n v="-14.20729146621097"/>
        <n v="-14.159036938854349"/>
        <n v="-14.111191044984738"/>
        <n v="-14.063748615844897"/>
        <n v="-14.01670456948386"/>
        <n v="-13.97005390894209"/>
        <n v="-13.923791720481747"/>
        <n v="-13.877913171861795"/>
        <n v="-13.832413510654858"/>
        <n v="-13.787288062606825"/>
        <n v="-13.742532230035565"/>
        <n v="-13.69814149026976"/>
        <n v="-13.654111394124936"/>
        <n v="-13.610437564417319"/>
        <n v="-13.567115694512749"/>
        <n v="-13.52414154691157"/>
        <n v="-13.481510951866786"/>
        <n v="-13.439219806035005"/>
        <n v="-13.397264071160119"/>
        <n v="-13.355639772787907"/>
        <n v="-13.314342999010485"/>
        <n v="-13.273369899241645"/>
        <n v="-13.23271668301915"/>
        <n v="-13.192379618836185"/>
        <n v="-13.15235503299961"/>
        <n v="-13.112639308514245"/>
        <n v="-13.073228883993744"/>
        <n v="-13.034120252595939"/>
        <n v="-12.995309960982253"/>
        <n v="-12.956794608301495"/>
        <n v="-12.918570845196465"/>
        <n v="-12.880635372832563"/>
        <n v="-12.842984941949586"/>
        <n v="-12.805616351933175"/>
        <n v="-12.768526449908215"/>
        <n v="-12.731712129851994"/>
        <n v="-12.695170331727226"/>
        <n v="-12.65889804063371"/>
        <n v="-12.622892285979981"/>
        <n v="-12.587150140671516"/>
        <n v="-12.551668720317886"/>
        <n v="-12.51644518245673"/>
        <n v="-12.481476725794694"/>
        <n v="-12.446760589464711"/>
        <n v="-12.412294052299458"/>
        <n v="-12.378074432120284"/>
        <n v="-12.34409908504143"/>
        <n v="-12.310365404789078"/>
        <n v="-12.27687082203491"/>
        <n v="-12.243612803743707"/>
        <n v="-12.210588852534858"/>
        <n v="-12.177796506057177"/>
        <n v="-12.145233336376878"/>
        <n v="-12.112896949378278"/>
        <n v="-12.080784984177379"/>
        <n v="-12.048895112546546"/>
        <n v="-12.017225038352562"/>
        <n v="-11.985772497005112"/>
        <n v="-11.954535254917083"/>
        <n v="-11.92351110897582"/>
        <n v="-11.892697886025099"/>
        <n v="-11.862093442357793"/>
        <n v="-11.831695663218639"/>
        <n v="-11.801502462317153"/>
        <n v="-11.771511781350238"/>
        <n v="-11.741721589534778"/>
        <n v="-11.712129883148547"/>
        <m/>
      </sharedItems>
    </cacheField>
    <cacheField name="Outcome" numFmtId="0">
      <sharedItems containsBlank="1" count="6">
        <s v="failed"/>
        <s v="successful"/>
        <s v="live"/>
        <s v="canceled"/>
        <m/>
        <s v="Outcome" u="1"/>
      </sharedItems>
    </cacheField>
    <cacheField name="backers_count" numFmtId="0">
      <sharedItems containsString="0" containsBlank="1" containsNumber="1" minValue="0" maxValue="6244.6159452912398" count="987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928.71752738654197"/>
        <n v="934.53360880656896"/>
        <n v="940.34969022659595"/>
        <n v="946.16577164662203"/>
        <n v="951.98185306665005"/>
        <n v="957.79793448667704"/>
        <n v="963.61401590670403"/>
        <n v="969.43009732673102"/>
        <n v="975.24617874675801"/>
        <n v="981.06226016678499"/>
        <n v="986.87834158681198"/>
        <n v="992.69442300683897"/>
        <n v="998.51050442686596"/>
        <n v="1004.32658584689"/>
        <n v="1010.1426672669199"/>
        <n v="1015.95874868695"/>
        <n v="1021.7748301069699"/>
        <n v="1027.5909115269999"/>
        <n v="1033.4069929470299"/>
        <n v="1039.22307436705"/>
        <n v="1045.0391557870801"/>
        <n v="1050.8552372071099"/>
        <n v="1056.67131862714"/>
        <n v="1062.48740004716"/>
        <n v="1068.3034814671901"/>
        <n v="1074.1195628872199"/>
        <n v="1079.93564430724"/>
        <n v="1085.75172572727"/>
        <n v="1091.5678071473001"/>
        <n v="1097.3838885673199"/>
        <n v="1103.19996998735"/>
        <n v="1109.01605140738"/>
        <n v="1114.8321328274101"/>
        <n v="1120.6482142474299"/>
        <n v="1126.46429566746"/>
        <n v="1132.28037708749"/>
        <n v="1138.0964585075101"/>
        <n v="1143.9125399275399"/>
        <n v="1149.72862134757"/>
        <n v="1155.54470276759"/>
        <n v="1161.3607841876201"/>
        <n v="1167.1768656076499"/>
        <n v="1172.99294702768"/>
        <n v="1178.8090284477"/>
        <n v="1184.6251098677301"/>
        <n v="1190.4411912877599"/>
        <n v="1196.25727270778"/>
        <n v="1202.07335412781"/>
        <n v="1207.8894355478401"/>
        <n v="1213.7055169678699"/>
        <n v="1219.52159838789"/>
        <n v="1225.33767980792"/>
        <n v="1231.1537612279501"/>
        <n v="1236.9698426479699"/>
        <n v="1242.785924068"/>
        <n v="1248.60200548803"/>
        <n v="1254.4180869080501"/>
        <n v="1260.2341683280799"/>
        <n v="1266.05024974811"/>
        <n v="1271.8663311681401"/>
        <n v="1277.6824125881601"/>
        <n v="1283.4984940081899"/>
        <n v="1289.31457542822"/>
        <n v="1295.1306568482401"/>
        <n v="1300.9467382682701"/>
        <n v="1306.7628196882999"/>
        <n v="1312.57890110832"/>
        <n v="1318.3949825283501"/>
        <n v="1324.2110639483799"/>
        <n v="1330.0271453684099"/>
        <n v="1335.84322678843"/>
        <n v="1341.6593082084601"/>
        <n v="1347.4753896284899"/>
        <n v="1353.2914710485099"/>
        <n v="1359.10755246854"/>
        <n v="1364.9236338885701"/>
        <n v="1370.7397153085899"/>
        <n v="1376.55579672862"/>
        <n v="1382.37187814865"/>
        <n v="1388.1879595686801"/>
        <n v="1394.0040409886999"/>
        <n v="1399.82012240873"/>
        <n v="1405.63620382876"/>
        <n v="1411.4522852487801"/>
        <n v="1417.2683666688099"/>
        <n v="1423.08444808884"/>
        <n v="1428.90052950886"/>
        <n v="1434.7166109288901"/>
        <n v="1440.5326923489199"/>
        <n v="1446.34877376895"/>
        <n v="1452.16485518897"/>
        <n v="1457.9809366090001"/>
        <n v="1463.7970180290299"/>
        <n v="1469.61309944905"/>
        <n v="1475.42918086908"/>
        <n v="1481.2452622891101"/>
        <n v="1487.0613437091299"/>
        <n v="1492.87742512916"/>
        <n v="1498.69350654919"/>
        <n v="1504.5095879692201"/>
        <n v="1510.3256693892499"/>
        <n v="1516.14175080927"/>
        <n v="1521.9578322293"/>
        <n v="1527.7739136493301"/>
        <n v="1533.5899950693499"/>
        <n v="1539.40607648938"/>
        <n v="1545.22215790941"/>
        <n v="1551.0382393294401"/>
        <n v="1556.8543207494599"/>
        <n v="1562.67040216949"/>
        <n v="1568.48648358952"/>
        <n v="1574.3025650095401"/>
        <n v="1580.1186464295699"/>
        <n v="1585.9347278496"/>
        <n v="1591.75080926962"/>
        <n v="1597.5668906896501"/>
        <n v="1603.3829721096799"/>
        <n v="1609.19905352971"/>
        <n v="1615.0151349497301"/>
        <n v="1620.8312163697601"/>
        <n v="1626.6472977897899"/>
        <n v="1632.46337920981"/>
        <n v="1638.2794606298401"/>
        <n v="1644.0955420498699"/>
        <n v="1649.9116234698899"/>
        <n v="1655.72770488992"/>
        <n v="1661.5437863099501"/>
        <n v="1667.3598677299799"/>
        <n v="1673.17594915"/>
        <n v="1678.99203057003"/>
        <n v="1684.8081119900601"/>
        <n v="1690.6241934100799"/>
        <n v="1696.44027483011"/>
        <n v="1702.25635625014"/>
        <n v="1708.0724376701601"/>
        <n v="1713.8885190901899"/>
        <n v="1719.70460051022"/>
        <n v="1725.52068193025"/>
        <n v="1731.3367633502701"/>
        <n v="1737.1528447702999"/>
        <n v="1742.96892619033"/>
        <n v="1748.78500761035"/>
        <n v="1754.6010890303801"/>
        <n v="1760.4171704504099"/>
        <n v="1766.23325187044"/>
        <n v="1772.04933329046"/>
        <n v="1777.8654147104901"/>
        <n v="1783.6814961305199"/>
        <n v="1789.49757755054"/>
        <n v="1795.31365897057"/>
        <n v="1801.1297403906001"/>
        <n v="1806.9458218106199"/>
        <n v="1812.76190323065"/>
        <n v="1818.57798465068"/>
        <n v="1824.3940660707101"/>
        <n v="1830.2101474907299"/>
        <n v="1836.02622891076"/>
        <n v="1841.84231033079"/>
        <n v="1847.6583917508101"/>
        <n v="1853.4744731708399"/>
        <n v="1859.29055459087"/>
        <n v="1865.10663601089"/>
        <n v="1870.9227174309201"/>
        <n v="1876.7387988509499"/>
        <n v="1882.55488027098"/>
        <n v="1888.370961691"/>
        <n v="1894.1870431110301"/>
        <n v="1900.0031245310599"/>
        <n v="1905.81920595108"/>
        <n v="1911.6352873711101"/>
        <n v="1917.4513687911401"/>
        <n v="1923.2674502111599"/>
        <n v="1929.08353163119"/>
        <n v="1934.8996130512201"/>
        <n v="1940.7156944712499"/>
        <n v="1946.5317758912699"/>
        <n v="1952.3478573113"/>
        <n v="1958.1639387313301"/>
        <n v="1963.9800201513499"/>
        <n v="1969.7961015713799"/>
        <n v="1975.61218299141"/>
        <n v="1981.4282644114301"/>
        <n v="1987.2443458314599"/>
        <n v="1993.06042725149"/>
        <n v="1998.87650867152"/>
        <n v="2004.6925900915401"/>
        <n v="2010.5086715115699"/>
        <n v="2016.3247529316"/>
        <n v="2022.14083435162"/>
        <n v="2027.9569157716501"/>
        <n v="2033.7729971916799"/>
        <n v="2039.5890786117"/>
        <n v="2045.40516003173"/>
        <n v="2051.2212414517599"/>
        <n v="2057.0373228717899"/>
        <n v="2062.85340429181"/>
        <n v="2068.66948571184"/>
        <n v="2074.4855671318701"/>
        <n v="2080.3016485518901"/>
        <n v="2086.1177299719202"/>
        <n v="2091.9338113919498"/>
        <n v="2097.7498928119699"/>
        <n v="2103.5659742319999"/>
        <n v="2109.38205565203"/>
        <n v="2115.19813707206"/>
        <n v="2121.0142184920801"/>
        <n v="2126.8302999121101"/>
        <n v="2132.6463813321402"/>
        <n v="2138.4624627521598"/>
        <n v="2144.2785441721899"/>
        <n v="2150.0946255922199"/>
        <n v="2155.91070701224"/>
        <n v="2161.72678843227"/>
        <n v="2167.5428698523001"/>
        <n v="2173.3589512723302"/>
        <n v="2179.1750326923502"/>
        <n v="2184.9911141123798"/>
        <n v="2190.8071955324099"/>
        <n v="2196.6232769524299"/>
        <n v="2202.43935837246"/>
        <n v="2208.2554397924901"/>
        <n v="2214.0715212125101"/>
        <n v="2219.8876026325402"/>
        <n v="2225.7036840525702"/>
        <n v="2231.5197654725998"/>
        <n v="2237.3358468926199"/>
        <n v="2243.1519283126499"/>
        <n v="2248.96800973268"/>
        <n v="2254.7840911527001"/>
        <n v="2260.6001725727301"/>
        <n v="2266.4162539927602"/>
        <n v="2272.2323354127898"/>
        <n v="2278.0484168328098"/>
        <n v="2283.8644982528399"/>
        <n v="2289.68057967287"/>
        <n v="2295.49666109289"/>
        <n v="2301.3127425129201"/>
        <n v="2307.1288239329501"/>
        <n v="2312.9449053529702"/>
        <n v="2318.7609867729998"/>
        <n v="2324.5770681930298"/>
        <n v="2330.3931496130599"/>
        <n v="2336.20923103308"/>
        <n v="2342.02531245311"/>
        <n v="2347.8413938731401"/>
        <n v="2353.6574752931601"/>
        <n v="2359.4735567131902"/>
        <n v="2365.2896381332198"/>
        <n v="2371.1057195532399"/>
        <n v="2376.9218009732699"/>
        <n v="2382.7378823933"/>
        <n v="2388.55396381333"/>
        <n v="2394.3700452333501"/>
        <n v="2400.1861266533801"/>
        <n v="2406.0022080734102"/>
        <n v="2411.8182894934298"/>
        <n v="2417.6343709134599"/>
        <n v="2423.4504523334899"/>
        <n v="2429.26653375351"/>
        <n v="2435.08261517354"/>
        <n v="2440.8986965935701"/>
        <n v="2446.7147780136002"/>
        <n v="2452.5308594336202"/>
        <n v="2458.3469408536498"/>
        <n v="2464.1630222736799"/>
        <n v="2469.9791036936999"/>
        <n v="2475.79518511373"/>
        <n v="2481.61126653376"/>
        <n v="2487.4273479537801"/>
        <n v="2493.2434293738102"/>
        <n v="2499.0595107938402"/>
        <n v="2504.8755922138698"/>
        <n v="2510.6916736338899"/>
        <n v="2516.5077550539199"/>
        <n v="2522.32383647395"/>
        <n v="2528.1399178939701"/>
        <n v="2533.9559993140001"/>
        <n v="2539.7720807340302"/>
        <n v="2545.5881621540502"/>
        <n v="2551.4042435740798"/>
        <n v="2557.2203249941099"/>
        <n v="2563.0364064141399"/>
        <n v="2568.85248783416"/>
        <n v="2574.6685692541901"/>
        <n v="2580.4846506742201"/>
        <n v="2586.3007320942402"/>
        <n v="2592.1168135142698"/>
        <n v="2597.9328949342998"/>
        <n v="2603.7489763543199"/>
        <n v="2609.56505777435"/>
        <n v="2615.38113919438"/>
        <n v="2621.1972206144101"/>
        <n v="2627.0133020344301"/>
        <n v="2632.8293834544602"/>
        <n v="2638.6454648744898"/>
        <n v="2644.4615462945098"/>
        <n v="2650.2776277145399"/>
        <n v="2656.09370913457"/>
        <n v="2661.9097905546"/>
        <n v="2667.7258719746201"/>
        <n v="2673.5419533946501"/>
        <n v="2679.3580348146802"/>
        <n v="2685.1741162346998"/>
        <n v="2690.9901976547299"/>
        <n v="2696.8062790747599"/>
        <n v="2702.62236049478"/>
        <n v="2708.43844191481"/>
        <n v="2714.2545233348401"/>
        <n v="2720.0706047548701"/>
        <n v="2725.8866861748902"/>
        <n v="2731.7027675949198"/>
        <n v="2737.5188490149499"/>
        <n v="2743.3349304349699"/>
        <n v="2749.151011855"/>
        <n v="2754.96709327503"/>
        <n v="2760.7831746950501"/>
        <n v="2766.5992561150802"/>
        <n v="2772.4153375351102"/>
        <n v="2778.2314189551398"/>
        <n v="2784.0475003751599"/>
        <n v="2789.8635817951899"/>
        <n v="2795.67966321522"/>
        <n v="2801.49574463524"/>
        <n v="2807.3118260552701"/>
        <n v="2813.1279074753002"/>
        <n v="2818.9439888953202"/>
        <n v="2824.7600703153498"/>
        <n v="2830.5761517353799"/>
        <n v="2836.3922331554099"/>
        <n v="2842.20831457543"/>
        <n v="2848.0243959954601"/>
        <n v="2853.8404774154901"/>
        <n v="2859.6565588355102"/>
        <n v="2865.4726402555398"/>
        <n v="2871.2887216755698"/>
        <n v="2877.1048030955899"/>
        <n v="2882.9208845156199"/>
        <n v="2888.73696593565"/>
        <n v="2894.5530473556801"/>
        <n v="2900.3691287757001"/>
        <n v="2906.1852101957302"/>
        <n v="2912.0012916157598"/>
        <n v="2917.8173730357798"/>
        <n v="2923.6334544558099"/>
        <n v="2929.44953587584"/>
        <n v="2935.26561729586"/>
        <n v="2941.0816987158901"/>
        <n v="2946.8977801359201"/>
        <n v="2952.7138615559502"/>
        <n v="2958.5299429759698"/>
        <n v="2964.3460243959998"/>
        <n v="2970.1621058160299"/>
        <n v="2975.97818723605"/>
        <n v="2981.79426865608"/>
        <n v="2987.6103500761101"/>
        <n v="2993.4264314961301"/>
        <n v="2999.2425129161602"/>
        <n v="3005.0585943361898"/>
        <n v="3010.8746757562199"/>
        <n v="3016.6907571762399"/>
        <n v="3022.50683859627"/>
        <n v="3028.3229200163"/>
        <n v="3034.1390014363201"/>
        <n v="3039.9550828563501"/>
        <n v="3045.7711642763802"/>
        <n v="3051.5872456963998"/>
        <n v="3057.4033271164299"/>
        <n v="3063.2194085364599"/>
        <n v="3069.03548995649"/>
        <n v="3074.85157137651"/>
        <n v="3080.6676527965401"/>
        <n v="3086.4837342165702"/>
        <n v="3092.2998156365902"/>
        <n v="3098.1158970566198"/>
        <n v="3103.9319784766499"/>
        <n v="3109.7480598966699"/>
        <n v="3115.5641413167"/>
        <n v="3121.38022273673"/>
        <n v="3127.1963041567601"/>
        <n v="3133.0123855767802"/>
        <n v="3138.8284669968102"/>
        <n v="3144.6445484168398"/>
        <n v="3150.4606298368599"/>
        <n v="3156.2767112568899"/>
        <n v="3162.09279267692"/>
        <n v="3167.9088740969501"/>
        <n v="3173.7249555169701"/>
        <n v="3179.5410369370002"/>
        <n v="3185.3571183570298"/>
        <n v="3191.1731997770498"/>
        <n v="3196.9892811970799"/>
        <n v="3202.8053626171099"/>
        <n v="3208.62144403713"/>
        <n v="3214.4375254571601"/>
        <n v="3220.2536068771901"/>
        <n v="3226.0696882972202"/>
        <n v="3231.8857697172398"/>
        <n v="3237.7018511372698"/>
        <n v="3243.5179325572999"/>
        <n v="3249.33401397732"/>
        <n v="3255.15009539735"/>
        <n v="3260.9661768173801"/>
        <n v="3266.7822582374001"/>
        <n v="3272.5983396574302"/>
        <n v="3278.4144210774598"/>
        <n v="3284.2305024974899"/>
        <n v="3290.0465839175099"/>
        <n v="3295.86266533754"/>
        <n v="3301.67874675757"/>
        <n v="3307.4948281775901"/>
        <n v="3313.3109095976201"/>
        <n v="3319.1269910176502"/>
        <n v="3324.9430724376698"/>
        <n v="3330.7591538576999"/>
        <n v="3336.5752352777299"/>
        <n v="3342.39131669776"/>
        <n v="3348.20739811778"/>
        <n v="3354.0234795378101"/>
        <n v="3359.8395609578401"/>
        <n v="3365.6556423778602"/>
        <n v="3371.4717237978898"/>
        <n v="3377.2878052179199"/>
        <n v="3383.1038866379399"/>
        <n v="3388.91996805797"/>
        <n v="3394.736049478"/>
        <n v="3400.5521308980301"/>
        <n v="3406.3682123180502"/>
        <n v="3412.1842937380802"/>
        <n v="3418.0003751581098"/>
        <n v="3423.8164565781299"/>
        <n v="3429.6325379981599"/>
        <n v="3435.44861941819"/>
        <n v="3441.2647008382201"/>
        <n v="3447.0807822582401"/>
        <n v="3452.8968636782702"/>
        <n v="3458.7129450983002"/>
        <n v="3464.5290265183198"/>
        <n v="3470.3451079383499"/>
        <n v="3476.1611893583799"/>
        <n v="3481.9772707784"/>
        <n v="3487.7933521984301"/>
        <n v="3493.6094336184601"/>
        <n v="3499.4255150384902"/>
        <n v="3505.2415964585098"/>
        <n v="3511.0576778785398"/>
        <n v="3516.8737592985699"/>
        <n v="3522.6898407185899"/>
        <n v="3528.50592213862"/>
        <n v="3534.3220035586501"/>
        <n v="3540.1380849786701"/>
        <n v="3545.9541663987002"/>
        <n v="3551.7702478187298"/>
        <n v="3557.5863292387598"/>
        <n v="3563.4024106587799"/>
        <n v="3569.21849207881"/>
        <n v="3575.03457349884"/>
        <n v="3580.8506549188601"/>
        <n v="3586.6667363388901"/>
        <n v="3592.4828177589202"/>
        <n v="3598.2988991789398"/>
        <n v="3604.1149805989699"/>
        <n v="3609.9310620189999"/>
        <n v="3615.74714343903"/>
        <n v="3621.56322485905"/>
        <n v="3627.3793062790801"/>
        <n v="3633.1953876991101"/>
        <n v="3639.0114691191302"/>
        <n v="3644.8275505391598"/>
        <n v="3650.6436319591899"/>
        <n v="3656.4597133792099"/>
        <n v="3662.27579479924"/>
        <n v="3668.09187621927"/>
        <n v="3673.9079576393001"/>
        <n v="3679.7240390593201"/>
        <n v="3685.5401204793502"/>
        <n v="3691.3562018993798"/>
        <n v="3697.1722833193999"/>
        <n v="3702.9883647394299"/>
        <n v="3708.80444615946"/>
        <n v="3714.62052757948"/>
        <n v="3720.4366089995101"/>
        <n v="3726.2526904195402"/>
        <n v="3732.0687718395702"/>
        <n v="3737.8848532595898"/>
        <n v="3743.7009346796199"/>
        <n v="3749.5170160996499"/>
        <n v="3755.33309751967"/>
        <n v="3761.1491789397001"/>
        <n v="3766.9652603597301"/>
        <n v="3772.7813417797502"/>
        <n v="3778.5974231997802"/>
        <n v="3784.4135046198098"/>
        <n v="3790.2295860398399"/>
        <n v="3796.0456674598599"/>
        <n v="3801.86174887989"/>
        <n v="3807.6778302999201"/>
        <n v="3813.4939117199401"/>
        <n v="3819.3099931399702"/>
        <n v="3825.1260745599998"/>
        <n v="3830.9421559800198"/>
        <n v="3836.7582374000499"/>
        <n v="3842.57431882008"/>
        <n v="3848.39040024011"/>
        <n v="3854.2064816601301"/>
        <n v="3860.0225630801601"/>
        <n v="3865.8386445001902"/>
        <n v="3871.6547259202098"/>
        <n v="3877.4708073402398"/>
        <n v="3883.2868887602699"/>
        <n v="3889.10297018029"/>
        <n v="3894.91905160032"/>
        <n v="3900.7351330203501"/>
        <n v="3906.5512144403801"/>
        <n v="3912.3672958604002"/>
        <n v="3918.1833772804298"/>
        <n v="3923.9994587004599"/>
        <n v="3929.8155401204799"/>
        <n v="3935.63162154051"/>
        <n v="3941.44770296054"/>
        <n v="3947.2637843805701"/>
        <n v="3953.0798658005901"/>
        <n v="3958.8959472206202"/>
        <n v="3964.7120286406498"/>
        <n v="3970.5281100606699"/>
        <n v="3976.3441914806999"/>
        <n v="3982.16027290073"/>
        <n v="3987.97635432075"/>
        <n v="3993.7924357407801"/>
        <n v="3999.6085171608102"/>
        <n v="4005.4245985808402"/>
        <n v="4011.2406800008598"/>
        <n v="4017.0567614208899"/>
        <n v="4022.8728428409199"/>
        <n v="4028.68892426094"/>
        <n v="4034.50500568097"/>
        <n v="4040.3210871010001"/>
        <n v="4046.1371685210202"/>
        <n v="4051.9532499410502"/>
        <n v="4057.7693313610798"/>
        <n v="4063.5854127811099"/>
        <n v="4069.4014942011299"/>
        <n v="4075.21757562116"/>
        <n v="4081.0336570411901"/>
        <n v="4086.8497384612101"/>
        <n v="4092.6658198812402"/>
        <n v="4098.4819013012702"/>
        <n v="4104.2979827212903"/>
        <n v="4110.1140641413203"/>
        <n v="4115.9301455613504"/>
        <n v="4121.7462269813796"/>
        <n v="4127.5623084013996"/>
        <n v="4133.3783898214297"/>
        <n v="4139.1944712414597"/>
        <n v="4145.0105526614798"/>
        <n v="4150.8266340815098"/>
        <n v="4156.6427155015399"/>
        <n v="4162.45879692156"/>
        <n v="4168.27487834159"/>
        <n v="4174.0909597616201"/>
        <n v="4179.9070411816501"/>
        <n v="4185.7231226016702"/>
        <n v="4191.5392040217002"/>
        <n v="4197.3552854417303"/>
        <n v="4203.1713668617504"/>
        <n v="4208.9874482817804"/>
        <n v="4214.8035297018096"/>
        <n v="4220.6196111218296"/>
        <n v="4226.4356925418597"/>
        <n v="4232.2517739618897"/>
        <n v="4238.0678553819198"/>
        <n v="4243.8839368019399"/>
        <n v="4249.7000182219699"/>
        <n v="4255.516099642"/>
        <n v="4261.33218106202"/>
        <n v="4267.1482624820501"/>
        <n v="4272.9643439020801"/>
        <n v="4278.7804253221002"/>
        <n v="4284.5965067421303"/>
        <n v="4290.4125881621603"/>
        <n v="4296.2286695821904"/>
        <n v="4302.0447510022104"/>
        <n v="4307.8608324222396"/>
        <n v="4313.6769138422696"/>
        <n v="4319.4929952622897"/>
        <n v="4325.3090766823198"/>
        <n v="4331.1251581023498"/>
        <n v="4336.9412395223699"/>
        <n v="4342.7573209423999"/>
        <n v="4348.57340236243"/>
        <n v="4354.38948378246"/>
        <n v="4360.2055652024801"/>
        <n v="4366.0216466225102"/>
        <n v="4371.8377280425402"/>
        <n v="4377.6538094625603"/>
        <n v="4383.4698908825903"/>
        <n v="4389.2859723026204"/>
        <n v="4395.1020537226505"/>
        <n v="4400.9181351426696"/>
        <n v="4406.7342165626997"/>
        <n v="4412.5502979827297"/>
        <n v="4418.3663794027498"/>
        <n v="4424.1824608227798"/>
        <n v="4429.9985422428099"/>
        <n v="4435.8146236628299"/>
        <n v="4441.63070508286"/>
        <n v="4447.4467865028901"/>
        <n v="4453.2628679229201"/>
        <n v="4459.0789493429402"/>
        <n v="4464.8950307629702"/>
        <n v="4470.7111121830003"/>
        <n v="4476.5271936030204"/>
        <n v="4482.3432750230504"/>
        <n v="4488.1593564430796"/>
        <n v="4493.9754378630996"/>
        <n v="4499.7915192831297"/>
        <n v="4505.6076007031597"/>
        <n v="4511.4236821231898"/>
        <n v="4517.2397635432098"/>
        <n v="4523.0558449632399"/>
        <n v="4528.87192638327"/>
        <n v="4534.68800780329"/>
        <n v="4540.5040892233201"/>
        <n v="4546.3201706433501"/>
        <n v="4552.1362520633702"/>
        <n v="4557.9523334834003"/>
        <n v="4563.7684149034303"/>
        <n v="4569.5844963234604"/>
        <n v="4575.4005777434804"/>
        <n v="4581.2166591635096"/>
        <n v="4587.0327405835396"/>
        <n v="4592.8488220035597"/>
        <n v="4598.6649034235897"/>
        <n v="4604.4809848436198"/>
        <n v="4610.2970662636399"/>
        <n v="4616.1131476836699"/>
        <n v="4621.9292291037"/>
        <n v="4627.74531052373"/>
        <n v="4633.5613919437501"/>
        <n v="4639.3774733637802"/>
        <n v="4645.1935547838102"/>
        <n v="4651.0096362038303"/>
        <n v="4656.8257176238603"/>
        <n v="4662.6417990438904"/>
        <n v="4668.4578804639204"/>
        <n v="4674.2739618839396"/>
        <n v="4680.0900433039697"/>
        <n v="4685.9061247239997"/>
        <n v="4691.7222061440198"/>
        <n v="4697.5382875640498"/>
        <n v="4703.3543689840799"/>
        <n v="4709.1704504040999"/>
        <n v="4714.98653182413"/>
        <n v="4720.8026132441601"/>
        <n v="4726.6186946641801"/>
        <n v="4732.4347760842102"/>
        <n v="4738.2508575042402"/>
        <n v="4744.0669389242703"/>
        <n v="4749.8830203442903"/>
        <n v="4755.6991017643204"/>
        <n v="4761.5151831843496"/>
        <n v="4767.3312646043696"/>
        <n v="4773.1473460243997"/>
        <n v="4778.9634274444297"/>
        <n v="4784.7795088644598"/>
        <n v="4790.5955902844798"/>
        <n v="4796.4116717045099"/>
        <n v="4802.22775312454"/>
        <n v="4808.04383454456"/>
        <n v="4813.8599159645901"/>
        <n v="4819.6759973846201"/>
        <n v="4825.4920788046402"/>
        <n v="4831.3081602246702"/>
        <n v="4837.1242416447003"/>
        <n v="4842.9403230647204"/>
        <n v="4848.7564044847504"/>
        <n v="4854.5724859047796"/>
        <n v="4860.3885673248096"/>
        <n v="4866.2046487448297"/>
        <n v="4872.0207301648597"/>
        <n v="4877.8368115848898"/>
        <n v="4883.6528930049099"/>
        <n v="4889.4689744249399"/>
        <n v="4895.28505584497"/>
        <n v="4901.101137265"/>
        <n v="4906.9172186850201"/>
        <n v="4912.7333001050501"/>
        <n v="4918.5493815250802"/>
        <n v="4924.3654629451003"/>
        <n v="4930.1815443651303"/>
        <n v="4935.9976257851604"/>
        <n v="4941.8137072051804"/>
        <n v="4947.6297886252096"/>
        <n v="4953.4458700452396"/>
        <n v="4959.2619514652697"/>
        <n v="4965.0780328852898"/>
        <n v="4970.8941143053198"/>
        <n v="4976.7101957253499"/>
        <n v="4982.5262771453699"/>
        <n v="4988.3423585654"/>
        <n v="4994.1584399854301"/>
        <n v="4999.9745214054501"/>
        <n v="5005.7906028254802"/>
        <n v="5011.6066842455102"/>
        <n v="5017.4227656655403"/>
        <n v="5023.2388470855603"/>
        <n v="5029.0549285055904"/>
        <n v="5034.8710099256195"/>
        <n v="5040.6870913456396"/>
        <n v="5046.5031727656697"/>
        <n v="5052.3192541856997"/>
        <n v="5058.1353356057198"/>
        <n v="5063.9514170257498"/>
        <n v="5069.7674984457799"/>
        <n v="5075.58357986581"/>
        <n v="5081.39966128583"/>
        <n v="5087.2157427058601"/>
        <n v="5093.0318241258901"/>
        <n v="5098.8479055459102"/>
        <n v="5104.6639869659402"/>
        <n v="5110.4800683859703"/>
        <n v="5116.2961498059904"/>
        <n v="5122.1122312260204"/>
        <n v="5127.9283126460496"/>
        <n v="5133.7443940660796"/>
        <n v="5139.5604754860997"/>
        <n v="5145.3765569061297"/>
        <n v="5151.1926383261598"/>
        <n v="5157.0087197461798"/>
        <n v="5162.8248011662099"/>
        <n v="5168.64088258624"/>
        <n v="5174.45696400626"/>
        <n v="5180.2730454262901"/>
        <n v="5186.0891268463201"/>
        <n v="5191.9052082663502"/>
        <n v="5197.7212896863703"/>
        <n v="5203.5373711064003"/>
        <n v="5209.3534525264304"/>
        <n v="5215.1695339464504"/>
        <n v="5220.9856153664796"/>
        <n v="5226.8016967865096"/>
        <n v="5232.6177782065397"/>
        <n v="5238.4338596265598"/>
        <n v="5244.2499410465898"/>
        <n v="5250.0660224666199"/>
        <n v="5255.8821038866399"/>
        <n v="5261.69818530667"/>
        <n v="5267.5142667267"/>
        <n v="5273.3303481467201"/>
        <n v="5279.1464295667502"/>
        <n v="5284.9625109867802"/>
        <n v="5290.7785924068003"/>
        <n v="5296.5946738268303"/>
        <n v="5302.4107552468604"/>
        <n v="5308.2268366668904"/>
        <n v="5314.0429180869096"/>
        <n v="5319.8589995069397"/>
        <n v="5325.6750809269697"/>
        <n v="5331.4911623469898"/>
        <n v="5337.3072437670198"/>
        <n v="5343.1233251870499"/>
        <n v="5348.9394066070799"/>
        <n v="5354.7554880271"/>
        <n v="5360.5715694471301"/>
        <n v="5366.3876508671601"/>
        <n v="5372.2037322871802"/>
        <n v="5378.0198137072102"/>
        <n v="5383.8358951272403"/>
        <n v="5389.6519765472603"/>
        <n v="5395.4680579672904"/>
        <n v="5401.2841393873196"/>
        <n v="5407.1002208073496"/>
        <n v="5412.9163022273697"/>
        <n v="5418.7323836473997"/>
        <n v="5424.5484650674298"/>
        <n v="5430.3645464874498"/>
        <n v="5436.1806279074799"/>
        <n v="5441.99670932751"/>
        <n v="5447.81279074753"/>
        <n v="5453.6288721675601"/>
        <n v="5459.4449535875901"/>
        <n v="5465.2610350076202"/>
        <n v="5471.0771164276402"/>
        <n v="5476.8931978476703"/>
        <n v="5482.7092792677004"/>
        <n v="5488.5253606877204"/>
        <n v="5494.3414421077496"/>
        <n v="5500.1575235277796"/>
        <n v="5505.9736049478097"/>
        <n v="5511.7896863678297"/>
        <n v="5517.6057677878598"/>
        <n v="5523.4218492078899"/>
        <n v="5529.2379306279099"/>
        <n v="5535.05401204794"/>
        <n v="5540.87009346797"/>
        <n v="5546.6861748879901"/>
        <n v="5552.5022563080202"/>
        <n v="5558.3183377280502"/>
        <n v="5564.1344191480703"/>
        <n v="5569.9505005681003"/>
        <n v="5575.7665819881304"/>
        <n v="5581.5826634081604"/>
        <n v="5587.3987448281796"/>
        <n v="5593.2148262482096"/>
        <n v="5599.0309076682397"/>
        <n v="5604.8469890882598"/>
        <n v="5610.6630705082898"/>
        <n v="5616.4791519283199"/>
        <n v="5622.2952333483499"/>
        <n v="5628.11131476837"/>
        <n v="5633.9273961884001"/>
        <n v="5639.7434776084301"/>
        <n v="5645.5595590284502"/>
        <n v="5651.3756404484802"/>
        <n v="5657.1917218685103"/>
        <n v="5663.0078032885303"/>
        <n v="5668.8238847085604"/>
        <n v="5674.6399661285895"/>
        <n v="5680.4560475486196"/>
        <n v="5686.2721289686397"/>
        <n v="5692.0882103886697"/>
        <n v="5697.9042918086998"/>
        <n v="5703.7203732287198"/>
        <n v="5709.5364546487499"/>
        <n v="5715.35253606878"/>
        <n v="5721.1686174888"/>
        <n v="5726.9846989088301"/>
        <n v="5732.8007803288601"/>
        <n v="5738.6168617488902"/>
        <n v="5744.4329431689102"/>
        <n v="5750.2490245889403"/>
        <n v="5756.0651060089704"/>
        <n v="5761.8811874289904"/>
        <n v="5767.6972688490196"/>
        <n v="5773.5133502690496"/>
        <n v="5779.3294316890697"/>
        <n v="5785.1455131090997"/>
        <n v="5790.9615945291298"/>
        <n v="5796.7776759491599"/>
        <n v="5802.5937573691799"/>
        <n v="5808.40983878921"/>
        <n v="5814.22592020924"/>
        <n v="5820.0420016292601"/>
        <n v="5825.8580830492901"/>
        <n v="5831.6741644693202"/>
        <n v="5837.4902458893403"/>
        <n v="5843.3063273093703"/>
        <n v="5849.1224087294004"/>
        <n v="5854.9384901494304"/>
        <n v="5860.7545715694496"/>
        <n v="5866.5706529894796"/>
        <n v="5872.3867344095097"/>
        <n v="5878.2028158295298"/>
        <n v="5884.0188972495598"/>
        <n v="5889.8349786695899"/>
        <n v="5895.6510600896099"/>
        <n v="5901.46714150964"/>
        <n v="5907.28322292967"/>
        <n v="5913.0993043497001"/>
        <n v="5918.9153857697202"/>
        <n v="5924.7314671897502"/>
        <n v="5930.5475486097803"/>
        <n v="5936.3636300298003"/>
        <n v="5942.1797114498304"/>
        <n v="5947.9957928698605"/>
        <n v="5953.8118742898896"/>
        <n v="5959.6279557099097"/>
        <n v="5965.4440371299397"/>
        <n v="5971.2601185499698"/>
        <n v="5977.0761999699898"/>
        <n v="5982.8922813900199"/>
        <n v="5988.7083628100499"/>
        <n v="5994.52444423007"/>
        <n v="6000.3405256501001"/>
        <n v="6006.1566070701301"/>
        <n v="6011.9726884901502"/>
        <n v="6017.7887699101802"/>
        <n v="6023.6048513302103"/>
        <n v="6029.4209327502404"/>
        <n v="6035.2370141702604"/>
        <n v="6041.0530955902896"/>
        <n v="6046.8691770103196"/>
        <n v="6052.6852584303397"/>
        <n v="6058.5013398503697"/>
        <n v="6064.3174212703998"/>
        <n v="6070.1335026904299"/>
        <n v="6075.9495841104499"/>
        <n v="6081.76566553048"/>
        <n v="6087.58174695051"/>
        <n v="6093.3978283705301"/>
        <n v="6099.2139097905601"/>
        <n v="6105.0299912105902"/>
        <n v="6110.8460726306103"/>
        <n v="6116.6621540506403"/>
        <n v="6122.4782354706704"/>
        <n v="6128.2943168907004"/>
        <n v="6134.1103983107196"/>
        <n v="6139.9264797307496"/>
        <n v="6145.7425611507797"/>
        <n v="6151.5586425707997"/>
        <n v="6157.3747239908298"/>
        <n v="6163.1908054108599"/>
        <n v="6169.0068868308799"/>
        <n v="6174.82296825091"/>
        <n v="6180.63904967094"/>
        <n v="6186.4551310909701"/>
        <n v="6192.2712125109902"/>
        <n v="6198.0872939310202"/>
        <n v="6203.9033753510503"/>
        <n v="6209.7194567710703"/>
        <n v="6215.5355381911004"/>
        <n v="6221.3516196111304"/>
        <n v="6227.1677010311496"/>
        <n v="6232.9837824511796"/>
        <n v="6238.7998638712097"/>
        <n v="6244.6159452912398"/>
        <m/>
      </sharedItems>
    </cacheField>
    <cacheField name="Average Donation" numFmtId="0">
      <sharedItems containsString="0" containsBlank="1" containsNumber="1" minValue="0" maxValue="112.22222222222223" count="988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50.548365870447533"/>
        <n v="50.392906284093471"/>
        <n v="50.239369738967916"/>
        <n v="50.087720772265051"/>
        <n v="49.937924787811305"/>
        <n v="49.789948029752978"/>
        <n v="49.6437575571968"/>
        <n v="49.49932121976304"/>
        <n v="49.356607634013571"/>
        <n v="49.215586160718459"/>
        <n v="49.07622688292637"/>
        <n v="48.938500584805446"/>
        <n v="48.802378731224671"/>
        <n v="48.667833448043794"/>
        <n v="48.534837503083892"/>
        <n v="48.403364287753355"/>
        <n v="48.273387799299677"/>
        <n v="48.144882623662923"/>
        <n v="48.017823918912171"/>
        <n v="47.892187399234913"/>
        <n v="47.767949319460094"/>
        <n v="47.645086460099769"/>
        <n v="47.523576112880036"/>
        <n v="47.403396066750112"/>
        <n v="47.28452459434515"/>
        <n v="47.166940438894322"/>
        <n v="47.050622801546929"/>
        <n v="46.935551329106552"/>
        <n v="46.821706102160874"/>
        <n v="46.709067623585355"/>
        <n v="46.597616807410049"/>
        <n v="46.487334968041495"/>
        <n v="46.378203809816817"/>
        <n v="46.270205416886135"/>
        <n v="46.163322243405709"/>
        <n v="46.057537104037728"/>
        <n v="45.952833164737058"/>
        <n v="45.849193933820089"/>
        <n v="45.746603253307335"/>
        <n v="45.645045290524308"/>
        <n v="45.544504529954779"/>
        <n v="45.444965765341117"/>
        <n v="45.346414092015351"/>
        <n v="45.248834899460491"/>
        <n v="45.152213864087749"/>
        <n v="45.056536942229791"/>
        <n v="44.961790363334778"/>
        <n v="44.867960623358201"/>
        <n v="44.775034478348545"/>
        <n v="44.682998938214403"/>
        <n v="44.591841260671444"/>
        <n v="44.501548945359907"/>
        <n v="44.41210972813245"/>
        <n v="44.323511575499914"/>
        <n v="44.235742679232636"/>
        <n v="44.148791451116779"/>
        <n v="44.06264651785235"/>
        <n v="43.977296716093107"/>
        <n v="43.892731087626053"/>
        <n v="43.808938874679953"/>
        <n v="43.725909515363561"/>
        <n v="43.643632639226659"/>
        <n v="43.562098062943825"/>
        <n v="43.481295786111886"/>
        <n v="43.401215987160001"/>
        <n v="43.321849019372024"/>
        <n v="43.243185407011275"/>
        <n v="43.165215841548651"/>
        <n v="43.087931177992338"/>
        <n v="43.01132243131083"/>
        <n v="42.935380772951461"/>
        <n v="42.860097527447465"/>
        <n v="42.785464169115791"/>
        <n v="42.711472318837934"/>
        <n v="42.638113740922719"/>
        <n v="42.565380340052457"/>
        <n v="42.49326415830398"/>
        <n v="42.421757372245203"/>
        <n v="42.350852290107532"/>
        <n v="42.280541349026855"/>
        <n v="42.210817112354832"/>
        <n v="42.141672267035638"/>
        <n v="42.073099621050879"/>
        <n v="42.005092100925019"/>
        <n v="41.937642749291832"/>
        <n v="41.870744722523945"/>
        <n v="41.804391288416916"/>
        <n v="41.738575823929963"/>
        <n v="41.67329181298404"/>
        <n v="41.608532844310041"/>
        <n v="41.544292609350592"/>
        <n v="41.480564900210005"/>
        <n v="41.417343607656576"/>
        <n v="41.3546227191691"/>
        <n v="41.292396317030011"/>
        <n v="41.230658576465849"/>
        <n v="41.169403763828619"/>
        <n v="41.108626234820257"/>
        <n v="41.048320432760299"/>
        <n v="40.98848088689131"/>
        <n v="40.929102210724757"/>
        <n v="40.870179100424934"/>
        <n v="40.811706333228734"/>
        <n v="40.753678765903771"/>
        <n v="40.696091333239906"/>
        <n v="40.638939046574293"/>
        <n v="40.582216992352457"/>
        <n v="40.525920330719025"/>
        <n v="40.47004429414168"/>
        <n v="40.414584186063976"/>
        <n v="40.359535379591371"/>
        <n v="40.304893316203412"/>
        <n v="40.250653504494643"/>
        <n v="40.196811518945502"/>
        <n v="40.14336299871794"/>
        <n v="40.090303646476997"/>
        <n v="40.037629227240963"/>
        <n v="39.985335567253266"/>
        <n v="39.933418552880653"/>
        <n v="39.881874129533465"/>
        <n v="39.830698300611637"/>
        <n v="39.779887126470655"/>
        <n v="39.729436723410245"/>
        <n v="39.679343262686061"/>
        <n v="39.629602969540358"/>
        <n v="39.580212122253094"/>
        <n v="39.531167051215171"/>
        <n v="39.482464138018379"/>
        <n v="39.434099814566295"/>
        <n v="39.386070562201745"/>
        <n v="39.338372910854915"/>
        <n v="39.291003438206893"/>
        <n v="39.243958768870456"/>
        <n v="39.197235573589545"/>
        <n v="39.150830568453451"/>
        <n v="39.104740514126547"/>
        <n v="39.058962215095917"/>
        <n v="39.013492518931912"/>
        <n v="38.968328315565003"/>
        <n v="38.923466536575553"/>
        <n v="38.87890415450056"/>
        <n v="38.834638182151728"/>
        <n v="38.790665671947352"/>
        <n v="38.746983715259361"/>
        <n v="38.703589441771157"/>
        <n v="38.6604800188491"/>
        <n v="38.617652650925599"/>
        <n v="38.575104578895889"/>
        <n v="38.532833079524892"/>
        <n v="38.490835464865526"/>
        <n v="38.449109081690352"/>
        <n v="38.407651310931918"/>
        <n v="38.366459567134434"/>
        <n v="38.325531297917408"/>
        <n v="38.284863983447572"/>
        <n v="38.244455135922209"/>
        <n v="38.204302299061027"/>
        <n v="38.16440304760949"/>
        <n v="38.124754986850192"/>
        <n v="38.08535575212295"/>
        <n v="38.046203008355917"/>
        <n v="38.007294449603684"/>
        <n v="37.968627798593964"/>
        <n v="37.930200806284333"/>
        <n v="37.892011251425629"/>
        <n v="37.85405694013415"/>
        <n v="37.816335705470799"/>
        <n v="37.778845407029856"/>
        <n v="37.741583930533501"/>
        <n v="37.704549187433869"/>
        <n v="37.667739114523734"/>
        <n v="37.631151673553099"/>
        <n v="37.594784850852186"/>
        <n v="37.558636656963166"/>
        <n v="37.522705126276897"/>
        <n v="37.486988316676303"/>
        <n v="37.451484309186483"/>
        <n v="37.416191207631776"/>
        <n v="37.381107138297658"/>
        <n v="37.346230249598563"/>
        <n v="37.311558711753349"/>
        <n v="37.277090716464706"/>
        <n v="37.242824476604049"/>
        <n v="37.208758225904042"/>
        <n v="37.174890218654177"/>
        <n v="37.141218729402993"/>
        <n v="37.107742052664292"/>
        <n v="37.07445850263035"/>
        <n v="37.041366412888188"/>
        <n v="37.008464136141185"/>
        <n v="36.975750043936635"/>
        <n v="36.943222526396582"/>
        <n v="36.910879991953195"/>
        <n v="36.878720867090308"/>
        <n v="36.846743596087308"/>
        <n v="36.814946640768923"/>
        <n v="36.783328480257666"/>
        <n v="36.751887610732467"/>
        <n v="36.720622545189727"/>
        <n v="36.689531813208369"/>
        <n v="36.658613960720224"/>
        <n v="36.627867549783041"/>
        <n v="36.59729115835691"/>
        <n v="36.566883380086068"/>
        <n v="36.536642824082612"/>
        <n v="36.506568114714803"/>
        <n v="36.476657891397551"/>
        <n v="36.446910808388637"/>
        <n v="36.417325534586055"/>
        <n v="36.38790075332922"/>
        <n v="36.358635162204266"/>
        <n v="36.329527472851836"/>
        <n v="36.300576410777097"/>
        <n v="36.271780715165065"/>
        <n v="36.243139138696698"/>
        <n v="36.214650447369195"/>
        <n v="36.186313420318093"/>
        <n v="36.158126849643907"/>
        <n v="36.130089540239823"/>
        <n v="36.102200309622546"/>
        <n v="36.074457987766898"/>
        <n v="36.046861416941724"/>
        <n v="36.019409451548341"/>
        <n v="35.992100957963046"/>
        <n v="35.964934814380271"/>
        <n v="35.937909910659478"/>
        <n v="35.911025148173209"/>
        <n v="35.884279439659167"/>
        <n v="35.857671709073159"/>
        <n v="35.831200891444368"/>
        <n v="35.804865932734053"/>
        <n v="35.778665789695239"/>
        <n v="35.752599429735113"/>
        <n v="35.726665830778799"/>
        <n v="35.700863981136671"/>
        <n v="35.675192879372403"/>
        <n v="35.649651534172747"/>
        <n v="35.624238964221099"/>
        <n v="35.59895419807124"/>
        <n v="35.573796274023074"/>
        <n v="35.548764240001624"/>
        <n v="35.52385715343641"/>
        <n v="35.499074081143199"/>
        <n v="35.474414099207138"/>
        <n v="35.449876292868815"/>
        <n v="35.425459756410383"/>
        <n v="35.401163593044032"/>
        <n v="35.376986914802984"/>
        <n v="35.352928842432668"/>
        <n v="35.328988505284002"/>
        <n v="35.305165041209044"/>
        <n v="35.28145759645696"/>
        <n v="35.25786532557234"/>
        <n v="35.234387391294113"/>
        <n v="35.21102296445725"/>
        <n v="35.18777122389497"/>
        <n v="35.164631356341872"/>
        <n v="35.141602556340082"/>
        <n v="35.11868402614536"/>
        <n v="35.095874975634516"/>
        <n v="35.073174622215539"/>
        <n v="35.050582190737359"/>
        <n v="35.028096913402102"/>
        <n v="35.005718029677446"/>
        <n v="34.983444786211685"/>
        <n v="34.961276436748854"/>
        <n v="34.939212242044917"/>
        <n v="34.917251469786351"/>
        <n v="34.895393394508886"/>
        <n v="34.873637297517078"/>
        <n v="34.851982466806405"/>
        <n v="34.830428196985054"/>
        <n v="34.808973789197474"/>
        <n v="34.787618551048517"/>
        <n v="34.766361796529637"/>
        <n v="34.74520284594503"/>
        <n v="34.72414102583879"/>
        <n v="34.703175668924281"/>
        <n v="34.682306114013265"/>
        <n v="34.66153170594599"/>
        <n v="34.640851795523304"/>
        <n v="34.620265739438764"/>
        <n v="34.599772900211981"/>
        <n v="34.579372646122344"/>
        <n v="34.559064351144961"/>
        <n v="34.538847394886034"/>
        <n v="34.518721162519562"/>
        <n v="34.498685044725597"/>
        <n v="34.478738437628444"/>
        <n v="34.45888074273558"/>
        <n v="34.439111366878613"/>
        <n v="34.419429722153552"/>
        <n v="34.399835225863015"/>
        <n v="34.380327300458042"/>
        <n v="34.360905373482197"/>
        <n v="34.341568877515137"/>
        <n v="34.322317250117038"/>
        <n v="34.303149933774655"/>
        <n v="34.284066375847267"/>
        <n v="34.265066028513608"/>
        <n v="34.246148348719011"/>
        <n v="34.227312798124423"/>
        <n v="34.208558843054988"/>
        <n v="34.189885954449117"/>
        <n v="34.17129360780973"/>
        <n v="34.152781283154631"/>
        <n v="34.134348464967623"/>
        <n v="34.115994642151506"/>
        <n v="34.097719307980306"/>
        <n v="34.079521960052752"/>
        <n v="34.061402100245992"/>
        <n v="34.043359234670696"/>
        <n v="34.02539287362589"/>
        <n v="34.007502531554238"/>
        <n v="33.989687726999115"/>
        <n v="33.97194798256087"/>
        <n v="33.954282824854069"/>
        <n v="33.936691784465928"/>
        <n v="33.919174395914325"/>
        <n v="33.901730197606945"/>
        <n v="33.884358731800333"/>
        <n v="33.867059544560391"/>
        <n v="33.849832185722725"/>
        <n v="33.832676208853073"/>
        <n v="33.815591171209498"/>
        <n v="33.798576633703959"/>
        <n v="33.781632160864362"/>
        <n v="33.764757320797962"/>
        <n v="33.747951685154447"/>
        <n v="33.731214829089737"/>
        <n v="33.714546331229798"/>
        <n v="33.697945773635944"/>
        <n v="33.681412741769577"/>
        <n v="33.664946824457367"/>
        <n v="33.648547613857694"/>
        <n v="33.632214705426875"/>
        <n v="33.615947697885403"/>
        <n v="33.59974619318578"/>
        <n v="33.583609796479635"/>
        <n v="33.567538116085878"/>
        <n v="33.551530763458416"/>
        <n v="33.535587353155755"/>
        <n v="33.51970750280956"/>
        <n v="33.503890833093777"/>
        <n v="33.488136967695176"/>
        <n v="33.472445533283008"/>
        <n v="33.456816159479359"/>
        <n v="33.441248478830595"/>
        <n v="33.425742126778118"/>
        <n v="33.410296741630127"/>
        <n v="33.394911964533065"/>
        <n v="33.379587439444542"/>
        <n v="33.364322813105368"/>
        <n v="33.3491177350123"/>
        <n v="33.333971857391724"/>
        <n v="33.318884835172888"/>
        <n v="33.303856325961291"/>
        <n v="33.288885990013618"/>
        <n v="33.273973490211297"/>
        <n v="33.259118492035547"/>
        <n v="33.244320663543"/>
        <n v="33.229579675339693"/>
        <n v="33.214895200557649"/>
        <n v="33.20026691483001"/>
        <n v="33.185694496267523"/>
        <n v="33.171177625435909"/>
        <n v="33.15671598533018"/>
        <n v="33.142309261353596"/>
        <n v="33.127957141294054"/>
        <n v="33.113659315301753"/>
        <n v="33.099415475866138"/>
        <n v="33.085225317795803"/>
        <n v="33.071088538194431"/>
        <n v="33.057004836440214"/>
        <n v="33.04297391416484"/>
        <n v="33.028995475231802"/>
        <n v="33.015069225716552"/>
        <n v="33.00119487388455"/>
        <n v="32.987372130171813"/>
        <n v="32.973600707164614"/>
        <n v="32.959880319578843"/>
        <n v="32.946210684242239"/>
        <n v="32.932591520072613"/>
        <n v="32.919022548059615"/>
        <n v="32.905503491245931"/>
        <n v="32.892034074708079"/>
        <n v="32.878614025537615"/>
        <n v="32.86524307282356"/>
        <n v="32.851920947632941"/>
        <n v="32.838647382993621"/>
        <n v="32.825422113875952"/>
        <n v="32.812244877175345"/>
        <n v="32.799115411695844"/>
        <n v="32.786033458130603"/>
        <n v="32.772998759046757"/>
        <n v="32.760011058867761"/>
        <n v="32.747070103856913"/>
        <n v="32.734175642100091"/>
        <n v="32.72132742349131"/>
        <n v="32.708525199714302"/>
        <n v="32.695768724227548"/>
        <n v="32.683057752248672"/>
        <n v="32.670392040738221"/>
        <n v="32.657771348385076"/>
        <n v="32.645195435589898"/>
        <n v="32.632664064450793"/>
        <n v="32.620176998748185"/>
        <n v="32.607734003929615"/>
        <n v="32.595334847095309"/>
        <n v="32.582979296984583"/>
        <n v="32.570667123959332"/>
        <n v="32.558398099991635"/>
        <n v="32.546171998649037"/>
        <n v="32.533988595080089"/>
        <n v="32.521847666002266"/>
        <n v="32.509748989686216"/>
        <n v="32.497692345943626"/>
        <n v="32.485677516113142"/>
        <n v="32.47370428304778"/>
        <n v="32.461772431101252"/>
        <n v="32.449881746115885"/>
        <n v="32.438032015408623"/>
        <n v="32.426223027759256"/>
        <n v="32.414454573397272"/>
        <n v="32.402726443989728"/>
        <n v="32.391038432629728"/>
        <n v="32.379390333822705"/>
        <n v="32.367781943475173"/>
        <n v="32.35621305888305"/>
        <n v="32.344683478719332"/>
        <n v="32.333193003023254"/>
        <n v="32.321741433187583"/>
        <n v="32.310328571947935"/>
        <n v="32.298954223371346"/>
        <n v="32.287618192844725"/>
        <n v="32.27632028706396"/>
        <n v="32.26506031402387"/>
        <n v="32.253838083005277"/>
        <n v="32.242653404565957"/>
        <n v="32.231506090529422"/>
        <n v="32.220395953973799"/>
        <n v="32.209322809223082"/>
        <n v="32.198286471834706"/>
        <n v="32.187286758590609"/>
        <n v="32.176323487486478"/>
        <n v="32.16539647772224"/>
        <n v="32.154505549691564"/>
        <n v="32.143650524972891"/>
        <n v="32.132831226318515"/>
        <n v="32.122047477645822"/>
        <n v="32.111299104027175"/>
        <n v="32.100585931680705"/>
        <n v="32.089907787961714"/>
        <n v="32.079264501351908"/>
        <n v="32.068655901450953"/>
        <n v="32.058081818967672"/>
        <n v="32.047542085710731"/>
        <n v="32.037036534579208"/>
        <n v="32.026564999555397"/>
        <n v="32.016127315694135"/>
        <n v="32.005723319114956"/>
        <n v="31.995352846993811"/>
        <n v="31.985015737553919"/>
        <n v="31.974711830058645"/>
        <n v="31.964440964801149"/>
        <n v="31.95420298309778"/>
        <n v="31.943997727279356"/>
        <n v="31.933825040682809"/>
        <n v="31.923684767643408"/>
        <n v="31.913576753487686"/>
        <n v="31.903500844523631"/>
        <n v="31.893456888034532"/>
        <n v="31.883444732270657"/>
        <n v="31.873464226441484"/>
        <n v="31.863515220708873"/>
        <n v="31.8535975661785"/>
        <n v="31.843711114893186"/>
        <n v="31.833855719825074"/>
        <n v="31.824031234868819"/>
        <n v="31.814237514833849"/>
        <n v="31.804474415438047"/>
        <n v="31.79474179329954"/>
        <n v="31.785039505930431"/>
        <n v="31.77536741172975"/>
        <n v="31.765725369975929"/>
        <n v="31.756113240821605"/>
        <n v="31.746530885284951"/>
        <n v="31.736978165243823"/>
        <n v="31.727454943429361"/>
        <n v="31.717961083418885"/>
        <n v="31.708496449630186"/>
        <n v="31.699060907314003"/>
        <n v="31.689654322548336"/>
        <n v="31.68027656223202"/>
        <n v="31.670927494078111"/>
        <n v="31.661606986607911"/>
        <n v="31.652314909145591"/>
        <n v="31.643051131810267"/>
        <n v="31.633815525511505"/>
        <n v="31.62460796194279"/>
        <n v="31.615428313575091"/>
        <n v="31.60627645365253"/>
        <n v="31.597152256184611"/>
        <n v="31.588055595941686"/>
        <n v="31.578986348448613"/>
        <n v="31.569944389979568"/>
        <n v="31.56092959755194"/>
        <n v="31.551941848921512"/>
        <n v="31.542981022575898"/>
        <n v="31.534046997729845"/>
        <n v="31.525139654319307"/>
        <n v="31.516258872996296"/>
        <n v="31.507404535124255"/>
        <n v="31.498576522771394"/>
        <n v="31.489774718706162"/>
        <n v="31.480999006392274"/>
        <n v="31.472249269983351"/>
        <n v="31.463525394317301"/>
        <n v="31.454827264912769"/>
        <n v="31.446154767962305"/>
        <n v="31.437507790328553"/>
        <n v="31.428886219538761"/>
        <n v="31.420289943780148"/>
        <n v="31.411718851895813"/>
        <n v="31.403172833378221"/>
        <n v="31.394651778365915"/>
        <n v="31.386155577638334"/>
        <n v="31.377684122610905"/>
        <n v="31.369237305330628"/>
        <n v="31.360815018472202"/>
        <n v="31.352417155332112"/>
        <n v="31.344043609824812"/>
        <n v="31.335694276478499"/>
        <n v="31.327369050430171"/>
        <n v="31.319067827422028"/>
        <n v="31.310790503796067"/>
        <n v="31.302536976490547"/>
        <n v="31.294307143035226"/>
        <n v="31.286100901547332"/>
        <n v="31.277918150728048"/>
        <n v="31.269758789857001"/>
        <n v="31.261622718788832"/>
        <n v="31.253509837949291"/>
        <n v="31.245420048330953"/>
        <n v="31.23735325148872"/>
        <n v="31.22930934953726"/>
        <n v="31.221288245145349"/>
        <n v="31.21328984153271"/>
        <n v="31.205314042466306"/>
        <n v="31.197360752255964"/>
        <n v="31.189429875751635"/>
        <n v="31.181521318337879"/>
        <n v="31.1736349859315"/>
        <n v="31.165770784977358"/>
        <n v="31.157928622444444"/>
        <n v="31.150108405822408"/>
        <n v="31.14231004311868"/>
        <n v="31.134533442853179"/>
        <n v="31.126778514056149"/>
        <n v="31.119045166264073"/>
        <n v="31.11133330951608"/>
        <n v="31.103642854351087"/>
        <n v="31.095973711803374"/>
        <n v="31.088325793399882"/>
        <n v="31.080699011156344"/>
        <n v="31.073093277574365"/>
        <n v="31.065508505637585"/>
        <n v="31.057944608809144"/>
        <n v="31.050401501027366"/>
        <n v="31.042879096703164"/>
        <n v="31.035377310716704"/>
        <n v="31.027896058413678"/>
        <n v="31.020435255603498"/>
        <n v="31.012994818554503"/>
        <n v="31.005574663991545"/>
        <n v="30.998174709093085"/>
        <n v="30.99079487148791"/>
        <n v="30.983435069251598"/>
        <n v="30.976095220904874"/>
        <n v="30.968775245408914"/>
        <n v="30.96147506216343"/>
        <n v="30.954194591003191"/>
        <n v="30.946933752195303"/>
        <n v="30.939692466436988"/>
        <n v="30.932470654851109"/>
        <n v="30.925268238984657"/>
        <n v="30.918085140805463"/>
        <n v="30.910921282698922"/>
        <n v="30.903776587466588"/>
        <n v="30.896650978321684"/>
        <n v="30.88954437888744"/>
        <n v="30.882456713193847"/>
        <n v="30.875387905675385"/>
        <n v="30.868337881167875"/>
        <n v="30.861306564906535"/>
        <n v="30.854293882522374"/>
        <n v="30.847299760040219"/>
        <n v="30.84032412387603"/>
        <n v="30.833366900833774"/>
        <n v="30.826428018104234"/>
        <n v="30.819507403260879"/>
        <n v="30.812604984257813"/>
        <n v="30.805720689428401"/>
        <n v="30.798854447481176"/>
        <n v="30.792006187498103"/>
        <n v="30.785175838932329"/>
        <n v="30.778363331605465"/>
        <n v="30.771568595705123"/>
        <n v="30.76479156178312"/>
        <n v="30.758032160752212"/>
        <n v="30.751290323884415"/>
        <n v="30.744565982808254"/>
        <n v="30.737859069506641"/>
        <n v="30.731169516315259"/>
        <n v="30.724497255918756"/>
        <n v="30.71784222134978"/>
        <n v="30.711204345986253"/>
        <n v="30.704583563549264"/>
        <n v="30.697979808100392"/>
        <n v="30.691393014040798"/>
        <n v="30.68482311610753"/>
        <n v="30.678270049372028"/>
        <n v="30.671733749238197"/>
        <n v="30.665214151439848"/>
        <n v="30.658711192039267"/>
        <n v="30.652224807424215"/>
        <n v="30.645754934306467"/>
        <n v="30.639301509719651"/>
        <n v="30.632864471016983"/>
        <n v="30.626443755869346"/>
        <n v="30.620039302264018"/>
        <n v="30.613651048501147"/>
        <n v="30.607278933193026"/>
        <n v="30.600922895261732"/>
        <n v="30.594582873936734"/>
        <n v="30.588258808754251"/>
        <n v="30.581950639553739"/>
        <n v="30.575658306476988"/>
        <n v="30.569381749965761"/>
        <n v="30.56312091076029"/>
        <n v="30.556875729897026"/>
        <n v="30.550646148707411"/>
        <n v="30.54443210881518"/>
        <n v="30.538233552135139"/>
        <n v="30.532050420871233"/>
        <n v="30.525882657514302"/>
        <n v="30.519730204841537"/>
        <n v="30.51359300591324"/>
        <n v="30.507471004071729"/>
        <n v="30.501364142939746"/>
        <n v="30.495272366418348"/>
        <n v="30.489195618685837"/>
        <n v="30.483133844195155"/>
        <n v="30.477086987672866"/>
        <n v="30.471054994117054"/>
        <n v="30.465037808796055"/>
        <n v="30.459035377246323"/>
        <n v="30.453047645271763"/>
        <n v="30.447074558940574"/>
        <n v="30.441116064584893"/>
        <n v="30.43517210879871"/>
        <n v="30.429242638435937"/>
        <n v="30.423327600610026"/>
        <n v="30.41742694269087"/>
        <n v="30.411540612304229"/>
        <n v="30.405668557329701"/>
        <n v="30.399810725899577"/>
        <n v="30.393967066396893"/>
        <n v="30.3881375274546"/>
        <n v="30.382322057953129"/>
        <n v="30.3765206070196"/>
        <n v="30.370733124025897"/>
        <n v="30.364959558587387"/>
        <n v="30.359199860562089"/>
        <n v="30.353453980047817"/>
        <n v="30.3477218673819"/>
        <n v="30.342003473139314"/>
        <n v="30.336298748131405"/>
        <n v="30.330607643403994"/>
        <n v="30.324930110237194"/>
        <n v="30.319266100142581"/>
        <n v="30.313615564862474"/>
        <n v="30.307978456368701"/>
        <n v="30.302354726860816"/>
        <n v="30.296744328765669"/>
        <n v="30.291147214734597"/>
        <n v="30.285563337643282"/>
        <n v="30.279992650590028"/>
        <n v="30.274435106894288"/>
        <n v="30.268890660095497"/>
        <n v="30.263359263952427"/>
        <n v="30.257840872440493"/>
        <n v="30.25233543975164"/>
        <n v="30.246842920292647"/>
        <n v="30.241363268683799"/>
        <n v="30.235896439758161"/>
        <n v="30.230442388559531"/>
        <n v="30.225001070341811"/>
        <n v="30.219572440567415"/>
        <n v="30.214156454906188"/>
        <n v="30.208753069234863"/>
        <n v="30.203362239634433"/>
        <n v="30.197983922390165"/>
        <n v="30.192618073989944"/>
        <n v="30.187264651123243"/>
        <n v="30.181923610679501"/>
        <n v="30.176594909748154"/>
        <n v="30.171278505616051"/>
        <n v="30.165974355766998"/>
        <n v="30.160682417880746"/>
        <n v="30.155402649831487"/>
        <n v="30.150135009687368"/>
        <n v="30.14487945570853"/>
        <n v="30.139635946346576"/>
        <n v="30.134404440243394"/>
        <n v="30.129184896229823"/>
        <n v="30.123977273324748"/>
        <n v="30.118781530734609"/>
        <n v="30.113597627851007"/>
        <n v="30.108425524250777"/>
        <n v="30.10326517969456"/>
        <n v="30.098116554125383"/>
        <n v="30.092979607668788"/>
        <n v="30.08785430063034"/>
        <n v="30.082740593495554"/>
        <n v="30.077638446928422"/>
        <n v="30.072547821770772"/>
        <n v="30.067468679040889"/>
        <n v="30.062400979933106"/>
        <n v="30.057344685816034"/>
        <n v="30.052299758232149"/>
        <n v="30.047266158896484"/>
        <n v="30.042243849695776"/>
        <n v="30.037232792688069"/>
        <n v="30.032232950100717"/>
        <n v="30.02724428432996"/>
        <n v="30.022266757940152"/>
        <n v="30.017300333662639"/>
        <n v="30.012344974394473"/>
        <n v="30.00740064319859"/>
        <n v="30.002467303301529"/>
        <n v="29.997544918093379"/>
        <n v="29.992633451126476"/>
        <n v="29.987732866114637"/>
        <n v="29.98284312693287"/>
        <n v="29.977964197615155"/>
        <n v="29.973096042354705"/>
        <n v="29.968238625502671"/>
        <n v="29.963391911566969"/>
        <n v="29.958555865212464"/>
        <n v="29.953730451258849"/>
        <n v="29.948915634680347"/>
        <n v="29.944111380605026"/>
        <n v="29.93931765431374"/>
        <n v="29.934534421239199"/>
        <n v="29.929761646965677"/>
        <n v="29.924999297227391"/>
        <n v="29.920247337908272"/>
        <n v="29.915505735040785"/>
        <n v="29.910774454805271"/>
        <n v="29.906053463529666"/>
        <n v="29.901342727687712"/>
        <n v="29.896642213898648"/>
        <n v="29.891951888926602"/>
        <n v="29.887271719679628"/>
        <n v="29.882601673208587"/>
        <n v="29.877941716707419"/>
        <n v="29.873291817511138"/>
        <n v="29.86865194309561"/>
        <n v="29.864022061076962"/>
        <n v="29.859402139210399"/>
        <n v="29.854792145390338"/>
        <n v="29.850192047648314"/>
        <n v="29.845601814153305"/>
        <n v="29.841021413210662"/>
        <n v="29.836450813261216"/>
        <n v="29.831889982880682"/>
        <n v="29.827338890779533"/>
        <n v="29.822797505800992"/>
        <n v="29.818265796921402"/>
        <n v="29.813743733249112"/>
        <n v="29.809231284023703"/>
        <n v="29.804728418615795"/>
        <n v="29.800235106525601"/>
        <n v="29.795751317382791"/>
        <n v="29.791277020945472"/>
        <n v="29.786812187099812"/>
        <n v="29.782356785859012"/>
        <n v="29.777910787363414"/>
        <n v="29.773474161878568"/>
        <n v="29.769046879795606"/>
        <n v="29.764628911630233"/>
        <n v="29.76022022802174"/>
        <n v="29.755820799733403"/>
        <n v="29.751430597650579"/>
        <n v="29.747049592780627"/>
        <n v="29.742677756252419"/>
        <n v="29.738315059315543"/>
        <n v="29.733961473339331"/>
        <n v="29.729616969813261"/>
        <n v="29.725281520345071"/>
        <n v="29.720955096660937"/>
        <n v="29.71663767060447"/>
        <n v="29.712329214136279"/>
        <n v="29.708029699333864"/>
        <n v="29.703739098389825"/>
        <n v="29.699457383612284"/>
        <n v="29.695184527423891"/>
        <n v="29.690920502361156"/>
        <n v="29.686665281074387"/>
        <n v="29.682418836326324"/>
        <n v="29.67818114099213"/>
        <n v="29.67395216805847"/>
        <n v="29.66973189062325"/>
        <n v="29.665520281894729"/>
        <n v="29.661317315191472"/>
        <n v="29.657122963941077"/>
        <n v="29.652937201680068"/>
        <n v="29.648760002053322"/>
        <n v="29.644591338813079"/>
        <n v="29.640431185819438"/>
        <n v="29.636279517038588"/>
        <n v="29.632136306542822"/>
        <n v="29.628001528510122"/>
        <n v="29.62387515722347"/>
        <n v="29.619757167069992"/>
        <n v="29.615647532541431"/>
        <n v="29.611546228232363"/>
        <n v="29.607453228840484"/>
        <n v="29.603368509165698"/>
        <n v="29.599292044109742"/>
        <n v="29.595223808676209"/>
        <n v="29.591163777968859"/>
        <n v="29.587111927192058"/>
        <n v="29.583068231650039"/>
        <n v="29.579032666746151"/>
        <n v="29.57500520798256"/>
        <n v="29.570985830960201"/>
        <n v="29.566974511377374"/>
        <n v="29.562971225029735"/>
        <n v="29.558975947809934"/>
        <n v="29.554988655706818"/>
        <n v="29.551009324805488"/>
        <n v="29.54703793128607"/>
        <n v="29.543074451423799"/>
        <n v="29.539118861588218"/>
        <n v="29.535171138243008"/>
        <n v="29.531231257945144"/>
        <n v="29.527299197345229"/>
        <n v="29.523374933185789"/>
        <n v="29.519458442301815"/>
        <n v="29.515549701619978"/>
        <n v="29.511648688157855"/>
        <n v="29.507755379024459"/>
        <n v="29.503869751418627"/>
        <n v="29.499991782629099"/>
        <n v="29.496121450034202"/>
        <n v="29.492258731101224"/>
        <n v="29.488403603385891"/>
        <n v="29.484556044532422"/>
        <n v="29.48071603227238"/>
        <n v="29.476883544424751"/>
        <n v="29.473058558895229"/>
        <n v="29.469241053675894"/>
        <n v="29.465431006845289"/>
        <n v="29.461628396567065"/>
        <n v="29.457833201090047"/>
        <n v="29.454045398747969"/>
        <n v="29.450264967958717"/>
        <n v="29.44649188722445"/>
        <n v="29.442726135130492"/>
        <n v="29.438967690345443"/>
        <n v="29.435216531620458"/>
        <n v="29.431472637789142"/>
        <n v="29.427735987766848"/>
        <n v="29.424006560550787"/>
        <n v="29.420284335218941"/>
        <n v="29.416569290930127"/>
        <n v="29.412861406923554"/>
        <n v="29.409160662518076"/>
        <n v="29.405467037112739"/>
        <n v="29.401780510185294"/>
        <n v="29.398101061292301"/>
        <n v="29.394428670068908"/>
        <n v="29.390763316228252"/>
        <n v="29.387104979561038"/>
        <n v="29.383453639935613"/>
        <n v="29.379809277296925"/>
        <n v="29.376171871666649"/>
        <n v="29.37254140314252"/>
        <n v="29.3689178518981"/>
        <n v="29.365301198182912"/>
        <n v="29.36169142232097"/>
        <n v="29.358088504711365"/>
        <n v="29.354492425827537"/>
        <n v="29.350903166217048"/>
        <n v="29.347320706500831"/>
        <n v="29.343745027373846"/>
        <n v="29.340176109603544"/>
        <n v="29.33661393403008"/>
        <n v="29.333058481566063"/>
        <n v="29.32950973319593"/>
        <n v="29.325967669976094"/>
        <n v="29.322432273033943"/>
        <n v="29.31890352356794"/>
        <n v="29.315381402847237"/>
        <n v="29.311865892211152"/>
        <n v="29.308356973068957"/>
        <n v="29.304854626900056"/>
        <n v="29.30135883525255"/>
        <n v="29.297869579743839"/>
        <n v="29.294386842060014"/>
        <n v="29.29091060395519"/>
        <n v="29.287440847252178"/>
        <n v="29.283977553840955"/>
        <m/>
      </sharedItems>
    </cacheField>
    <cacheField name="country" numFmtId="0">
      <sharedItems containsBlank="1" count="9">
        <s v="CA"/>
        <s v="US"/>
        <s v="AU"/>
        <s v="DK"/>
        <s v="GB"/>
        <s v="CH"/>
        <s v="IT"/>
        <m/>
        <s v="country" u="1"/>
      </sharedItems>
    </cacheField>
    <cacheField name="currency" numFmtId="0">
      <sharedItems containsBlank="1"/>
    </cacheField>
    <cacheField name="launched_at" numFmtId="0">
      <sharedItems containsString="0" containsBlank="1" containsNumber="1" minValue="1072962768.9755" maxValue="1575957600"/>
    </cacheField>
    <cacheField name="Date Created Conversion" numFmtId="14">
      <sharedItems containsNonDate="0" containsDate="1" containsString="0" containsBlank="1" minDate="2004-01-01T13:12:49" maxDate="2019-12-10T06:00:00" count="988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4-09-03T12:43:12"/>
        <d v="2014-08-30T06:21:57"/>
        <d v="2014-08-26T00:00:43"/>
        <d v="2014-08-21T17:39:29"/>
        <d v="2014-08-17T11:18:15"/>
        <d v="2014-08-13T04:57:01"/>
        <d v="2014-08-08T22:35:46"/>
        <d v="2014-08-04T16:14:32"/>
        <d v="2014-07-31T09:53:18"/>
        <d v="2014-07-27T03:32:04"/>
        <d v="2014-07-22T21:10:50"/>
        <d v="2014-07-18T14:49:35"/>
        <d v="2014-07-14T08:28:21"/>
        <d v="2014-07-10T02:07:07"/>
        <d v="2014-07-05T19:45:53"/>
        <d v="2014-07-01T13:24:38"/>
        <d v="2014-06-27T07:03:24"/>
        <d v="2014-06-23T00:42:10"/>
        <d v="2014-06-18T18:20:56"/>
        <d v="2014-06-14T11:59:42"/>
        <d v="2014-06-10T05:38:27"/>
        <d v="2014-06-05T23:17:13"/>
        <d v="2014-06-01T16:55:59"/>
        <d v="2014-05-28T10:34:45"/>
        <d v="2014-05-24T04:13:31"/>
        <d v="2014-05-19T21:52:16"/>
        <d v="2014-05-15T15:31:02"/>
        <d v="2014-05-11T09:09:48"/>
        <d v="2014-05-07T02:48:34"/>
        <d v="2014-05-02T20:27:20"/>
        <d v="2014-04-28T14:06:05"/>
        <d v="2014-04-24T07:44:51"/>
        <d v="2014-04-20T01:23:37"/>
        <d v="2014-04-15T19:02:23"/>
        <d v="2014-04-11T12:41:09"/>
        <d v="2014-04-07T06:19:54"/>
        <d v="2014-04-02T23:58:40"/>
        <d v="2014-03-29T17:37:26"/>
        <d v="2014-03-25T11:16:12"/>
        <d v="2014-03-21T04:54:58"/>
        <d v="2014-03-16T22:33:43"/>
        <d v="2014-03-12T16:12:29"/>
        <d v="2014-03-08T09:51:15"/>
        <d v="2014-03-04T03:30:01"/>
        <d v="2014-02-27T21:08:47"/>
        <d v="2014-02-23T14:47:32"/>
        <d v="2014-02-19T08:26:18"/>
        <d v="2014-02-15T02:05:04"/>
        <d v="2014-02-10T19:43:50"/>
        <d v="2014-02-06T13:22:36"/>
        <d v="2014-02-02T07:01:21"/>
        <d v="2014-01-29T00:40:07"/>
        <d v="2014-01-24T18:18:53"/>
        <d v="2014-01-20T11:57:39"/>
        <d v="2014-01-16T05:36:25"/>
        <d v="2014-01-11T23:15:10"/>
        <d v="2014-01-07T16:53:56"/>
        <d v="2014-01-03T10:32:42"/>
        <d v="2013-12-30T04:11:28"/>
        <d v="2013-12-25T21:50:14"/>
        <d v="2013-12-21T15:28:59"/>
        <d v="2013-12-17T09:07:45"/>
        <d v="2013-12-13T02:46:31"/>
        <d v="2013-12-08T20:25:17"/>
        <d v="2013-12-04T14:04:02"/>
        <d v="2013-11-30T07:42:48"/>
        <d v="2013-11-26T01:21:34"/>
        <d v="2013-11-21T19:00:20"/>
        <d v="2013-11-17T12:39:06"/>
        <d v="2013-11-13T06:17:51"/>
        <d v="2013-11-08T23:56:37"/>
        <d v="2013-11-04T17:35:23"/>
        <d v="2013-10-31T11:14:09"/>
        <d v="2013-10-27T04:52:55"/>
        <d v="2013-10-22T22:31:40"/>
        <d v="2013-10-18T16:10:26"/>
        <d v="2013-10-14T09:49:12"/>
        <d v="2013-10-10T03:27:58"/>
        <d v="2013-10-05T21:06:44"/>
        <d v="2013-10-01T14:45:29"/>
        <d v="2013-09-27T08:24:15"/>
        <d v="2013-09-23T02:03:01"/>
        <d v="2013-09-18T19:41:47"/>
        <d v="2013-09-14T13:20:33"/>
        <d v="2013-09-10T06:59:18"/>
        <d v="2013-09-06T00:38:04"/>
        <d v="2013-09-01T18:16:50"/>
        <d v="2013-08-28T11:55:36"/>
        <d v="2013-08-24T05:34:22"/>
        <d v="2013-08-19T23:13:07"/>
        <d v="2013-08-15T16:51:53"/>
        <d v="2013-08-11T10:30:39"/>
        <d v="2013-08-07T04:09:25"/>
        <d v="2013-08-02T21:48:11"/>
        <d v="2013-07-29T15:26:56"/>
        <d v="2013-07-25T09:05:42"/>
        <d v="2013-07-21T02:44:28"/>
        <d v="2013-07-16T20:23:14"/>
        <d v="2013-07-12T14:02:00"/>
        <d v="2013-07-08T07:40:45"/>
        <d v="2013-07-04T01:19:31"/>
        <d v="2013-06-29T18:58:17"/>
        <d v="2013-06-25T12:37:03"/>
        <d v="2013-06-21T06:15:49"/>
        <d v="2013-06-16T23:54:34"/>
        <d v="2013-06-12T17:33:20"/>
        <d v="2013-06-08T11:12:06"/>
        <d v="2013-06-04T04:50:52"/>
        <d v="2013-05-30T22:29:38"/>
        <d v="2013-05-26T16:08:23"/>
        <d v="2013-05-22T09:47:09"/>
        <d v="2013-05-18T03:25:55"/>
        <d v="2013-05-13T21:04:41"/>
        <d v="2013-05-09T14:43:26"/>
        <d v="2013-05-05T08:22:12"/>
        <d v="2013-05-01T02:00:58"/>
        <d v="2013-04-26T19:39:44"/>
        <d v="2013-04-22T13:18:30"/>
        <d v="2013-04-18T06:57:15"/>
        <d v="2013-04-14T00:36:01"/>
        <d v="2013-04-09T18:14:47"/>
        <d v="2013-04-05T11:53:33"/>
        <d v="2013-04-01T05:32:19"/>
        <d v="2013-03-27T23:11:04"/>
        <d v="2013-03-23T16:49:50"/>
        <d v="2013-03-19T10:28:36"/>
        <d v="2013-03-15T04:07:22"/>
        <d v="2013-03-10T21:46:08"/>
        <d v="2013-03-06T15:24:53"/>
        <d v="2013-03-02T09:03:39"/>
        <d v="2013-02-26T02:42:25"/>
        <d v="2013-02-21T20:21:11"/>
        <d v="2013-02-17T13:59:57"/>
        <d v="2013-02-13T07:38:42"/>
        <d v="2013-02-09T01:17:28"/>
        <d v="2013-02-04T18:56:14"/>
        <d v="2013-01-31T12:35:00"/>
        <d v="2013-01-27T06:13:46"/>
        <d v="2013-01-22T23:52:31"/>
        <d v="2013-01-18T17:31:17"/>
        <d v="2013-01-14T11:10:03"/>
        <d v="2013-01-10T04:48:49"/>
        <d v="2013-01-05T22:27:35"/>
        <d v="2013-01-01T16:06:20"/>
        <d v="2012-12-28T09:45:06"/>
        <d v="2012-12-24T03:23:52"/>
        <d v="2012-12-19T21:02:38"/>
        <d v="2012-12-15T14:41:24"/>
        <d v="2012-12-11T08:20:09"/>
        <d v="2012-12-07T01:58:55"/>
        <d v="2012-12-02T19:37:41"/>
        <d v="2012-11-28T13:16:27"/>
        <d v="2012-11-24T06:55:13"/>
        <d v="2012-11-20T00:33:58"/>
        <d v="2012-11-15T18:12:44"/>
        <d v="2012-11-11T11:51:30"/>
        <d v="2012-11-07T05:30:16"/>
        <d v="2012-11-02T23:09:02"/>
        <d v="2012-10-29T16:47:47"/>
        <d v="2012-10-25T10:26:33"/>
        <d v="2012-10-21T04:05:19"/>
        <d v="2012-10-16T21:44:05"/>
        <d v="2012-10-12T15:22:50"/>
        <d v="2012-10-08T09:01:36"/>
        <d v="2012-10-04T02:40:22"/>
        <d v="2012-09-29T20:19:08"/>
        <d v="2012-09-25T13:57:54"/>
        <d v="2012-09-21T07:36:39"/>
        <d v="2012-09-17T01:15:25"/>
        <d v="2012-09-12T18:54:11"/>
        <d v="2012-09-08T12:32:57"/>
        <d v="2012-09-04T06:11:43"/>
        <d v="2012-08-30T23:50:28"/>
        <d v="2012-08-26T17:29:14"/>
        <d v="2012-08-22T11:08:00"/>
        <d v="2012-08-18T04:46:46"/>
        <d v="2012-08-13T22:25:32"/>
        <d v="2012-08-09T16:04:17"/>
        <d v="2012-08-05T09:43:03"/>
        <d v="2012-08-01T03:21:49"/>
        <d v="2012-07-27T21:00:35"/>
        <d v="2012-07-23T14:39:21"/>
        <d v="2012-07-19T08:18:06"/>
        <d v="2012-07-15T01:56:52"/>
        <d v="2012-07-10T19:35:38"/>
        <d v="2012-07-06T13:14:24"/>
        <d v="2012-07-02T06:53:10"/>
        <d v="2012-06-28T00:31:55"/>
        <d v="2012-06-23T18:10:41"/>
        <d v="2012-06-19T11:49:27"/>
        <d v="2012-06-15T05:28:13"/>
        <d v="2012-06-10T23:06:59"/>
        <d v="2012-06-06T16:45:44"/>
        <d v="2012-06-02T10:24:30"/>
        <d v="2012-05-29T04:03:16"/>
        <d v="2012-05-24T21:42:02"/>
        <d v="2012-05-20T15:20:48"/>
        <d v="2012-05-16T08:59:33"/>
        <d v="2012-05-12T02:38:19"/>
        <d v="2012-05-07T20:17:05"/>
        <d v="2012-05-03T13:55:51"/>
        <d v="2012-04-29T07:34:37"/>
        <d v="2012-04-25T01:13:22"/>
        <d v="2012-04-20T18:52:08"/>
        <d v="2012-04-16T12:30:54"/>
        <d v="2012-04-12T06:09:40"/>
        <d v="2012-04-07T23:48:25"/>
        <d v="2012-04-03T17:27:11"/>
        <d v="2012-03-30T11:05:57"/>
        <d v="2012-03-26T04:44:43"/>
        <d v="2012-03-21T22:23:29"/>
        <d v="2012-03-17T16:02:14"/>
        <d v="2012-03-13T09:41:00"/>
        <d v="2012-03-09T03:19:46"/>
        <d v="2012-03-04T20:58:32"/>
        <d v="2012-02-29T14:37:18"/>
        <d v="2012-02-25T08:16:03"/>
        <d v="2012-02-21T01:54:49"/>
        <d v="2012-02-16T19:33:35"/>
        <d v="2012-02-12T13:12:21"/>
        <d v="2012-02-08T06:51:07"/>
        <d v="2012-02-04T00:29:52"/>
        <d v="2012-01-30T18:08:38"/>
        <d v="2012-01-26T11:47:24"/>
        <d v="2012-01-22T05:26:10"/>
        <d v="2012-01-17T23:04:56"/>
        <d v="2012-01-13T16:43:41"/>
        <d v="2012-01-09T10:22:27"/>
        <d v="2012-01-05T04:01:13"/>
        <d v="2011-12-31T21:39:59"/>
        <d v="2011-12-27T15:18:45"/>
        <d v="2011-12-23T08:57:30"/>
        <d v="2011-12-19T02:36:16"/>
        <d v="2011-12-14T20:15:02"/>
        <d v="2011-12-10T13:53:48"/>
        <d v="2011-12-06T07:32:34"/>
        <d v="2011-12-02T01:11:19"/>
        <d v="2011-11-27T18:50:05"/>
        <d v="2011-11-23T12:28:51"/>
        <d v="2011-11-19T06:07:37"/>
        <d v="2011-11-14T23:46:23"/>
        <d v="2011-11-10T17:25:08"/>
        <d v="2011-11-06T11:03:54"/>
        <d v="2011-11-02T04:42:40"/>
        <d v="2011-10-28T22:21:26"/>
        <d v="2011-10-24T16:00:12"/>
        <d v="2011-10-20T09:38:57"/>
        <d v="2011-10-16T03:17:43"/>
        <d v="2011-10-11T20:56:29"/>
        <d v="2011-10-07T14:35:15"/>
        <d v="2011-10-03T08:14:01"/>
        <d v="2011-09-29T01:52:46"/>
        <d v="2011-09-24T19:31:32"/>
        <d v="2011-09-20T13:10:18"/>
        <d v="2011-09-16T06:49:04"/>
        <d v="2011-09-12T00:27:49"/>
        <d v="2011-09-07T18:06:35"/>
        <d v="2011-09-03T11:45:21"/>
        <d v="2011-08-30T05:24:07"/>
        <d v="2011-08-25T23:02:53"/>
        <d v="2011-08-21T16:41:38"/>
        <d v="2011-08-17T10:20:24"/>
        <d v="2011-08-13T03:59:10"/>
        <d v="2011-08-08T21:37:56"/>
        <d v="2011-08-04T15:16:42"/>
        <d v="2011-07-31T08:55:27"/>
        <d v="2011-07-27T02:34:13"/>
        <d v="2011-07-22T20:12:59"/>
        <d v="2011-07-18T13:51:45"/>
        <d v="2011-07-14T07:30:31"/>
        <d v="2011-07-10T01:09:16"/>
        <d v="2011-07-05T18:48:02"/>
        <d v="2011-07-01T12:26:48"/>
        <d v="2011-06-27T06:05:34"/>
        <d v="2011-06-22T23:44:20"/>
        <d v="2011-06-18T17:23:05"/>
        <d v="2011-06-14T11:01:51"/>
        <d v="2011-06-10T04:40:37"/>
        <d v="2011-06-05T22:19:23"/>
        <d v="2011-06-01T15:58:09"/>
        <d v="2011-05-28T09:36:54"/>
        <d v="2011-05-24T03:15:40"/>
        <d v="2011-05-19T20:54:26"/>
        <d v="2011-05-15T14:33:12"/>
        <d v="2011-05-11T08:11:58"/>
        <d v="2011-05-07T01:50:43"/>
        <d v="2011-05-02T19:29:29"/>
        <d v="2011-04-28T13:08:15"/>
        <d v="2011-04-24T06:47:01"/>
        <d v="2011-04-20T00:25:47"/>
        <d v="2011-04-15T18:04:32"/>
        <d v="2011-04-11T11:43:18"/>
        <d v="2011-04-07T05:22:04"/>
        <d v="2011-04-02T23:00:50"/>
        <d v="2011-03-29T16:39:36"/>
        <d v="2011-03-25T10:18:21"/>
        <d v="2011-03-21T03:57:07"/>
        <d v="2011-03-16T21:35:53"/>
        <d v="2011-03-12T15:14:39"/>
        <d v="2011-03-08T08:53:25"/>
        <d v="2011-03-04T02:32:10"/>
        <d v="2011-02-27T20:10:56"/>
        <d v="2011-02-23T13:49:42"/>
        <d v="2011-02-19T07:28:28"/>
        <d v="2011-02-15T01:07:13"/>
        <d v="2011-02-10T18:45:59"/>
        <d v="2011-02-06T12:24:45"/>
        <d v="2011-02-02T06:03:31"/>
        <d v="2011-01-28T23:42:17"/>
        <d v="2011-01-24T17:21:02"/>
        <d v="2011-01-20T10:59:48"/>
        <d v="2011-01-16T04:38:34"/>
        <d v="2011-01-11T22:17:20"/>
        <d v="2011-01-07T15:56:06"/>
        <d v="2011-01-03T09:34:51"/>
        <d v="2010-12-30T03:13:37"/>
        <d v="2010-12-25T20:52:23"/>
        <d v="2010-12-21T14:31:09"/>
        <d v="2010-12-17T08:09:55"/>
        <d v="2010-12-13T01:48:40"/>
        <d v="2010-12-08T19:27:26"/>
        <d v="2010-12-04T13:06:12"/>
        <d v="2010-11-30T06:44:58"/>
        <d v="2010-11-26T00:23:44"/>
        <d v="2010-11-21T18:02:29"/>
        <d v="2010-11-17T11:41:15"/>
        <d v="2010-11-13T05:20:01"/>
        <d v="2010-11-08T22:58:47"/>
        <d v="2010-11-04T16:37:33"/>
        <d v="2010-10-31T10:16:18"/>
        <d v="2010-10-27T03:55:04"/>
        <d v="2010-10-22T21:33:50"/>
        <d v="2010-10-18T15:12:36"/>
        <d v="2010-10-14T08:51:22"/>
        <d v="2010-10-10T02:30:07"/>
        <d v="2010-10-05T20:08:53"/>
        <d v="2010-10-01T13:47:39"/>
        <d v="2010-09-27T07:26:25"/>
        <d v="2010-09-23T01:05:11"/>
        <d v="2010-09-18T18:43:56"/>
        <d v="2010-09-14T12:22:42"/>
        <d v="2010-09-10T06:01:28"/>
        <d v="2010-09-05T23:40:14"/>
        <d v="2010-09-01T17:19:00"/>
        <d v="2010-08-28T10:57:45"/>
        <d v="2010-08-24T04:36:31"/>
        <d v="2010-08-19T22:15:17"/>
        <d v="2010-08-15T15:54:03"/>
        <d v="2010-08-11T09:32:49"/>
        <d v="2010-08-07T03:11:34"/>
        <d v="2010-08-02T20:50:20"/>
        <d v="2010-07-29T14:29:06"/>
        <d v="2010-07-25T08:07:52"/>
        <d v="2010-07-21T01:46:37"/>
        <d v="2010-07-16T19:25:23"/>
        <d v="2010-07-12T13:04:09"/>
        <d v="2010-07-08T06:42:55"/>
        <d v="2010-07-04T00:21:41"/>
        <d v="2010-06-29T18:00:26"/>
        <d v="2010-06-25T11:39:12"/>
        <d v="2010-06-21T05:17:58"/>
        <d v="2010-06-16T22:56:44"/>
        <d v="2010-06-12T16:35:30"/>
        <d v="2010-06-08T10:14:15"/>
        <d v="2010-06-04T03:53:01"/>
        <d v="2010-05-30T21:31:47"/>
        <d v="2010-05-26T15:10:33"/>
        <d v="2010-05-22T08:49:19"/>
        <d v="2010-05-18T02:28:04"/>
        <d v="2010-05-13T20:06:50"/>
        <d v="2010-05-09T13:45:36"/>
        <d v="2010-05-05T07:24:22"/>
        <d v="2010-05-01T01:03:08"/>
        <d v="2010-04-26T18:41:53"/>
        <d v="2010-04-22T12:20:39"/>
        <d v="2010-04-18T05:59:25"/>
        <d v="2010-04-13T23:38:11"/>
        <d v="2010-04-09T17:16:57"/>
        <d v="2010-04-05T10:55:42"/>
        <d v="2010-04-01T04:34:28"/>
        <d v="2010-03-27T22:13:14"/>
        <d v="2010-03-23T15:52:00"/>
        <d v="2010-03-19T09:30:46"/>
        <d v="2010-03-15T03:09:31"/>
        <d v="2010-03-10T20:48:17"/>
        <d v="2010-03-06T14:27:03"/>
        <d v="2010-03-02T08:05:49"/>
        <d v="2010-02-26T01:44:35"/>
        <d v="2010-02-21T19:23:20"/>
        <d v="2010-02-17T13:02:06"/>
        <d v="2010-02-13T06:40:52"/>
        <d v="2010-02-09T00:19:38"/>
        <d v="2010-02-04T17:58:24"/>
        <d v="2010-01-31T11:37:09"/>
        <d v="2010-01-27T05:15:55"/>
        <d v="2010-01-22T22:54:41"/>
        <d v="2010-01-18T16:33:27"/>
        <d v="2010-01-14T10:12:13"/>
        <d v="2010-01-10T03:50:58"/>
        <d v="2010-01-05T21:29:44"/>
        <d v="2010-01-01T15:08:30"/>
        <d v="2009-12-28T08:47:16"/>
        <d v="2009-12-24T02:26:01"/>
        <d v="2009-12-19T20:04:47"/>
        <d v="2009-12-15T13:43:33"/>
        <d v="2009-12-11T07:22:19"/>
        <d v="2009-12-07T01:01:05"/>
        <d v="2009-12-02T18:39:50"/>
        <d v="2009-11-28T12:18:36"/>
        <d v="2009-11-24T05:57:22"/>
        <d v="2009-11-19T23:36:08"/>
        <d v="2009-11-15T17:14:54"/>
        <d v="2009-11-11T10:53:39"/>
        <d v="2009-11-07T04:32:25"/>
        <d v="2009-11-02T22:11:11"/>
        <d v="2009-10-29T15:49:57"/>
        <d v="2009-10-25T09:28:43"/>
        <d v="2009-10-21T03:07:28"/>
        <d v="2009-10-16T20:46:14"/>
        <d v="2009-10-12T14:25:00"/>
        <d v="2009-10-08T08:03:46"/>
        <d v="2009-10-04T01:42:32"/>
        <d v="2009-09-29T19:21:17"/>
        <d v="2009-09-25T13:00:03"/>
        <d v="2009-09-21T06:38:49"/>
        <d v="2009-09-17T00:17:35"/>
        <d v="2009-09-12T17:56:21"/>
        <d v="2009-09-08T11:35:06"/>
        <d v="2009-09-04T05:13:52"/>
        <d v="2009-08-30T22:52:38"/>
        <d v="2009-08-26T16:31:24"/>
        <d v="2009-08-22T10:10:10"/>
        <d v="2009-08-18T03:48:55"/>
        <d v="2009-08-13T21:27:41"/>
        <d v="2009-08-09T15:06:27"/>
        <d v="2009-08-05T08:45:13"/>
        <d v="2009-08-01T02:23:59"/>
        <d v="2009-07-27T20:02:44"/>
        <d v="2009-07-23T13:41:30"/>
        <d v="2009-07-19T07:20:16"/>
        <d v="2009-07-15T00:59:02"/>
        <d v="2009-07-10T18:37:48"/>
        <d v="2009-07-06T12:16:33"/>
        <d v="2009-07-02T05:55:19"/>
        <d v="2009-06-27T23:34:05"/>
        <d v="2009-06-23T17:12:51"/>
        <d v="2009-06-19T10:51:37"/>
        <d v="2009-06-15T04:30:22"/>
        <d v="2009-06-10T22:09:08"/>
        <d v="2009-06-06T15:47:54"/>
        <d v="2009-06-02T09:26:40"/>
        <d v="2009-05-29T03:05:25"/>
        <d v="2009-05-24T20:44:11"/>
        <d v="2009-05-20T14:22:57"/>
        <d v="2009-05-16T08:01:43"/>
        <d v="2009-05-12T01:40:29"/>
        <d v="2009-05-07T19:19:14"/>
        <d v="2009-05-03T12:58:00"/>
        <d v="2009-04-29T06:36:46"/>
        <d v="2009-04-25T00:15:32"/>
        <d v="2009-04-20T17:54:18"/>
        <d v="2009-04-16T11:33:03"/>
        <d v="2009-04-12T05:11:49"/>
        <d v="2009-04-07T22:50:35"/>
        <d v="2009-04-03T16:29:21"/>
        <d v="2009-03-30T10:08:07"/>
        <d v="2009-03-26T03:46:52"/>
        <d v="2009-03-21T21:25:38"/>
        <d v="2009-03-17T15:04:24"/>
        <d v="2009-03-13T08:43:10"/>
        <d v="2009-03-09T02:21:56"/>
        <d v="2009-03-04T20:00:41"/>
        <d v="2009-02-28T13:39:27"/>
        <d v="2009-02-24T07:18:13"/>
        <d v="2009-02-20T00:56:59"/>
        <d v="2009-02-15T18:35:45"/>
        <d v="2009-02-11T12:14:30"/>
        <d v="2009-02-07T05:53:16"/>
        <d v="2009-02-02T23:32:02"/>
        <d v="2009-01-29T17:10:48"/>
        <d v="2009-01-25T10:49:34"/>
        <d v="2009-01-21T04:28:19"/>
        <d v="2009-01-16T22:07:05"/>
        <d v="2009-01-12T15:45:51"/>
        <d v="2009-01-08T09:24:37"/>
        <d v="2009-01-04T03:03:23"/>
        <d v="2008-12-30T20:42:08"/>
        <d v="2008-12-26T14:20:54"/>
        <d v="2008-12-22T07:59:40"/>
        <d v="2008-12-18T01:38:26"/>
        <d v="2008-12-13T19:17:12"/>
        <d v="2008-12-09T12:55:57"/>
        <d v="2008-12-05T06:34:43"/>
        <d v="2008-12-01T00:13:29"/>
        <d v="2008-11-26T17:52:15"/>
        <d v="2008-11-22T11:31:01"/>
        <d v="2008-11-18T05:09:46"/>
        <d v="2008-11-13T22:48:32"/>
        <d v="2008-11-09T16:27:18"/>
        <d v="2008-11-05T10:06:04"/>
        <d v="2008-11-01T03:44:49"/>
        <d v="2008-10-27T21:23:35"/>
        <d v="2008-10-23T15:02:21"/>
        <d v="2008-10-19T08:41:07"/>
        <d v="2008-10-15T02:19:53"/>
        <d v="2008-10-10T19:58:38"/>
        <d v="2008-10-06T13:37:24"/>
        <d v="2008-10-02T07:16:10"/>
        <d v="2008-09-28T00:54:56"/>
        <d v="2008-09-23T18:33:42"/>
        <d v="2008-09-19T12:12:27"/>
        <d v="2008-09-15T05:51:13"/>
        <d v="2008-09-10T23:29:59"/>
        <d v="2008-09-06T17:08:45"/>
        <d v="2008-09-02T10:47:31"/>
        <d v="2008-08-29T04:26:16"/>
        <d v="2008-08-24T22:05:02"/>
        <d v="2008-08-20T15:43:48"/>
        <d v="2008-08-16T09:22:34"/>
        <d v="2008-08-12T03:01:20"/>
        <d v="2008-08-07T20:40:05"/>
        <d v="2008-08-03T14:18:51"/>
        <d v="2008-07-30T07:57:37"/>
        <d v="2008-07-26T01:36:23"/>
        <d v="2008-07-21T19:15:09"/>
        <d v="2008-07-17T12:53:54"/>
        <d v="2008-07-13T06:32:40"/>
        <d v="2008-07-09T00:11:26"/>
        <d v="2008-07-04T17:50:12"/>
        <d v="2008-06-30T11:28:58"/>
        <d v="2008-06-26T05:07:43"/>
        <d v="2008-06-21T22:46:29"/>
        <d v="2008-06-17T16:25:15"/>
        <d v="2008-06-13T10:04:01"/>
        <d v="2008-06-09T03:42:47"/>
        <d v="2008-06-04T21:21:32"/>
        <d v="2008-05-31T15:00:18"/>
        <d v="2008-05-27T08:39:04"/>
        <d v="2008-05-23T02:17:50"/>
        <d v="2008-05-18T19:56:36"/>
        <d v="2008-05-14T13:35:21"/>
        <d v="2008-05-10T07:14:07"/>
        <d v="2008-05-06T00:52:53"/>
        <d v="2008-05-01T18:31:39"/>
        <d v="2008-04-27T12:10:25"/>
        <d v="2008-04-23T05:49:10"/>
        <d v="2008-04-18T23:27:56"/>
        <d v="2008-04-14T17:06:42"/>
        <d v="2008-04-10T10:45:28"/>
        <d v="2008-04-06T04:24:13"/>
        <d v="2008-04-01T22:02:59"/>
        <d v="2008-03-28T15:41:45"/>
        <d v="2008-03-24T09:20:31"/>
        <d v="2008-03-20T02:59:17"/>
        <d v="2008-03-15T20:38:02"/>
        <d v="2008-03-11T14:16:48"/>
        <d v="2008-03-07T07:55:34"/>
        <d v="2008-03-03T01:34:20"/>
        <d v="2008-02-27T19:13:06"/>
        <d v="2008-02-23T12:51:51"/>
        <d v="2008-02-19T06:30:37"/>
        <d v="2008-02-15T00:09:23"/>
        <d v="2008-02-10T17:48:09"/>
        <d v="2008-02-06T11:26:55"/>
        <d v="2008-02-02T05:05:40"/>
        <d v="2008-01-28T22:44:26"/>
        <d v="2008-01-24T16:23:12"/>
        <d v="2008-01-20T10:01:58"/>
        <d v="2008-01-16T03:40:44"/>
        <d v="2008-01-11T21:19:29"/>
        <d v="2008-01-07T14:58:15"/>
        <d v="2008-01-03T08:37:01"/>
        <d v="2007-12-30T02:15:47"/>
        <d v="2007-12-25T19:54:33"/>
        <d v="2007-12-21T13:33:18"/>
        <d v="2007-12-17T07:12:04"/>
        <d v="2007-12-13T00:50:50"/>
        <d v="2007-12-08T18:29:36"/>
        <d v="2007-12-04T12:08:22"/>
        <d v="2007-11-30T05:47:07"/>
        <d v="2007-11-25T23:25:53"/>
        <d v="2007-11-21T17:04:39"/>
        <d v="2007-11-17T10:43:25"/>
        <d v="2007-11-13T04:22:11"/>
        <d v="2007-11-08T22:00:56"/>
        <d v="2007-11-04T15:39:42"/>
        <d v="2007-10-31T09:18:28"/>
        <d v="2007-10-27T02:57:14"/>
        <d v="2007-10-22T20:36:00"/>
        <d v="2007-10-18T14:14:45"/>
        <d v="2007-10-14T07:53:31"/>
        <d v="2007-10-10T01:32:17"/>
        <d v="2007-10-05T19:11:03"/>
        <d v="2007-10-01T12:49:49"/>
        <d v="2007-09-27T06:28:34"/>
        <d v="2007-09-23T00:07:20"/>
        <d v="2007-09-18T17:46:06"/>
        <d v="2007-09-14T11:24:52"/>
        <d v="2007-09-10T05:03:37"/>
        <d v="2007-09-05T22:42:23"/>
        <d v="2007-09-01T16:21:09"/>
        <d v="2007-08-28T09:59:55"/>
        <d v="2007-08-24T03:38:41"/>
        <d v="2007-08-19T21:17:26"/>
        <d v="2007-08-15T14:56:12"/>
        <d v="2007-08-11T08:34:58"/>
        <d v="2007-08-07T02:13:44"/>
        <d v="2007-08-02T19:52:30"/>
        <d v="2007-07-29T13:31:15"/>
        <d v="2007-07-25T07:10:01"/>
        <d v="2007-07-21T00:48:47"/>
        <d v="2007-07-16T18:27:33"/>
        <d v="2007-07-12T12:06:19"/>
        <d v="2007-07-08T05:45:04"/>
        <d v="2007-07-03T23:23:50"/>
        <d v="2007-06-29T17:02:36"/>
        <d v="2007-06-25T10:41:22"/>
        <d v="2007-06-21T04:20:08"/>
        <d v="2007-06-16T21:58:53"/>
        <d v="2007-06-12T15:37:39"/>
        <d v="2007-06-08T09:16:25"/>
        <d v="2007-06-04T02:55:11"/>
        <d v="2007-05-30T20:33:57"/>
        <d v="2007-05-26T14:12:42"/>
        <d v="2007-05-22T07:51:28"/>
        <d v="2007-05-18T01:30:14"/>
        <d v="2007-05-13T19:09:00"/>
        <d v="2007-05-09T12:47:46"/>
        <d v="2007-05-05T06:26:31"/>
        <d v="2007-05-01T00:05:17"/>
        <d v="2007-04-26T17:44:03"/>
        <d v="2007-04-22T11:22:49"/>
        <d v="2007-04-18T05:01:35"/>
        <d v="2007-04-13T22:40:20"/>
        <d v="2007-04-09T16:19:06"/>
        <d v="2007-04-05T09:57:52"/>
        <d v="2007-04-01T03:36:38"/>
        <d v="2007-03-27T21:15:24"/>
        <d v="2007-03-23T14:54:09"/>
        <d v="2007-03-19T08:32:55"/>
        <d v="2007-03-15T02:11:41"/>
        <d v="2007-03-10T19:50:27"/>
        <d v="2007-03-06T13:29:12"/>
        <d v="2007-03-02T07:07:58"/>
        <d v="2007-02-26T00:46:44"/>
        <d v="2007-02-21T18:25:30"/>
        <d v="2007-02-17T12:04:16"/>
        <d v="2007-02-13T05:43:01"/>
        <d v="2007-02-08T23:21:47"/>
        <d v="2007-02-04T17:00:33"/>
        <d v="2007-01-31T10:39:19"/>
        <d v="2007-01-27T04:18:05"/>
        <d v="2007-01-22T21:56:50"/>
        <d v="2007-01-18T15:35:36"/>
        <d v="2007-01-14T09:14:22"/>
        <d v="2007-01-10T02:53:08"/>
        <d v="2007-01-05T20:31:54"/>
        <d v="2007-01-01T14:10:39"/>
        <d v="2006-12-28T07:49:25"/>
        <d v="2006-12-24T01:28:11"/>
        <d v="2006-12-19T19:06:57"/>
        <d v="2006-12-15T12:45:43"/>
        <d v="2006-12-11T06:24:28"/>
        <d v="2006-12-07T00:03:14"/>
        <d v="2006-12-02T17:42:00"/>
        <d v="2006-11-28T11:20:46"/>
        <d v="2006-11-24T04:59:32"/>
        <d v="2006-11-19T22:38:17"/>
        <d v="2006-11-15T16:17:03"/>
        <d v="2006-11-11T09:55:49"/>
        <d v="2006-11-07T03:34:35"/>
        <d v="2006-11-02T21:13:21"/>
        <d v="2006-10-29T14:52:06"/>
        <d v="2006-10-25T08:30:52"/>
        <d v="2006-10-21T02:09:38"/>
        <d v="2006-10-16T19:48:24"/>
        <d v="2006-10-12T13:27:10"/>
        <d v="2006-10-08T07:05:55"/>
        <d v="2006-10-04T00:44:41"/>
        <d v="2006-09-29T18:23:27"/>
        <d v="2006-09-25T12:02:13"/>
        <d v="2006-09-21T05:40:59"/>
        <d v="2006-09-16T23:19:44"/>
        <d v="2006-09-12T16:58:30"/>
        <d v="2006-09-08T10:37:16"/>
        <d v="2006-09-04T04:16:02"/>
        <d v="2006-08-30T21:54:48"/>
        <d v="2006-08-26T15:33:33"/>
        <d v="2006-08-22T09:12:19"/>
        <d v="2006-08-18T02:51:05"/>
        <d v="2006-08-13T20:29:51"/>
        <d v="2006-08-09T14:08:36"/>
        <d v="2006-08-05T07:47:22"/>
        <d v="2006-08-01T01:26:08"/>
        <d v="2006-07-27T19:04:54"/>
        <d v="2006-07-23T12:43:40"/>
        <d v="2006-07-19T06:22:25"/>
        <d v="2006-07-15T00:01:11"/>
        <d v="2006-07-10T17:39:57"/>
        <d v="2006-07-06T11:18:43"/>
        <d v="2006-07-02T04:57:29"/>
        <d v="2006-06-27T22:36:14"/>
        <d v="2006-06-23T16:15:00"/>
        <d v="2006-06-19T09:53:46"/>
        <d v="2006-06-15T03:32:32"/>
        <d v="2006-06-10T21:11:18"/>
        <d v="2006-06-06T14:50:03"/>
        <d v="2006-06-02T08:28:49"/>
        <d v="2006-05-29T02:07:35"/>
        <d v="2006-05-24T19:46:21"/>
        <d v="2006-05-20T13:25:07"/>
        <d v="2006-05-16T07:03:52"/>
        <d v="2006-05-12T00:42:38"/>
        <d v="2006-05-07T18:21:24"/>
        <d v="2006-05-03T12:00:10"/>
        <d v="2006-04-29T05:38:56"/>
        <d v="2006-04-24T23:17:41"/>
        <d v="2006-04-20T16:56:27"/>
        <d v="2006-04-16T10:35:13"/>
        <d v="2006-04-12T04:13:59"/>
        <d v="2006-04-07T21:52:45"/>
        <d v="2006-04-03T15:31:30"/>
        <d v="2006-03-30T09:10:16"/>
        <d v="2006-03-26T02:49:02"/>
        <d v="2006-03-21T20:27:48"/>
        <d v="2006-03-17T14:06:34"/>
        <d v="2006-03-13T07:45:19"/>
        <d v="2006-03-09T01:24:05"/>
        <d v="2006-03-04T19:02:51"/>
        <d v="2006-02-28T12:41:37"/>
        <d v="2006-02-24T06:20:23"/>
        <d v="2006-02-19T23:59:08"/>
        <d v="2006-02-15T17:37:54"/>
        <d v="2006-02-11T11:16:40"/>
        <d v="2006-02-07T04:55:26"/>
        <d v="2006-02-02T22:34:12"/>
        <d v="2006-01-29T16:12:57"/>
        <d v="2006-01-25T09:51:43"/>
        <d v="2006-01-21T03:30:29"/>
        <d v="2006-01-16T21:09:15"/>
        <d v="2006-01-12T14:48:00"/>
        <d v="2006-01-08T08:26:46"/>
        <d v="2006-01-04T02:05:32"/>
        <d v="2005-12-30T19:44:18"/>
        <d v="2005-12-26T13:23:04"/>
        <d v="2005-12-22T07:01:49"/>
        <d v="2005-12-18T00:40:35"/>
        <d v="2005-12-13T18:19:21"/>
        <d v="2005-12-09T11:58:07"/>
        <d v="2005-12-05T05:36:53"/>
        <d v="2005-11-30T23:15:38"/>
        <d v="2005-11-26T16:54:24"/>
        <d v="2005-11-22T10:33:10"/>
        <d v="2005-11-18T04:11:56"/>
        <d v="2005-11-13T21:50:42"/>
        <d v="2005-11-09T15:29:27"/>
        <d v="2005-11-05T09:08:13"/>
        <d v="2005-11-01T02:46:59"/>
        <d v="2005-10-27T20:25:45"/>
        <d v="2005-10-23T14:04:31"/>
        <d v="2005-10-19T07:43:16"/>
        <d v="2005-10-15T01:22:02"/>
        <d v="2005-10-10T19:00:48"/>
        <d v="2005-10-06T12:39:34"/>
        <d v="2005-10-02T06:18:20"/>
        <d v="2005-09-27T23:57:05"/>
        <d v="2005-09-23T17:35:51"/>
        <d v="2005-09-19T11:14:37"/>
        <d v="2005-09-15T04:53:23"/>
        <d v="2005-09-10T22:32:09"/>
        <d v="2005-09-06T16:10:54"/>
        <d v="2005-09-02T09:49:40"/>
        <d v="2005-08-29T03:28:26"/>
        <d v="2005-08-24T21:07:12"/>
        <d v="2005-08-20T14:45:58"/>
        <d v="2005-08-16T08:24:43"/>
        <d v="2005-08-12T02:03:29"/>
        <d v="2005-08-07T19:42:15"/>
        <d v="2005-08-03T13:21:01"/>
        <d v="2005-07-30T06:59:47"/>
        <d v="2005-07-26T00:38:32"/>
        <d v="2005-07-21T18:17:18"/>
        <d v="2005-07-17T11:56:04"/>
        <d v="2005-07-13T05:34:50"/>
        <d v="2005-07-08T23:13:36"/>
        <d v="2005-07-04T16:52:21"/>
        <d v="2005-06-30T10:31:07"/>
        <d v="2005-06-26T04:09:53"/>
        <d v="2005-06-21T21:48:39"/>
        <d v="2005-06-17T15:27:24"/>
        <d v="2005-06-13T09:06:10"/>
        <d v="2005-06-09T02:44:56"/>
        <d v="2005-06-04T20:23:42"/>
        <d v="2005-05-31T14:02:28"/>
        <d v="2005-05-27T07:41:13"/>
        <d v="2005-05-23T01:19:59"/>
        <d v="2005-05-18T18:58:45"/>
        <d v="2005-05-14T12:37:31"/>
        <d v="2005-05-10T06:16:17"/>
        <d v="2005-05-05T23:55:02"/>
        <d v="2005-05-01T17:33:48"/>
        <d v="2005-04-27T11:12:34"/>
        <d v="2005-04-23T04:51:20"/>
        <d v="2005-04-18T22:30:06"/>
        <d v="2005-04-14T16:08:51"/>
        <d v="2005-04-10T09:47:37"/>
        <d v="2005-04-06T03:26:23"/>
        <d v="2005-04-01T21:05:09"/>
        <d v="2005-03-28T14:43:55"/>
        <d v="2005-03-24T08:22:40"/>
        <d v="2005-03-20T02:01:26"/>
        <d v="2005-03-15T19:40:12"/>
        <d v="2005-03-11T13:18:58"/>
        <d v="2005-03-07T06:57:44"/>
        <d v="2005-03-03T00:36:29"/>
        <d v="2005-02-26T18:15:15"/>
        <d v="2005-02-22T11:54:01"/>
        <d v="2005-02-18T05:32:47"/>
        <d v="2005-02-13T23:11:33"/>
        <d v="2005-02-09T16:50:18"/>
        <d v="2005-02-05T10:29:04"/>
        <d v="2005-02-01T04:07:50"/>
        <d v="2005-01-27T21:46:36"/>
        <d v="2005-01-23T15:25:22"/>
        <d v="2005-01-19T09:04:07"/>
        <d v="2005-01-15T02:42:53"/>
        <d v="2005-01-10T20:21:39"/>
        <d v="2005-01-06T14:00:25"/>
        <d v="2005-01-02T07:39:11"/>
        <d v="2004-12-29T01:17:56"/>
        <d v="2004-12-24T18:56:42"/>
        <d v="2004-12-20T12:35:28"/>
        <d v="2004-12-16T06:14:14"/>
        <d v="2004-12-11T23:53:00"/>
        <d v="2004-12-07T17:31:45"/>
        <d v="2004-12-03T11:10:31"/>
        <d v="2004-11-29T04:49:17"/>
        <d v="2004-11-24T22:28:03"/>
        <d v="2004-11-20T16:06:48"/>
        <d v="2004-11-16T09:45:34"/>
        <d v="2004-11-12T03:24:20"/>
        <d v="2004-11-07T21:03:06"/>
        <d v="2004-11-03T14:41:52"/>
        <d v="2004-10-30T08:20:37"/>
        <d v="2004-10-26T01:59:23"/>
        <d v="2004-10-21T19:38:09"/>
        <d v="2004-10-17T13:16:55"/>
        <d v="2004-10-13T06:55:41"/>
        <d v="2004-10-09T00:34:26"/>
        <d v="2004-10-04T18:13:12"/>
        <d v="2004-09-30T11:51:58"/>
        <d v="2004-09-26T05:30:44"/>
        <d v="2004-09-21T23:09:30"/>
        <d v="2004-09-17T16:48:15"/>
        <d v="2004-09-13T10:27:01"/>
        <d v="2004-09-09T04:05:47"/>
        <d v="2004-09-04T21:44:33"/>
        <d v="2004-08-31T15:23:19"/>
        <d v="2004-08-27T09:02:04"/>
        <d v="2004-08-23T02:40:50"/>
        <d v="2004-08-18T20:19:36"/>
        <d v="2004-08-14T13:58:22"/>
        <d v="2004-08-10T07:37:08"/>
        <d v="2004-08-06T01:15:53"/>
        <d v="2004-08-01T18:54:39"/>
        <d v="2004-07-28T12:33:25"/>
        <d v="2004-07-24T06:12:11"/>
        <d v="2004-07-19T23:50:57"/>
        <d v="2004-07-15T17:29:42"/>
        <d v="2004-07-11T11:08:28"/>
        <d v="2004-07-07T04:47:14"/>
        <d v="2004-07-02T22:26:00"/>
        <d v="2004-06-28T16:04:46"/>
        <d v="2004-06-24T09:43:31"/>
        <d v="2004-06-20T03:22:17"/>
        <d v="2004-06-15T21:01:03"/>
        <d v="2004-06-11T14:39:49"/>
        <d v="2004-06-07T08:18:35"/>
        <d v="2004-06-03T01:57:20"/>
        <d v="2004-05-29T19:36:06"/>
        <d v="2004-05-25T13:14:52"/>
        <d v="2004-05-21T06:53:38"/>
        <d v="2004-05-17T00:32:24"/>
        <d v="2004-05-12T18:11:09"/>
        <d v="2004-05-08T11:49:55"/>
        <d v="2004-05-04T05:28:41"/>
        <d v="2004-04-29T23:07:27"/>
        <d v="2004-04-25T16:46:12"/>
        <d v="2004-04-21T10:24:58"/>
        <d v="2004-04-17T04:03:44"/>
        <d v="2004-04-12T21:42:30"/>
        <d v="2004-04-08T15:21:16"/>
        <d v="2004-04-04T09:00:01"/>
        <d v="2004-03-31T02:38:47"/>
        <d v="2004-03-26T20:17:33"/>
        <d v="2004-03-22T13:56:19"/>
        <d v="2004-03-18T07:35:05"/>
        <d v="2004-03-14T01:13:50"/>
        <d v="2004-03-09T18:52:36"/>
        <d v="2004-03-05T12:31:22"/>
        <d v="2004-03-01T06:10:08"/>
        <d v="2004-02-25T23:48:54"/>
        <d v="2004-02-21T17:27:39"/>
        <d v="2004-02-17T11:06:25"/>
        <d v="2004-02-13T04:45:11"/>
        <d v="2004-02-08T22:23:57"/>
        <d v="2004-02-04T16:02:43"/>
        <d v="2004-01-31T09:41:28"/>
        <d v="2004-01-27T03:20:14"/>
        <d v="2004-01-22T20:59:00"/>
        <d v="2004-01-18T14:37:46"/>
        <d v="2004-01-14T08:16:32"/>
        <d v="2004-01-10T01:55:17"/>
        <d v="2004-01-05T19:34:03"/>
        <d v="2004-01-01T13:12:49"/>
        <m/>
      </sharedItems>
      <fieldGroup par="25"/>
    </cacheField>
    <cacheField name="deadline" numFmtId="0">
      <sharedItems containsString="0" containsBlank="1" containsNumber="1" minValue="1078016340.03473" maxValue="1576303200"/>
    </cacheField>
    <cacheField name="Date Ended Conversion" numFmtId="14">
      <sharedItems containsNonDate="0" containsDate="1" containsString="0" containsBlank="1" minDate="2004-02-29T00:59:00" maxDate="2019-12-14T06:00:00" count="987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4-09-22T23:08:19"/>
        <d v="2014-09-18T17:48:36"/>
        <d v="2014-09-14T12:28:54"/>
        <d v="2014-09-10T07:09:12"/>
        <d v="2014-09-06T01:49:30"/>
        <d v="2014-09-01T20:29:47"/>
        <d v="2014-08-28T15:10:05"/>
        <d v="2014-08-24T09:50:23"/>
        <d v="2014-08-20T04:30:41"/>
        <d v="2014-08-15T23:10:59"/>
        <d v="2014-08-11T17:51:16"/>
        <d v="2014-08-07T12:31:34"/>
        <d v="2014-08-03T07:11:52"/>
        <d v="2014-07-30T01:52:10"/>
        <d v="2014-07-25T20:32:27"/>
        <d v="2014-07-21T15:12:45"/>
        <d v="2014-07-17T09:53:03"/>
        <d v="2014-07-13T04:33:21"/>
        <d v="2014-07-08T23:13:38"/>
        <d v="2014-07-04T17:53:56"/>
        <d v="2014-06-30T12:34:14"/>
        <d v="2014-06-26T07:14:32"/>
        <d v="2014-06-22T01:54:50"/>
        <d v="2014-06-17T20:35:07"/>
        <d v="2014-06-13T15:15:25"/>
        <d v="2014-06-09T09:55:43"/>
        <d v="2014-06-05T04:36:01"/>
        <d v="2014-05-31T23:16:18"/>
        <d v="2014-05-27T17:56:36"/>
        <d v="2014-05-23T12:36:54"/>
        <d v="2014-05-19T07:17:12"/>
        <d v="2014-05-15T01:57:29"/>
        <d v="2014-05-10T20:37:47"/>
        <d v="2014-05-06T15:18:05"/>
        <d v="2014-05-02T09:58:23"/>
        <d v="2014-04-28T04:38:41"/>
        <d v="2014-04-23T23:18:58"/>
        <d v="2014-04-19T17:59:16"/>
        <d v="2014-04-15T12:39:34"/>
        <d v="2014-04-11T07:19:52"/>
        <d v="2014-04-07T02:00:09"/>
        <d v="2014-04-02T20:40:27"/>
        <d v="2014-03-29T15:20:45"/>
        <d v="2014-03-25T10:01:03"/>
        <d v="2014-03-21T04:41:20"/>
        <d v="2014-03-16T23:21:38"/>
        <d v="2014-03-12T18:01:56"/>
        <d v="2014-03-08T12:42:14"/>
        <d v="2014-03-04T07:22:32"/>
        <d v="2014-02-28T02:02:49"/>
        <d v="2014-02-23T20:43:07"/>
        <d v="2014-02-19T15:23:25"/>
        <d v="2014-02-15T10:03:43"/>
        <d v="2014-02-11T04:44:00"/>
        <d v="2014-02-06T23:24:18"/>
        <d v="2014-02-02T18:04:36"/>
        <d v="2014-01-29T12:44:54"/>
        <d v="2014-01-25T07:25:11"/>
        <d v="2014-01-21T02:05:29"/>
        <d v="2014-01-16T20:45:47"/>
        <d v="2014-01-12T15:26:05"/>
        <d v="2014-01-08T10:06:23"/>
        <d v="2014-01-04T04:46:40"/>
        <d v="2013-12-30T23:26:58"/>
        <d v="2013-12-26T18:07:16"/>
        <d v="2013-12-22T12:47:34"/>
        <d v="2013-12-18T07:27:51"/>
        <d v="2013-12-14T02:08:09"/>
        <d v="2013-12-09T20:48:27"/>
        <d v="2013-12-05T15:28:45"/>
        <d v="2013-12-01T10:09:02"/>
        <d v="2013-11-27T04:49:20"/>
        <d v="2013-11-22T23:29:38"/>
        <d v="2013-11-18T18:09:56"/>
        <d v="2013-11-14T12:50:14"/>
        <d v="2013-11-10T07:30:31"/>
        <d v="2013-11-06T02:10:49"/>
        <d v="2013-11-01T20:51:07"/>
        <d v="2013-10-28T15:31:25"/>
        <d v="2013-10-24T10:11:42"/>
        <d v="2013-10-20T04:52:00"/>
        <d v="2013-10-15T23:32:18"/>
        <d v="2013-10-11T18:12:36"/>
        <d v="2013-10-07T12:52:53"/>
        <d v="2013-10-03T07:33:11"/>
        <d v="2013-09-29T02:13:29"/>
        <d v="2013-09-24T20:53:47"/>
        <d v="2013-09-20T15:34:05"/>
        <d v="2013-09-16T10:14:22"/>
        <d v="2013-09-12T04:54:40"/>
        <d v="2013-09-07T23:34:58"/>
        <d v="2013-09-03T18:15:16"/>
        <d v="2013-08-30T12:55:33"/>
        <d v="2013-08-26T07:35:51"/>
        <d v="2013-08-22T02:16:09"/>
        <d v="2013-08-17T20:56:27"/>
        <d v="2013-08-13T15:36:44"/>
        <d v="2013-08-09T10:17:02"/>
        <d v="2013-08-05T04:57:20"/>
        <d v="2013-07-31T23:37:38"/>
        <d v="2013-07-27T18:17:56"/>
        <d v="2013-07-23T12:58:13"/>
        <d v="2013-07-19T07:38:31"/>
        <d v="2013-07-15T02:18:49"/>
        <d v="2013-07-10T20:59:07"/>
        <d v="2013-07-06T15:39:24"/>
        <d v="2013-07-02T10:19:42"/>
        <d v="2013-06-28T05:00:00"/>
        <d v="2013-06-23T23:40:18"/>
        <d v="2013-06-19T18:20:35"/>
        <d v="2013-06-15T13:00:53"/>
        <d v="2013-06-11T07:41:11"/>
        <d v="2013-06-07T02:21:29"/>
        <d v="2013-06-02T21:01:47"/>
        <d v="2013-05-29T15:42:04"/>
        <d v="2013-05-25T10:22:22"/>
        <d v="2013-05-21T05:02:40"/>
        <d v="2013-05-16T23:42:58"/>
        <d v="2013-05-12T18:23:15"/>
        <d v="2013-05-08T13:03:33"/>
        <d v="2013-05-04T07:43:51"/>
        <d v="2013-04-30T02:24:09"/>
        <d v="2013-04-25T21:04:26"/>
        <d v="2013-04-21T15:44:44"/>
        <d v="2013-04-17T10:25:02"/>
        <d v="2013-04-13T05:05:20"/>
        <d v="2013-04-08T23:45:38"/>
        <d v="2013-04-04T18:25:55"/>
        <d v="2013-03-31T13:06:13"/>
        <d v="2013-03-27T07:46:31"/>
        <d v="2013-03-23T02:26:49"/>
        <d v="2013-03-18T21:07:06"/>
        <d v="2013-03-14T15:47:24"/>
        <d v="2013-03-10T10:27:42"/>
        <d v="2013-03-06T05:08:00"/>
        <d v="2013-03-01T23:48:17"/>
        <d v="2013-02-25T18:28:35"/>
        <d v="2013-02-21T13:08:53"/>
        <d v="2013-02-17T07:49:11"/>
        <d v="2013-02-13T02:29:29"/>
        <d v="2013-02-08T21:09:46"/>
        <d v="2013-02-04T15:50:04"/>
        <d v="2013-01-31T10:30:22"/>
        <d v="2013-01-27T05:10:40"/>
        <d v="2013-01-22T23:50:57"/>
        <d v="2013-01-18T18:31:15"/>
        <d v="2013-01-14T13:11:33"/>
        <d v="2013-01-10T07:51:51"/>
        <d v="2013-01-06T02:32:08"/>
        <d v="2013-01-01T21:12:26"/>
        <d v="2012-12-28T15:52:44"/>
        <d v="2012-12-24T10:33:02"/>
        <d v="2012-12-20T05:13:20"/>
        <d v="2012-12-15T23:53:37"/>
        <d v="2012-12-11T18:33:55"/>
        <d v="2012-12-07T13:14:13"/>
        <d v="2012-12-03T07:54:31"/>
        <d v="2012-11-29T02:34:48"/>
        <d v="2012-11-24T21:15:06"/>
        <d v="2012-11-20T15:55:24"/>
        <d v="2012-11-16T10:35:42"/>
        <d v="2012-11-12T05:16:00"/>
        <d v="2012-11-07T23:56:17"/>
        <d v="2012-11-03T18:36:35"/>
        <d v="2012-10-30T13:16:53"/>
        <d v="2012-10-26T07:57:11"/>
        <d v="2012-10-22T02:37:28"/>
        <d v="2012-10-17T21:17:46"/>
        <d v="2012-10-13T15:58:04"/>
        <d v="2012-10-09T10:38:22"/>
        <d v="2012-10-05T05:18:39"/>
        <d v="2012-09-30T23:58:57"/>
        <d v="2012-09-26T18:39:15"/>
        <d v="2012-09-22T13:19:33"/>
        <d v="2012-09-18T07:59:51"/>
        <d v="2012-09-14T02:40:08"/>
        <d v="2012-09-09T21:20:26"/>
        <d v="2012-09-05T16:00:44"/>
        <d v="2012-09-01T10:41:02"/>
        <d v="2012-08-28T05:21:19"/>
        <d v="2012-08-24T00:01:37"/>
        <d v="2012-08-19T18:41:55"/>
        <d v="2012-08-15T13:22:13"/>
        <d v="2012-08-11T08:02:30"/>
        <d v="2012-08-07T02:42:48"/>
        <d v="2012-08-02T21:23:06"/>
        <d v="2012-07-29T16:03:24"/>
        <d v="2012-07-25T10:43:42"/>
        <d v="2012-07-21T05:23:59"/>
        <d v="2012-07-17T00:04:17"/>
        <d v="2012-07-12T18:44:35"/>
        <d v="2012-07-08T13:24:53"/>
        <d v="2012-07-04T08:05:10"/>
        <d v="2012-06-30T02:45:28"/>
        <d v="2012-06-25T21:25:46"/>
        <d v="2012-06-21T16:06:04"/>
        <d v="2012-06-17T10:46:21"/>
        <d v="2012-06-13T05:26:39"/>
        <d v="2012-06-09T00:06:57"/>
        <d v="2012-06-04T18:47:15"/>
        <d v="2012-05-31T13:27:33"/>
        <d v="2012-05-27T08:07:50"/>
        <d v="2012-05-23T02:48:08"/>
        <d v="2012-05-18T21:28:26"/>
        <d v="2012-05-14T16:08:44"/>
        <d v="2012-05-10T10:49:01"/>
        <d v="2012-05-06T05:29:19"/>
        <d v="2012-05-02T00:09:37"/>
        <d v="2012-04-27T18:49:55"/>
        <d v="2012-04-23T13:30:12"/>
        <d v="2012-04-19T08:10:30"/>
        <d v="2012-04-15T02:50:48"/>
        <d v="2012-04-10T21:31:06"/>
        <d v="2012-04-06T16:11:24"/>
        <d v="2012-04-02T10:51:41"/>
        <d v="2012-03-29T05:31:59"/>
        <d v="2012-03-25T00:12:17"/>
        <d v="2012-03-20T18:52:35"/>
        <d v="2012-03-16T13:32:52"/>
        <d v="2012-03-12T08:13:10"/>
        <d v="2012-03-08T02:53:28"/>
        <d v="2012-03-03T21:33:46"/>
        <d v="2012-02-28T16:14:03"/>
        <d v="2012-02-24T10:54:21"/>
        <d v="2012-02-20T05:34:39"/>
        <d v="2012-02-16T00:14:57"/>
        <d v="2012-02-11T18:55:15"/>
        <d v="2012-02-07T13:35:32"/>
        <d v="2012-02-03T08:15:50"/>
        <d v="2012-01-30T02:56:08"/>
        <d v="2012-01-25T21:36:26"/>
        <d v="2012-01-21T16:16:43"/>
        <d v="2012-01-17T10:57:01"/>
        <d v="2012-01-13T05:37:19"/>
        <d v="2012-01-09T00:17:37"/>
        <d v="2012-01-04T18:57:54"/>
        <d v="2011-12-31T13:38:12"/>
        <d v="2011-12-27T08:18:30"/>
        <d v="2011-12-23T02:58:48"/>
        <d v="2011-12-18T21:39:06"/>
        <d v="2011-12-14T16:19:23"/>
        <d v="2011-12-10T10:59:41"/>
        <d v="2011-12-06T05:39:59"/>
        <d v="2011-12-02T00:20:17"/>
        <d v="2011-11-27T19:00:34"/>
        <d v="2011-11-23T13:40:52"/>
        <d v="2011-11-19T08:21:10"/>
        <d v="2011-11-15T03:01:28"/>
        <d v="2011-11-10T21:41:45"/>
        <d v="2011-11-06T16:22:03"/>
        <d v="2011-11-02T11:02:21"/>
        <d v="2011-10-29T05:42:39"/>
        <d v="2011-10-25T00:22:57"/>
        <d v="2011-10-20T19:03:14"/>
        <d v="2011-10-16T13:43:32"/>
        <d v="2011-10-12T08:23:50"/>
        <d v="2011-10-08T03:04:08"/>
        <d v="2011-10-03T21:44:25"/>
        <d v="2011-09-29T16:24:43"/>
        <d v="2011-09-25T11:05:01"/>
        <d v="2011-09-21T05:45:19"/>
        <d v="2011-09-17T00:25:36"/>
        <d v="2011-09-12T19:05:54"/>
        <d v="2011-09-08T13:46:12"/>
        <d v="2011-09-04T08:26:30"/>
        <d v="2011-08-31T03:06:48"/>
        <d v="2011-08-26T21:47:05"/>
        <d v="2011-08-22T16:27:23"/>
        <d v="2011-08-18T11:07:41"/>
        <d v="2011-08-14T05:47:59"/>
        <d v="2011-08-10T00:28:16"/>
        <d v="2011-08-05T19:08:34"/>
        <d v="2011-08-01T13:48:52"/>
        <d v="2011-07-28T08:29:10"/>
        <d v="2011-07-24T03:09:27"/>
        <d v="2011-07-19T21:49:45"/>
        <d v="2011-07-15T16:30:03"/>
        <d v="2011-07-11T11:10:21"/>
        <d v="2011-07-07T05:50:39"/>
        <d v="2011-07-03T00:30:56"/>
        <d v="2011-06-28T19:11:14"/>
        <d v="2011-06-24T13:51:32"/>
        <d v="2011-06-20T08:31:50"/>
        <d v="2011-06-16T03:12:07"/>
        <d v="2011-06-11T21:52:25"/>
        <d v="2011-06-07T16:32:43"/>
        <d v="2011-06-03T11:13:01"/>
        <d v="2011-05-30T05:53:18"/>
        <d v="2011-05-26T00:33:36"/>
        <d v="2011-05-21T19:13:54"/>
        <d v="2011-05-17T13:54:12"/>
        <d v="2011-05-13T08:34:30"/>
        <d v="2011-05-09T03:14:47"/>
        <d v="2011-05-04T21:55:05"/>
        <d v="2011-04-30T16:35:23"/>
        <d v="2011-04-26T11:15:41"/>
        <d v="2011-04-22T05:55:58"/>
        <d v="2011-04-18T00:36:16"/>
        <d v="2011-04-13T19:16:34"/>
        <d v="2011-04-09T13:56:52"/>
        <d v="2011-04-05T08:37:09"/>
        <d v="2011-04-01T03:17:27"/>
        <d v="2011-03-27T21:57:45"/>
        <d v="2011-03-23T16:38:03"/>
        <d v="2011-03-19T11:18:21"/>
        <d v="2011-03-15T05:58:38"/>
        <d v="2011-03-11T00:38:56"/>
        <d v="2011-03-06T19:19:14"/>
        <d v="2011-03-02T13:59:32"/>
        <d v="2011-02-26T08:39:49"/>
        <d v="2011-02-22T03:20:07"/>
        <d v="2011-02-17T22:00:25"/>
        <d v="2011-02-13T16:40:43"/>
        <d v="2011-02-09T11:21:00"/>
        <d v="2011-02-05T06:01:18"/>
        <d v="2011-02-01T00:41:36"/>
        <d v="2011-01-27T19:21:54"/>
        <d v="2011-01-23T14:02:12"/>
        <d v="2011-01-19T08:42:29"/>
        <d v="2011-01-15T03:22:47"/>
        <d v="2011-01-10T22:03:05"/>
        <d v="2011-01-06T16:43:23"/>
        <d v="2011-01-02T11:23:40"/>
        <d v="2010-12-29T06:03:58"/>
        <d v="2010-12-25T00:44:16"/>
        <d v="2010-12-20T19:24:34"/>
        <d v="2010-12-16T14:04:51"/>
        <d v="2010-12-12T08:45:09"/>
        <d v="2010-12-08T03:25:27"/>
        <d v="2010-12-03T22:05:45"/>
        <d v="2010-11-29T16:46:03"/>
        <d v="2010-11-25T11:26:20"/>
        <d v="2010-11-21T06:06:38"/>
        <d v="2010-11-17T00:46:56"/>
        <d v="2010-11-12T19:27:14"/>
        <d v="2010-11-08T14:07:31"/>
        <d v="2010-11-04T08:47:49"/>
        <d v="2010-10-31T03:28:07"/>
        <d v="2010-10-26T22:08:25"/>
        <d v="2010-10-22T16:48:42"/>
        <d v="2010-10-18T11:29:00"/>
        <d v="2010-10-14T06:09:18"/>
        <d v="2010-10-10T00:49:36"/>
        <d v="2010-10-05T19:29:54"/>
        <d v="2010-10-01T14:10:11"/>
        <d v="2010-09-27T08:50:29"/>
        <d v="2010-09-23T03:30:47"/>
        <d v="2010-09-18T22:11:05"/>
        <d v="2010-09-14T16:51:22"/>
        <d v="2010-09-10T11:31:40"/>
        <d v="2010-09-06T06:11:58"/>
        <d v="2010-09-02T00:52:16"/>
        <d v="2010-08-28T19:32:34"/>
        <d v="2010-08-24T14:12:51"/>
        <d v="2010-08-20T08:53:09"/>
        <d v="2010-08-16T03:33:27"/>
        <d v="2010-08-11T22:13:45"/>
        <d v="2010-08-07T16:54:02"/>
        <d v="2010-08-03T11:34:20"/>
        <d v="2010-07-30T06:14:38"/>
        <d v="2010-07-26T00:54:56"/>
        <d v="2010-07-21T19:35:13"/>
        <d v="2010-07-17T14:15:31"/>
        <d v="2010-07-13T08:55:49"/>
        <d v="2010-07-09T03:36:07"/>
        <d v="2010-07-04T22:16:25"/>
        <d v="2010-06-30T16:56:42"/>
        <d v="2010-06-26T11:37:00"/>
        <d v="2010-06-22T06:17:18"/>
        <d v="2010-06-18T00:57:36"/>
        <d v="2010-06-13T19:37:53"/>
        <d v="2010-06-09T14:18:11"/>
        <d v="2010-06-05T08:58:29"/>
        <d v="2010-06-01T03:38:47"/>
        <d v="2010-05-27T22:19:04"/>
        <d v="2010-05-23T16:59:22"/>
        <d v="2010-05-19T11:39:40"/>
        <d v="2010-05-15T06:19:58"/>
        <d v="2010-05-11T01:00:16"/>
        <d v="2010-05-06T19:40:33"/>
        <d v="2010-05-02T14:20:51"/>
        <d v="2010-04-28T09:01:09"/>
        <d v="2010-04-24T03:41:27"/>
        <d v="2010-04-19T22:21:44"/>
        <d v="2010-04-15T17:02:02"/>
        <d v="2010-04-11T11:42:20"/>
        <d v="2010-04-07T06:22:38"/>
        <d v="2010-04-03T01:02:55"/>
        <d v="2010-03-29T19:43:13"/>
        <d v="2010-03-25T14:23:31"/>
        <d v="2010-03-21T09:03:49"/>
        <d v="2010-03-17T03:44:07"/>
        <d v="2010-03-12T22:24:24"/>
        <d v="2010-03-08T17:04:42"/>
        <d v="2010-03-04T11:45:00"/>
        <d v="2010-02-28T06:25:18"/>
        <d v="2010-02-24T01:05:35"/>
        <d v="2010-02-19T19:45:53"/>
        <d v="2010-02-15T14:26:11"/>
        <d v="2010-02-11T09:06:29"/>
        <d v="2010-02-07T03:46:46"/>
        <d v="2010-02-02T22:27:04"/>
        <d v="2010-01-29T17:07:22"/>
        <d v="2010-01-25T11:47:40"/>
        <d v="2010-01-21T06:27:58"/>
        <d v="2010-01-17T01:08:15"/>
        <d v="2010-01-12T19:48:33"/>
        <d v="2010-01-08T14:28:51"/>
        <d v="2010-01-04T09:09:09"/>
        <d v="2009-12-31T03:49:26"/>
        <d v="2009-12-26T22:29:44"/>
        <d v="2009-12-22T17:10:02"/>
        <d v="2009-12-18T11:50:20"/>
        <d v="2009-12-14T06:30:37"/>
        <d v="2009-12-10T01:10:55"/>
        <d v="2009-12-05T19:51:13"/>
        <d v="2009-12-01T14:31:31"/>
        <d v="2009-11-27T09:11:49"/>
        <d v="2009-11-23T03:52:06"/>
        <d v="2009-11-18T22:32:24"/>
        <d v="2009-11-14T17:12:42"/>
        <d v="2009-11-10T11:53:00"/>
        <d v="2009-11-06T06:33:17"/>
        <d v="2009-11-02T01:13:35"/>
        <d v="2009-10-28T19:53:53"/>
        <d v="2009-10-24T14:34:11"/>
        <d v="2009-10-20T09:14:28"/>
        <d v="2009-10-16T03:54:46"/>
        <d v="2009-10-11T22:35:04"/>
        <d v="2009-10-07T17:15:22"/>
        <d v="2009-10-03T11:55:40"/>
        <d v="2009-09-29T06:35:57"/>
        <d v="2009-09-25T01:16:15"/>
        <d v="2009-09-20T19:56:33"/>
        <d v="2009-09-16T14:36:51"/>
        <d v="2009-09-12T09:17:08"/>
        <d v="2009-09-08T03:57:26"/>
        <d v="2009-09-03T22:37:44"/>
        <d v="2009-08-30T17:18:02"/>
        <d v="2009-08-26T11:58:19"/>
        <d v="2009-08-22T06:38:37"/>
        <d v="2009-08-18T01:18:55"/>
        <d v="2009-08-13T19:59:13"/>
        <d v="2009-08-09T14:39:31"/>
        <d v="2009-08-05T09:19:48"/>
        <d v="2009-08-01T04:00:06"/>
        <d v="2009-07-27T22:40:24"/>
        <d v="2009-07-23T17:20:42"/>
        <d v="2009-07-19T12:00:59"/>
        <d v="2009-07-15T06:41:17"/>
        <d v="2009-07-11T01:21:35"/>
        <d v="2009-07-06T20:01:53"/>
        <d v="2009-07-02T14:42:10"/>
        <d v="2009-06-28T09:22:28"/>
        <d v="2009-06-24T04:02:46"/>
        <d v="2009-06-19T22:43:04"/>
        <d v="2009-06-15T17:23:22"/>
        <d v="2009-06-11T12:03:39"/>
        <d v="2009-06-07T06:43:57"/>
        <d v="2009-06-03T01:24:15"/>
        <d v="2009-05-29T20:04:33"/>
        <d v="2009-05-25T14:44:50"/>
        <d v="2009-05-21T09:25:08"/>
        <d v="2009-05-17T04:05:26"/>
        <d v="2009-05-12T22:45:44"/>
        <d v="2009-05-08T17:26:01"/>
        <d v="2009-05-04T12:06:19"/>
        <d v="2009-04-30T06:46:37"/>
        <d v="2009-04-26T01:26:55"/>
        <d v="2009-04-21T20:07:13"/>
        <d v="2009-04-17T14:47:30"/>
        <d v="2009-04-13T09:27:48"/>
        <d v="2009-04-09T04:08:06"/>
        <d v="2009-04-04T22:48:24"/>
        <d v="2009-03-31T17:28:41"/>
        <d v="2009-03-27T12:08:59"/>
        <d v="2009-03-23T06:49:17"/>
        <d v="2009-03-19T01:29:35"/>
        <d v="2009-03-14T20:09:52"/>
        <d v="2009-03-10T14:50:10"/>
        <d v="2009-03-06T09:30:28"/>
        <d v="2009-03-02T04:10:46"/>
        <d v="2009-02-25T22:51:04"/>
        <d v="2009-02-21T17:31:21"/>
        <d v="2009-02-17T12:11:39"/>
        <d v="2009-02-13T06:51:57"/>
        <d v="2009-02-09T01:32:15"/>
        <d v="2009-02-04T20:12:32"/>
        <d v="2009-01-31T14:52:50"/>
        <d v="2009-01-27T09:33:08"/>
        <d v="2009-01-23T04:13:26"/>
        <d v="2009-01-18T22:53:43"/>
        <d v="2009-01-14T17:34:01"/>
        <d v="2009-01-10T12:14:19"/>
        <d v="2009-01-06T06:54:37"/>
        <d v="2009-01-02T01:34:55"/>
        <d v="2008-12-28T20:15:12"/>
        <d v="2008-12-24T14:55:30"/>
        <d v="2008-12-20T09:35:48"/>
        <d v="2008-12-16T04:16:06"/>
        <d v="2008-12-11T22:56:23"/>
        <d v="2008-12-07T17:36:41"/>
        <d v="2008-12-03T12:16:59"/>
        <d v="2008-11-29T06:57:17"/>
        <d v="2008-11-25T01:37:34"/>
        <d v="2008-11-20T20:17:52"/>
        <d v="2008-11-16T14:58:10"/>
        <d v="2008-11-12T09:38:28"/>
        <d v="2008-11-08T04:18:46"/>
        <d v="2008-11-03T22:59:03"/>
        <d v="2008-10-30T17:39:21"/>
        <d v="2008-10-26T12:19:39"/>
        <d v="2008-10-22T06:59:57"/>
        <d v="2008-10-18T01:40:14"/>
        <d v="2008-10-13T20:20:32"/>
        <d v="2008-10-09T15:00:50"/>
        <d v="2008-10-05T09:41:08"/>
        <d v="2008-10-01T04:21:25"/>
        <d v="2008-09-26T23:01:43"/>
        <d v="2008-09-22T17:42:01"/>
        <d v="2008-09-18T12:22:19"/>
        <d v="2008-09-14T07:02:37"/>
        <d v="2008-09-10T01:42:54"/>
        <d v="2008-09-05T20:23:12"/>
        <d v="2008-09-01T15:03:30"/>
        <d v="2008-08-28T09:43:48"/>
        <d v="2008-08-24T04:24:05"/>
        <d v="2008-08-19T23:04:23"/>
        <d v="2008-08-15T17:44:41"/>
        <d v="2008-08-11T12:24:59"/>
        <d v="2008-08-07T07:05:16"/>
        <d v="2008-08-03T01:45:34"/>
        <d v="2008-07-29T20:25:52"/>
        <d v="2008-07-25T15:06:10"/>
        <d v="2008-07-21T09:46:28"/>
        <d v="2008-07-17T04:26:45"/>
        <d v="2008-07-12T23:07:03"/>
        <d v="2008-07-08T17:47:21"/>
        <d v="2008-07-04T12:27:39"/>
        <d v="2008-06-30T07:07:56"/>
        <d v="2008-06-26T01:48:14"/>
        <d v="2008-06-21T20:28:32"/>
        <d v="2008-06-17T15:08:50"/>
        <d v="2008-06-13T09:49:08"/>
        <d v="2008-06-09T04:29:25"/>
        <d v="2008-06-04T23:09:43"/>
        <d v="2008-05-31T17:50:01"/>
        <d v="2008-05-27T12:30:19"/>
        <d v="2008-05-23T07:10:36"/>
        <d v="2008-05-19T01:50:54"/>
        <d v="2008-05-14T20:31:12"/>
        <d v="2008-05-10T15:11:30"/>
        <d v="2008-05-06T09:51:47"/>
        <d v="2008-05-02T04:32:05"/>
        <d v="2008-04-27T23:12:23"/>
        <d v="2008-04-23T17:52:41"/>
        <d v="2008-04-19T12:32:59"/>
        <d v="2008-04-15T07:13:16"/>
        <d v="2008-04-11T01:53:34"/>
        <d v="2008-04-06T20:33:52"/>
        <d v="2008-04-02T15:14:10"/>
        <d v="2008-03-29T09:54:27"/>
        <d v="2008-03-25T04:34:45"/>
        <d v="2008-03-20T23:15:03"/>
        <d v="2008-03-16T17:55:21"/>
        <d v="2008-03-12T12:35:38"/>
        <d v="2008-03-08T07:15:56"/>
        <d v="2008-03-04T01:56:14"/>
        <d v="2008-02-28T20:36:32"/>
        <d v="2008-02-24T15:16:50"/>
        <d v="2008-02-20T09:57:07"/>
        <d v="2008-02-16T04:37:25"/>
        <d v="2008-02-11T23:17:43"/>
        <d v="2008-02-07T17:58:01"/>
        <d v="2008-02-03T12:38:18"/>
        <d v="2008-01-30T07:18:36"/>
        <d v="2008-01-26T01:58:54"/>
        <d v="2008-01-21T20:39:12"/>
        <d v="2008-01-17T15:19:29"/>
        <d v="2008-01-13T09:59:47"/>
        <d v="2008-01-09T04:40:05"/>
        <d v="2008-01-04T23:20:23"/>
        <d v="2007-12-31T18:00:41"/>
        <d v="2007-12-27T12:40:58"/>
        <d v="2007-12-23T07:21:16"/>
        <d v="2007-12-19T02:01:34"/>
        <d v="2007-12-14T20:41:52"/>
        <d v="2007-12-10T15:22:09"/>
        <d v="2007-12-06T10:02:27"/>
        <d v="2007-12-02T04:42:45"/>
        <d v="2007-11-27T23:23:03"/>
        <d v="2007-11-23T18:03:20"/>
        <d v="2007-11-19T12:43:38"/>
        <d v="2007-11-15T07:23:56"/>
        <d v="2007-11-11T02:04:14"/>
        <d v="2007-11-06T20:44:32"/>
        <d v="2007-11-02T15:24:49"/>
        <d v="2007-10-29T10:05:07"/>
        <d v="2007-10-25T04:45:25"/>
        <d v="2007-10-20T23:25:43"/>
        <d v="2007-10-16T18:06:00"/>
        <d v="2007-10-12T12:46:18"/>
        <d v="2007-10-08T07:26:36"/>
        <d v="2007-10-04T02:06:54"/>
        <d v="2007-09-29T20:47:11"/>
        <d v="2007-09-25T15:27:29"/>
        <d v="2007-09-21T10:07:47"/>
        <d v="2007-09-17T04:48:05"/>
        <d v="2007-09-12T23:28:23"/>
        <d v="2007-09-08T18:08:40"/>
        <d v="2007-09-04T12:48:58"/>
        <d v="2007-08-31T07:29:16"/>
        <d v="2007-08-27T02:09:34"/>
        <d v="2007-08-22T20:49:51"/>
        <d v="2007-08-18T15:30:09"/>
        <d v="2007-08-14T10:10:27"/>
        <d v="2007-08-10T04:50:45"/>
        <d v="2007-08-05T23:31:02"/>
        <d v="2007-08-01T18:11:20"/>
        <d v="2007-07-28T12:51:38"/>
        <d v="2007-07-24T07:31:56"/>
        <d v="2007-07-20T02:12:14"/>
        <d v="2007-07-15T20:52:31"/>
        <d v="2007-07-11T15:32:49"/>
        <d v="2007-07-07T10:13:07"/>
        <d v="2007-07-03T04:53:25"/>
        <d v="2007-06-28T23:33:42"/>
        <d v="2007-06-24T18:14:00"/>
        <d v="2007-06-20T12:54:18"/>
        <d v="2007-06-16T07:34:36"/>
        <d v="2007-06-12T02:14:53"/>
        <d v="2007-06-07T20:55:11"/>
        <d v="2007-06-03T15:35:29"/>
        <d v="2007-05-30T10:15:47"/>
        <d v="2007-05-26T04:56:05"/>
        <d v="2007-05-21T23:36:22"/>
        <d v="2007-05-17T18:16:40"/>
        <d v="2007-05-13T12:56:58"/>
        <d v="2007-05-09T07:37:16"/>
        <d v="2007-05-05T02:17:33"/>
        <d v="2007-04-30T20:57:51"/>
        <d v="2007-04-26T15:38:09"/>
        <d v="2007-04-22T10:18:27"/>
        <d v="2007-04-18T04:58:44"/>
        <d v="2007-04-13T23:39:02"/>
        <d v="2007-04-09T18:19:20"/>
        <d v="2007-04-05T12:59:38"/>
        <d v="2007-04-01T07:39:56"/>
        <d v="2007-03-28T02:20:13"/>
        <d v="2007-03-23T21:00:31"/>
        <d v="2007-03-19T15:40:49"/>
        <d v="2007-03-15T10:21:07"/>
        <d v="2007-03-11T05:01:24"/>
        <d v="2007-03-06T23:41:42"/>
        <d v="2007-03-02T18:22:00"/>
        <d v="2007-02-26T13:02:18"/>
        <d v="2007-02-22T07:42:35"/>
        <d v="2007-02-18T02:22:53"/>
        <d v="2007-02-13T21:03:11"/>
        <d v="2007-02-09T15:43:29"/>
        <d v="2007-02-05T10:23:47"/>
        <d v="2007-02-01T05:04:04"/>
        <d v="2007-01-27T23:44:22"/>
        <d v="2007-01-23T18:24:40"/>
        <d v="2007-01-19T13:04:58"/>
        <d v="2007-01-15T07:45:15"/>
        <d v="2007-01-11T02:25:33"/>
        <d v="2007-01-06T21:05:51"/>
        <d v="2007-01-02T15:46:09"/>
        <d v="2006-12-29T10:26:26"/>
        <d v="2006-12-25T05:06:44"/>
        <d v="2006-12-20T23:47:02"/>
        <d v="2006-12-16T18:27:20"/>
        <d v="2006-12-12T13:07:38"/>
        <d v="2006-12-08T07:47:55"/>
        <d v="2006-12-04T02:28:13"/>
        <d v="2006-11-29T21:08:31"/>
        <d v="2006-11-25T15:48:49"/>
        <d v="2006-11-21T10:29:06"/>
        <d v="2006-11-17T05:09:24"/>
        <d v="2006-11-12T23:49:42"/>
        <d v="2006-11-08T18:30:00"/>
        <d v="2006-11-04T13:10:17"/>
        <d v="2006-10-31T07:50:35"/>
        <d v="2006-10-27T02:30:53"/>
        <d v="2006-10-22T21:11:11"/>
        <d v="2006-10-18T15:51:29"/>
        <d v="2006-10-14T10:31:46"/>
        <d v="2006-10-10T05:12:04"/>
        <d v="2006-10-05T23:52:22"/>
        <d v="2006-10-01T18:32:40"/>
        <d v="2006-09-27T13:12:57"/>
        <d v="2006-09-23T07:53:15"/>
        <d v="2006-09-19T02:33:33"/>
        <d v="2006-09-14T21:13:51"/>
        <d v="2006-09-10T15:54:08"/>
        <d v="2006-09-06T10:34:26"/>
        <d v="2006-09-02T05:14:44"/>
        <d v="2006-08-28T23:55:02"/>
        <d v="2006-08-24T18:35:20"/>
        <d v="2006-08-20T13:15:37"/>
        <d v="2006-08-16T07:55:55"/>
        <d v="2006-08-12T02:36:13"/>
        <d v="2006-08-07T21:16:31"/>
        <d v="2006-08-03T15:56:48"/>
        <d v="2006-07-30T10:37:06"/>
        <d v="2006-07-26T05:17:24"/>
        <d v="2006-07-21T23:57:42"/>
        <d v="2006-07-17T18:37:59"/>
        <d v="2006-07-13T13:18:17"/>
        <d v="2006-07-09T07:58:35"/>
        <d v="2006-07-05T02:38:53"/>
        <d v="2006-06-30T21:19:11"/>
        <d v="2006-06-26T15:59:28"/>
        <d v="2006-06-22T10:39:46"/>
        <d v="2006-06-18T05:20:04"/>
        <d v="2006-06-14T00:00:22"/>
        <d v="2006-06-09T18:40:39"/>
        <d v="2006-06-05T13:20:57"/>
        <d v="2006-06-01T08:01:15"/>
        <d v="2006-05-28T02:41:33"/>
        <d v="2006-05-23T21:21:50"/>
        <d v="2006-05-19T16:02:08"/>
        <d v="2006-05-15T10:42:26"/>
        <d v="2006-05-11T05:22:44"/>
        <d v="2006-05-07T00:03:02"/>
        <d v="2006-05-02T18:43:19"/>
        <d v="2006-04-28T13:23:37"/>
        <d v="2006-04-24T08:03:55"/>
        <d v="2006-04-20T02:44:13"/>
        <d v="2006-04-15T21:24:30"/>
        <d v="2006-04-11T16:04:48"/>
        <d v="2006-04-07T10:45:06"/>
        <d v="2006-04-03T05:25:24"/>
        <d v="2006-03-30T00:05:42"/>
        <d v="2006-03-25T18:45:59"/>
        <d v="2006-03-21T13:26:17"/>
        <d v="2006-03-17T08:06:35"/>
        <d v="2006-03-13T02:46:53"/>
        <d v="2006-03-08T21:27:10"/>
        <d v="2006-03-04T16:07:28"/>
        <d v="2006-02-28T10:47:46"/>
        <d v="2006-02-24T05:28:04"/>
        <d v="2006-02-20T00:08:21"/>
        <d v="2006-02-15T18:48:39"/>
        <d v="2006-02-11T13:28:57"/>
        <d v="2006-02-07T08:09:15"/>
        <d v="2006-02-03T02:49:33"/>
        <d v="2006-01-29T21:29:50"/>
        <d v="2006-01-25T16:10:08"/>
        <d v="2006-01-21T10:50:26"/>
        <d v="2006-01-17T05:30:44"/>
        <d v="2006-01-13T00:11:01"/>
        <d v="2006-01-08T18:51:19"/>
        <d v="2006-01-04T13:31:37"/>
        <d v="2005-12-31T08:11:55"/>
        <d v="2005-12-27T02:52:12"/>
        <d v="2005-12-22T21:32:30"/>
        <d v="2005-12-18T16:12:48"/>
        <d v="2005-12-14T10:53:06"/>
        <d v="2005-12-10T05:33:24"/>
        <d v="2005-12-06T00:13:41"/>
        <d v="2005-12-01T18:53:59"/>
        <d v="2005-11-27T13:34:17"/>
        <d v="2005-11-23T08:14:35"/>
        <d v="2005-11-19T02:54:52"/>
        <d v="2005-11-14T21:35:10"/>
        <d v="2005-11-10T16:15:28"/>
        <d v="2005-11-06T10:55:46"/>
        <d v="2005-11-02T05:36:03"/>
        <d v="2005-10-29T00:16:21"/>
        <d v="2005-10-24T18:56:39"/>
        <d v="2005-10-20T13:36:57"/>
        <d v="2005-10-16T08:17:15"/>
        <d v="2005-10-12T02:57:32"/>
        <d v="2005-10-07T21:37:50"/>
        <d v="2005-10-03T16:18:08"/>
        <d v="2005-09-29T10:58:26"/>
        <d v="2005-09-25T05:38:43"/>
        <d v="2005-09-21T00:19:01"/>
        <d v="2005-09-16T18:59:19"/>
        <d v="2005-09-12T13:39:37"/>
        <d v="2005-09-08T08:19:54"/>
        <d v="2005-09-04T03:00:12"/>
        <d v="2005-08-30T21:40:30"/>
        <d v="2005-08-26T16:20:48"/>
        <d v="2005-08-22T11:01:06"/>
        <d v="2005-08-18T05:41:23"/>
        <d v="2005-08-14T00:21:41"/>
        <d v="2005-08-09T19:01:59"/>
        <d v="2005-08-05T13:42:17"/>
        <d v="2005-08-01T08:22:34"/>
        <d v="2005-07-28T03:02:52"/>
        <d v="2005-07-23T21:43:10"/>
        <d v="2005-07-19T16:23:28"/>
        <d v="2005-07-15T11:03:45"/>
        <d v="2005-07-11T05:44:03"/>
        <d v="2005-07-07T00:24:21"/>
        <d v="2005-07-02T19:04:39"/>
        <d v="2005-06-28T13:44:57"/>
        <d v="2005-06-24T08:25:14"/>
        <d v="2005-06-20T03:05:32"/>
        <d v="2005-06-15T21:45:50"/>
        <d v="2005-06-11T16:26:08"/>
        <d v="2005-06-07T11:06:25"/>
        <d v="2005-06-03T05:46:43"/>
        <d v="2005-05-30T00:27:01"/>
        <d v="2005-05-25T19:07:19"/>
        <d v="2005-05-21T13:47:36"/>
        <d v="2005-05-17T08:27:54"/>
        <d v="2005-05-13T03:08:12"/>
        <d v="2005-05-08T21:48:30"/>
        <d v="2005-05-04T16:28:48"/>
        <d v="2005-04-30T11:09:05"/>
        <d v="2005-04-26T05:49:23"/>
        <d v="2005-04-22T00:29:41"/>
        <d v="2005-04-17T19:09:59"/>
        <d v="2005-04-13T13:50:16"/>
        <d v="2005-04-09T08:30:34"/>
        <d v="2005-04-05T03:10:52"/>
        <d v="2005-03-31T21:51:10"/>
        <d v="2005-03-27T16:31:27"/>
        <d v="2005-03-23T11:11:45"/>
        <d v="2005-03-19T05:52:03"/>
        <d v="2005-03-15T00:32:21"/>
        <d v="2005-03-10T19:12:39"/>
        <d v="2005-03-06T13:52:56"/>
        <d v="2005-03-02T08:33:14"/>
        <d v="2005-02-26T03:13:32"/>
        <d v="2005-02-21T21:53:50"/>
        <d v="2005-02-17T16:34:07"/>
        <d v="2005-02-13T11:14:25"/>
        <d v="2005-02-09T05:54:43"/>
        <d v="2005-02-05T00:35:01"/>
        <d v="2005-01-31T19:15:18"/>
        <d v="2005-01-27T13:55:36"/>
        <d v="2005-01-23T08:35:54"/>
        <d v="2005-01-19T03:16:12"/>
        <d v="2005-01-14T21:56:30"/>
        <d v="2005-01-10T16:36:47"/>
        <d v="2005-01-06T11:17:05"/>
        <d v="2005-01-02T05:57:23"/>
        <d v="2004-12-29T00:37:41"/>
        <d v="2004-12-24T19:17:58"/>
        <d v="2004-12-20T13:58:16"/>
        <d v="2004-12-16T08:38:34"/>
        <d v="2004-12-12T03:18:52"/>
        <d v="2004-12-07T21:59:09"/>
        <d v="2004-12-03T16:39:27"/>
        <d v="2004-11-29T11:19:45"/>
        <d v="2004-11-25T06:00:03"/>
        <d v="2004-11-21T00:40:21"/>
        <d v="2004-11-16T19:20:38"/>
        <d v="2004-11-12T14:00:56"/>
        <d v="2004-11-08T08:41:14"/>
        <d v="2004-11-04T03:21:32"/>
        <d v="2004-10-30T22:01:49"/>
        <d v="2004-10-26T16:42:07"/>
        <d v="2004-10-22T11:22:25"/>
        <d v="2004-10-18T06:02:43"/>
        <d v="2004-10-14T00:43:00"/>
        <d v="2004-10-09T19:23:18"/>
        <d v="2004-10-05T14:03:36"/>
        <d v="2004-10-01T08:43:54"/>
        <d v="2004-09-27T03:24:12"/>
        <d v="2004-09-22T22:04:29"/>
        <d v="2004-09-18T16:44:47"/>
        <d v="2004-09-14T11:25:05"/>
        <d v="2004-09-10T06:05:23"/>
        <d v="2004-09-06T00:45:40"/>
        <d v="2004-09-01T19:25:58"/>
        <d v="2004-08-28T14:06:16"/>
        <d v="2004-08-24T08:46:34"/>
        <d v="2004-08-20T03:26:51"/>
        <d v="2004-08-15T22:07:09"/>
        <d v="2004-08-11T16:47:27"/>
        <d v="2004-08-07T11:27:45"/>
        <d v="2004-08-03T06:08:03"/>
        <d v="2004-07-30T00:48:20"/>
        <d v="2004-07-25T19:28:38"/>
        <d v="2004-07-21T14:08:56"/>
        <d v="2004-07-17T08:49:14"/>
        <d v="2004-07-13T03:29:31"/>
        <d v="2004-07-08T22:09:49"/>
        <d v="2004-07-04T16:50:07"/>
        <d v="2004-06-30T11:30:25"/>
        <d v="2004-06-26T06:10:42"/>
        <d v="2004-06-22T00:51:00"/>
        <d v="2004-06-17T19:31:18"/>
        <d v="2004-06-13T14:11:36"/>
        <d v="2004-06-09T08:51:54"/>
        <d v="2004-06-05T03:32:11"/>
        <d v="2004-05-31T22:12:29"/>
        <d v="2004-05-27T16:52:47"/>
        <d v="2004-05-23T11:33:05"/>
        <d v="2004-05-19T06:13:22"/>
        <d v="2004-05-15T00:53:40"/>
        <d v="2004-05-10T19:33:58"/>
        <d v="2004-05-06T14:14:16"/>
        <d v="2004-05-02T08:54:33"/>
        <d v="2004-04-28T03:34:51"/>
        <d v="2004-04-23T22:15:09"/>
        <d v="2004-04-19T16:55:27"/>
        <d v="2004-04-15T11:35:45"/>
        <d v="2004-04-11T06:16:02"/>
        <d v="2004-04-07T00:56:20"/>
        <d v="2004-04-02T19:36:38"/>
        <d v="2004-03-29T14:16:56"/>
        <d v="2004-03-25T08:57:13"/>
        <d v="2004-03-21T03:37:31"/>
        <d v="2004-03-16T22:17:49"/>
        <d v="2004-03-12T16:58:07"/>
        <d v="2004-03-08T11:38:24"/>
        <d v="2004-03-04T06:18:42"/>
        <d v="2004-02-29T00:59:00"/>
        <m/>
      </sharedItems>
      <fieldGroup par="22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9">
        <s v="food"/>
        <s v="music"/>
        <s v="technology"/>
        <s v="theater"/>
        <s v="film &amp; video"/>
        <s v="publishing"/>
        <s v="games"/>
        <s v="photography"/>
        <m/>
      </sharedItems>
    </cacheField>
    <cacheField name="Sub-category" numFmtId="0">
      <sharedItems containsBlank="1" count="26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m/>
        <s v="television" u="1"/>
        <s v="translations" u="1"/>
        <s v="Sub-category" u="1"/>
        <s v="world music" u="1"/>
        <s v="audio" u="1"/>
        <s v="science fiction" u="1"/>
        <s v="mobile games" u="1"/>
      </sharedItems>
    </cacheField>
    <cacheField name="Months (Date Ended Conversion)" numFmtId="0" databaseField="0">
      <fieldGroup base="14">
        <rangePr groupBy="months" startDate="2004-02-29T00:59:00" endDate="2019-12-14T06:00:00"/>
        <groupItems count="14">
          <s v="&lt;2/29/20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4/2019"/>
        </groupItems>
      </fieldGroup>
    </cacheField>
    <cacheField name="Quarters (Date Ended Conversion)" numFmtId="0" databaseField="0">
      <fieldGroup base="14">
        <rangePr groupBy="quarters" startDate="2004-02-29T00:59:00" endDate="2019-12-14T06:00:00"/>
        <groupItems count="6">
          <s v="&lt;2/29/2004"/>
          <s v="Qtr1"/>
          <s v="Qtr2"/>
          <s v="Qtr3"/>
          <s v="Qtr4"/>
          <s v="&gt;12/14/2019"/>
        </groupItems>
      </fieldGroup>
    </cacheField>
    <cacheField name="Years (Date Ended Conversion)" numFmtId="0" databaseField="0">
      <fieldGroup base="14">
        <rangePr groupBy="years" startDate="2004-02-29T00:59:00" endDate="2019-12-14T06:00:00"/>
        <groupItems count="18">
          <s v="&lt;2/29/2004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12/14/2019"/>
        </groupItems>
      </fieldGroup>
    </cacheField>
    <cacheField name="Months (Date Created Conversion)" numFmtId="0" databaseField="0">
      <fieldGroup base="12">
        <rangePr groupBy="months" startDate="2004-01-01T13:12:49" endDate="2019-12-10T06:00:00"/>
        <groupItems count="14">
          <s v="&lt;1/1/20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19"/>
        </groupItems>
      </fieldGroup>
    </cacheField>
    <cacheField name="Quarters (Date Created Conversion)" numFmtId="0" databaseField="0">
      <fieldGroup base="12">
        <rangePr groupBy="quarters" startDate="2004-01-01T13:12:49" endDate="2019-12-10T06:00:00"/>
        <groupItems count="6">
          <s v="&lt;1/1/2004"/>
          <s v="Qtr1"/>
          <s v="Qtr2"/>
          <s v="Qtr3"/>
          <s v="Qtr4"/>
          <s v="&gt;12/10/2019"/>
        </groupItems>
      </fieldGroup>
    </cacheField>
    <cacheField name="Years (Date Created Conversion)" numFmtId="0" databaseField="0">
      <fieldGroup base="12">
        <rangePr groupBy="years" startDate="2004-01-01T13:12:49" endDate="2019-12-10T06:00:00"/>
        <groupItems count="18">
          <s v="&lt;1/1/2004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12/10/2019"/>
        </groupItems>
      </fieldGroup>
    </cacheField>
  </cacheFields>
  <extLst>
    <ext xmlns:x14="http://schemas.microsoft.com/office/spreadsheetml/2009/9/main" uri="{725AE2AE-9491-48be-B2B4-4EB974FC3084}">
      <x14:pivotCacheDefinition pivotCacheId="16376374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7">
  <r>
    <n v="0"/>
    <s v="Baldwin, Riley and Jackson"/>
    <s v="Pre-emptive tertiary standardization"/>
    <n v="100"/>
    <n v="0"/>
    <n v="0"/>
    <x v="0"/>
    <n v="0"/>
    <n v="0"/>
    <x v="0"/>
    <s v="CAD"/>
    <n v="1448690400"/>
    <d v="2015-11-28T06:00:0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d v="2014-08-19T05:00:00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d v="2013-11-17T06:00:00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d v="2019-08-11T05:00:00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d v="2019-01-20T06:00:00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d v="2012-08-28T05:00:00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d v="2017-09-13T05:00:00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d v="2015-08-13T05:00:00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d v="2010-08-09T05:00:00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d v="2013-09-19T05:00:00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d v="2010-08-14T05:00:0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d v="2010-09-21T05:00:00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d v="2019-10-22T05:00:00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d v="2016-06-11T05:00:00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d v="2012-03-06T06:00:00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d v="2019-12-10T06:00:00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d v="2014-01-22T06:00:00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d v="2011-01-12T06:00:00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d v="2018-09-08T05:00:00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d v="2019-03-04T06:00:00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d v="2014-07-28T05:00:0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d v="2011-08-15T05:00:00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d v="2018-04-03T05:00:00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d v="2019-02-14T06:00:00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d v="2014-06-21T05:00:00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d v="2011-05-18T05:00:00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d v="2018-07-31T05:00:00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d v="2015-10-03T05:00:00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d v="2010-02-09T06:00:00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d v="2018-07-20T05:00:00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d v="2019-05-24T05:00:0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d v="2016-01-05T06:00:00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d v="2018-01-10T06:00:00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d v="2014-10-05T05:00:00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d v="2017-03-23T05:00:00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d v="2019-01-19T06:00:00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d v="2011-02-26T06:00:00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d v="2019-10-06T05:00:00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d v="2010-10-18T05:00:00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d v="2013-02-25T06:00:00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d v="2010-06-05T05:00:0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d v="2012-09-04T05:00:00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d v="2011-07-04T05:00:00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d v="2014-07-24T05:00:00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d v="2019-03-17T05:00:00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d v="2016-11-02T05:00:00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d v="2010-07-08T05:00:00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d v="2014-03-29T05:00:00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d v="2015-06-25T05:00:00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d v="2019-10-20T05:00:00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d v="2013-08-01T05:00:0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d v="2012-03-27T05:00:00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d v="2010-09-15T05:00:00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d v="2014-05-20T05:00:00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d v="2018-03-11T06:00:00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d v="2018-07-30T05:00:00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d v="2015-01-10T06:00:00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d v="2017-09-01T05:00:00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d v="2015-09-21T05:00:00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d v="2017-06-12T05:00:00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d v="2012-07-17T05:00:0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d v="2011-02-21T06:00:00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d v="2015-06-05T05:00:00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d v="2017-04-28T05:00:00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d v="2018-07-02T05:00:00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d v="2011-01-27T06:00:00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d v="2015-04-08T05:00:00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d v="2010-01-25T06:00:00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d v="2017-07-27T05:00:00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d v="2010-12-19T06:00:00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d v="2010-11-02T05:00:0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d v="2019-11-30T06:00:00"/>
    <n v="1575439200"/>
    <d v="2019-12-04T06:00:00"/>
    <b v="0"/>
    <b v="0"/>
    <s v="theater/plays"/>
    <x v="3"/>
    <s v="plays"/>
  </r>
  <r>
    <n v="72"/>
    <s v="Baldwin, Riley and Jackson"/>
    <s v="Pre-emptive tertiary standardization"/>
    <n v="31927.856025039098"/>
    <n v="46945.153364632301"/>
    <n v="1.4703509477058541"/>
    <x v="0"/>
    <n v="928.71752738654197"/>
    <n v="50.548365870447533"/>
    <x v="0"/>
    <s v="CAD"/>
    <n v="1409748191.5493"/>
    <d v="2014-09-03T12:43:12"/>
    <n v="1411427298.5915501"/>
    <d v="2014-09-22T23:08:19"/>
    <b v="0"/>
    <b v="0"/>
    <s v="food/food trucks"/>
    <x v="0"/>
    <s v="food trucks"/>
  </r>
  <r>
    <n v="73"/>
    <s v="Odom Inc"/>
    <s v="Managed bottom-line architecture"/>
    <n v="31875.841426029499"/>
    <n v="47093.864567925099"/>
    <n v="1.4774155743373949"/>
    <x v="1"/>
    <n v="934.53360880656896"/>
    <n v="50.392906284093471"/>
    <x v="1"/>
    <s v="USD"/>
    <n v="1409379717.34517"/>
    <d v="2014-08-30T06:21:57"/>
    <n v="1411062516.3611801"/>
    <d v="2014-09-18T17:48:36"/>
    <b v="0"/>
    <b v="1"/>
    <s v="music/rock"/>
    <x v="1"/>
    <s v="rock"/>
  </r>
  <r>
    <n v="74"/>
    <s v="Melton, Robinson and Fritz"/>
    <s v="Function-based leadingedge pricing structure"/>
    <n v="31823.826827019999"/>
    <n v="47242.575771217897"/>
    <n v="1.4845032945914167"/>
    <x v="1"/>
    <n v="940.34969022659595"/>
    <n v="50.239369738967916"/>
    <x v="2"/>
    <s v="AUD"/>
    <n v="1409011243.1410401"/>
    <d v="2014-08-26T00:00:43"/>
    <n v="1410697734.13081"/>
    <d v="2014-09-14T12:28:54"/>
    <b v="0"/>
    <b v="0"/>
    <s v="technology/web"/>
    <x v="2"/>
    <s v="web"/>
  </r>
  <r>
    <n v="75"/>
    <s v="Mcdonald, Gonzalez and Ross"/>
    <s v="Vision-oriented fresh-thinking conglomeration"/>
    <n v="31771.8122280104"/>
    <n v="47391.286974510702"/>
    <n v="1.4916142218897412"/>
    <x v="0"/>
    <n v="946.16577164662203"/>
    <n v="50.087720772265051"/>
    <x v="1"/>
    <s v="USD"/>
    <n v="1408642768.9369099"/>
    <d v="2014-08-21T17:39:29"/>
    <n v="1410332951.90044"/>
    <d v="2014-09-10T07:09:12"/>
    <b v="0"/>
    <b v="0"/>
    <s v="music/rock"/>
    <x v="1"/>
    <s v="rock"/>
  </r>
  <r>
    <n v="76"/>
    <s v="Larson-Little"/>
    <s v="Proactive foreground core"/>
    <n v="31719.797629000801"/>
    <n v="47539.998177803602"/>
    <n v="1.4987484703981433"/>
    <x v="0"/>
    <n v="951.98185306665005"/>
    <n v="49.937924787811305"/>
    <x v="1"/>
    <s v="USD"/>
    <n v="1408274294.73278"/>
    <d v="2014-08-17T11:18:15"/>
    <n v="1409968169.6700799"/>
    <d v="2014-09-06T01:49:30"/>
    <b v="0"/>
    <b v="0"/>
    <s v="theater/plays"/>
    <x v="3"/>
    <s v="plays"/>
  </r>
  <r>
    <n v="77"/>
    <s v="Harris Group"/>
    <s v="Open-source optimizing database"/>
    <n v="31667.783029991198"/>
    <n v="47688.7093810964"/>
    <n v="1.5059061550324653"/>
    <x v="1"/>
    <n v="957.79793448667704"/>
    <n v="49.789948029752978"/>
    <x v="3"/>
    <s v="DKK"/>
    <n v="1407905820.52865"/>
    <d v="2014-08-13T04:57:01"/>
    <n v="1409603387.4397099"/>
    <d v="2014-09-01T20:29:47"/>
    <b v="0"/>
    <b v="0"/>
    <s v="theater/plays"/>
    <x v="3"/>
    <s v="plays"/>
  </r>
  <r>
    <n v="78"/>
    <s v="Ortiz, Coleman and Mitchell"/>
    <s v="Operative upward-trending algorithm"/>
    <n v="31615.7684309816"/>
    <n v="47837.420584389198"/>
    <n v="1.5130873914648024"/>
    <x v="0"/>
    <n v="963.61401590670403"/>
    <n v="49.6437575571968"/>
    <x v="4"/>
    <s v="GBP"/>
    <n v="1407537346.3245201"/>
    <d v="2014-08-08T22:35:46"/>
    <n v="1409238605.2093401"/>
    <d v="2014-08-28T15:10:05"/>
    <b v="0"/>
    <b v="0"/>
    <s v="film &amp; video/documentary"/>
    <x v="4"/>
    <s v="documentary"/>
  </r>
  <r>
    <n v="79"/>
    <s v="Carter-Guzman"/>
    <s v="Centralized cohesive challenge"/>
    <n v="31563.753831972001"/>
    <n v="47986.131787682003"/>
    <n v="1.5202922961297214"/>
    <x v="1"/>
    <n v="969.43009732673102"/>
    <n v="49.49932121976304"/>
    <x v="3"/>
    <s v="DKK"/>
    <n v="1407168872.1203899"/>
    <d v="2014-08-04T16:14:32"/>
    <n v="1408873822.9789701"/>
    <d v="2014-08-24T09:50:23"/>
    <b v="0"/>
    <b v="0"/>
    <s v="theater/plays"/>
    <x v="3"/>
    <s v="plays"/>
  </r>
  <r>
    <n v="80"/>
    <s v="Nunez-Richards"/>
    <s v="Exclusive attitude-oriented intranet"/>
    <n v="31511.7392329625"/>
    <n v="48134.842990974801"/>
    <n v="1.5275209862305503"/>
    <x v="2"/>
    <n v="975.24617874675801"/>
    <n v="49.356607634013571"/>
    <x v="3"/>
    <s v="DKK"/>
    <n v="1406800397.91626"/>
    <d v="2014-07-31T09:53:18"/>
    <n v="1408509040.7486"/>
    <d v="2014-08-20T04:30:41"/>
    <b v="0"/>
    <b v="0"/>
    <s v="theater/plays"/>
    <x v="3"/>
    <s v="plays"/>
  </r>
  <r>
    <n v="81"/>
    <s v="Rangel, Holt and Jones"/>
    <s v="Open-source fresh-thinking model"/>
    <n v="31459.724633952901"/>
    <n v="48283.554194267599"/>
    <n v="1.5347735797457547"/>
    <x v="0"/>
    <n v="981.06226016678499"/>
    <n v="49.215586160718459"/>
    <x v="1"/>
    <s v="USD"/>
    <n v="1406431923.7121401"/>
    <d v="2014-07-27T03:32:04"/>
    <n v="1408144258.51823"/>
    <d v="2014-08-15T23:10:59"/>
    <b v="0"/>
    <b v="0"/>
    <s v="music/electric music"/>
    <x v="1"/>
    <s v="electric music"/>
  </r>
  <r>
    <n v="82"/>
    <s v="Green Ltd"/>
    <s v="Monitored empowering installation"/>
    <n v="31407.710034943299"/>
    <n v="48432.265397560499"/>
    <n v="1.5420501954353303"/>
    <x v="1"/>
    <n v="986.87834158681198"/>
    <n v="49.07622688292637"/>
    <x v="1"/>
    <s v="USD"/>
    <n v="1406063449.5080099"/>
    <d v="2014-07-22T21:10:50"/>
    <n v="1407779476.2878599"/>
    <d v="2014-08-11T17:51:16"/>
    <b v="0"/>
    <b v="0"/>
    <s v="film &amp; video/drama"/>
    <x v="4"/>
    <s v="drama"/>
  </r>
  <r>
    <n v="83"/>
    <s v="Perez, Johnson and Gardner"/>
    <s v="Grass-roots zero administration system engine"/>
    <n v="31355.6954359337"/>
    <n v="48580.976600853297"/>
    <n v="1.54935095284729"/>
    <x v="0"/>
    <n v="992.69442300683897"/>
    <n v="48.938500584805446"/>
    <x v="1"/>
    <s v="USD"/>
    <n v="1405694975.30388"/>
    <d v="2014-07-18T14:49:35"/>
    <n v="1407414694.0574999"/>
    <d v="2014-08-07T12:31:34"/>
    <b v="0"/>
    <b v="1"/>
    <s v="theater/plays"/>
    <x v="3"/>
    <s v="plays"/>
  </r>
  <r>
    <n v="84"/>
    <s v="Kim Ltd"/>
    <s v="Assimilated hybrid intranet"/>
    <n v="31303.680836924101"/>
    <n v="48729.687804146102"/>
    <n v="1.5566759723242272"/>
    <x v="0"/>
    <n v="998.51050442686596"/>
    <n v="48.802378731224671"/>
    <x v="1"/>
    <s v="USD"/>
    <n v="1405326501.09975"/>
    <d v="2014-07-14T08:28:21"/>
    <n v="1407049911.8271301"/>
    <d v="2014-08-03T07:11:52"/>
    <b v="0"/>
    <b v="0"/>
    <s v="film &amp; video/drama"/>
    <x v="4"/>
    <s v="drama"/>
  </r>
  <r>
    <n v="85"/>
    <s v="Walker, Taylor and Coleman"/>
    <s v="Multi-tiered directional open architecture"/>
    <n v="31251.666237914498"/>
    <n v="48878.3990074389"/>
    <n v="1.5640253750099142"/>
    <x v="1"/>
    <n v="1004.32658584689"/>
    <n v="48.667833448043794"/>
    <x v="1"/>
    <s v="USD"/>
    <n v="1404958026.8956201"/>
    <d v="2014-07-10T02:07:07"/>
    <n v="1406685129.59676"/>
    <d v="2014-07-30T01:52:10"/>
    <b v="0"/>
    <b v="0"/>
    <s v="music/indie rock"/>
    <x v="1"/>
    <s v="indie rock"/>
  </r>
  <r>
    <n v="86"/>
    <s v="Rodriguez, Rose and Stewart"/>
    <s v="Cloned directional synergy"/>
    <n v="31199.651638905001"/>
    <n v="49027.110210731698"/>
    <n v="1.5713992828559793"/>
    <x v="0"/>
    <n v="1010.1426672669199"/>
    <n v="48.534837503083892"/>
    <x v="1"/>
    <s v="USD"/>
    <n v="1404589552.6914899"/>
    <d v="2014-07-05T19:45:53"/>
    <n v="1406320347.36639"/>
    <d v="2014-07-25T20:32:27"/>
    <b v="0"/>
    <b v="0"/>
    <s v="music/indie rock"/>
    <x v="1"/>
    <s v="indie rock"/>
  </r>
  <r>
    <n v="87"/>
    <s v="Wright, Hunt and Rowe"/>
    <s v="Extended eco-centric pricing structure"/>
    <n v="31147.637039895399"/>
    <n v="49175.821414024504"/>
    <n v="1.5787978186286726"/>
    <x v="0"/>
    <n v="1015.95874868695"/>
    <n v="48.403364287753355"/>
    <x v="1"/>
    <s v="USD"/>
    <n v="1404221078.48736"/>
    <d v="2014-07-01T13:24:38"/>
    <n v="1405955565.1360199"/>
    <d v="2014-07-21T15:12:45"/>
    <b v="0"/>
    <b v="0"/>
    <s v="technology/wearables"/>
    <x v="2"/>
    <s v="wearables"/>
  </r>
  <r>
    <n v="88"/>
    <s v="Hines Inc"/>
    <s v="Cross-platform systemic adapter"/>
    <n v="31095.6224408858"/>
    <n v="49324.532617317302"/>
    <n v="1.5862211059156475"/>
    <x v="1"/>
    <n v="1021.7748301069699"/>
    <n v="48.273387799299677"/>
    <x v="1"/>
    <s v="USD"/>
    <n v="1403852604.2832301"/>
    <d v="2014-06-27T07:03:24"/>
    <n v="1405590782.9056499"/>
    <d v="2014-07-17T09:53:03"/>
    <b v="0"/>
    <b v="0"/>
    <s v="publishing/nonfiction"/>
    <x v="5"/>
    <s v="nonfiction"/>
  </r>
  <r>
    <n v="89"/>
    <s v="Cochran-Nguyen"/>
    <s v="Seamless 4thgeneration methodology"/>
    <n v="31043.607841876201"/>
    <n v="49473.243820610202"/>
    <n v="1.5936692691328675"/>
    <x v="1"/>
    <n v="1027.5909115269999"/>
    <n v="48.144882623662923"/>
    <x v="1"/>
    <s v="USD"/>
    <n v="1403484130.0790999"/>
    <d v="2014-06-23T00:42:10"/>
    <n v="1405226000.6752801"/>
    <d v="2014-07-13T04:33:21"/>
    <b v="0"/>
    <b v="0"/>
    <s v="film &amp; video/animation"/>
    <x v="4"/>
    <s v="animation"/>
  </r>
  <r>
    <n v="90"/>
    <s v="Johnson-Gould"/>
    <s v="Exclusive needs-based adapter"/>
    <n v="30991.593242866598"/>
    <n v="49621.955023903"/>
    <n v="1.6011424335315381"/>
    <x v="3"/>
    <n v="1033.4069929470299"/>
    <n v="48.017823918912171"/>
    <x v="1"/>
    <s v="USD"/>
    <n v="1403115655.87498"/>
    <d v="2014-06-18T18:20:56"/>
    <n v="1404861218.4449201"/>
    <d v="2014-07-08T23:13:38"/>
    <b v="0"/>
    <b v="0"/>
    <s v="theater/plays"/>
    <x v="3"/>
    <s v="plays"/>
  </r>
  <r>
    <n v="91"/>
    <s v="Perez-Hess"/>
    <s v="Down-sized cohesive archive"/>
    <n v="30939.578643857101"/>
    <n v="49770.666227195798"/>
    <n v="1.6086407252051416"/>
    <x v="0"/>
    <n v="1039.22307436705"/>
    <n v="47.892187399234913"/>
    <x v="1"/>
    <s v="USD"/>
    <n v="1402747181.67085"/>
    <d v="2014-06-14T11:59:42"/>
    <n v="1404496436.21455"/>
    <d v="2014-07-04T17:53:56"/>
    <b v="0"/>
    <b v="1"/>
    <s v="theater/plays"/>
    <x v="3"/>
    <s v="plays"/>
  </r>
  <r>
    <n v="92"/>
    <s v="Reeves, Thompson and Richardson"/>
    <s v="Proactive composite alliance"/>
    <n v="30887.564044847499"/>
    <n v="49919.377430488603"/>
    <n v="1.6161642710965383"/>
    <x v="1"/>
    <n v="1045.0391557870801"/>
    <n v="47.767949319460094"/>
    <x v="1"/>
    <s v="USD"/>
    <n v="1402378707.4667201"/>
    <d v="2014-06-10T05:38:27"/>
    <n v="1404131653.98418"/>
    <d v="2014-06-30T12:34:14"/>
    <b v="0"/>
    <b v="0"/>
    <s v="film &amp; video/drama"/>
    <x v="4"/>
    <s v="drama"/>
  </r>
  <r>
    <n v="93"/>
    <s v="Simmons-Reynolds"/>
    <s v="Re-engineered intangible definition"/>
    <n v="30835.5494458379"/>
    <n v="50068.088633781401"/>
    <n v="1.6237131990051001"/>
    <x v="0"/>
    <n v="1050.8552372071099"/>
    <n v="47.645086460099769"/>
    <x v="1"/>
    <s v="USD"/>
    <n v="1402010233.2625899"/>
    <d v="2014-06-05T23:17:13"/>
    <n v="1403766871.7538099"/>
    <d v="2014-06-26T07:14:32"/>
    <b v="0"/>
    <b v="0"/>
    <s v="theater/plays"/>
    <x v="3"/>
    <s v="plays"/>
  </r>
  <r>
    <n v="94"/>
    <s v="Collier Inc"/>
    <s v="Enhanced dynamic definition"/>
    <n v="30783.534846828301"/>
    <n v="50216.799837074199"/>
    <n v="1.6312876375939702"/>
    <x v="1"/>
    <n v="1056.67131862714"/>
    <n v="47.523576112880036"/>
    <x v="1"/>
    <s v="USD"/>
    <n v="1401641759.05846"/>
    <d v="2014-06-01T16:55:59"/>
    <n v="1403402089.5234399"/>
    <d v="2014-06-22T01:54:50"/>
    <b v="0"/>
    <b v="0"/>
    <s v="theater/plays"/>
    <x v="3"/>
    <s v="plays"/>
  </r>
  <r>
    <n v="95"/>
    <s v="Gray-Jenkins"/>
    <s v="Devolved next generation adapter"/>
    <n v="30731.520247818698"/>
    <n v="50365.511040367099"/>
    <n v="1.6388877163973692"/>
    <x v="1"/>
    <n v="1062.48740004716"/>
    <n v="47.403396066750112"/>
    <x v="4"/>
    <s v="GBP"/>
    <n v="1401273284.8543301"/>
    <d v="2014-05-28T10:34:45"/>
    <n v="1403037307.2930701"/>
    <d v="2014-06-17T20:35:07"/>
    <b v="0"/>
    <b v="0"/>
    <s v="film &amp; video/documentary"/>
    <x v="4"/>
    <s v="documentary"/>
  </r>
  <r>
    <n v="96"/>
    <s v="Scott, Wilson and Martin"/>
    <s v="Cross-platform intermediate frame"/>
    <n v="30679.5056488091"/>
    <n v="50514.222243659897"/>
    <n v="1.6465135658279659"/>
    <x v="1"/>
    <n v="1068.3034814671901"/>
    <n v="47.28452459434515"/>
    <x v="1"/>
    <s v="USD"/>
    <n v="1400904810.6501999"/>
    <d v="2014-05-24T04:13:31"/>
    <n v="1402672525.0627"/>
    <d v="2014-06-13T15:15:25"/>
    <b v="0"/>
    <b v="0"/>
    <s v="technology/wearables"/>
    <x v="2"/>
    <s v="wearables"/>
  </r>
  <r>
    <n v="97"/>
    <s v="Caldwell, Velazquez and Wilson"/>
    <s v="Monitored impactful analyzer"/>
    <n v="30627.491049799599"/>
    <n v="50662.933446952702"/>
    <n v="1.6541653171843536"/>
    <x v="1"/>
    <n v="1074.1195628872199"/>
    <n v="47.166940438894322"/>
    <x v="1"/>
    <s v="USD"/>
    <n v="1400536336.44607"/>
    <d v="2014-05-19T21:52:16"/>
    <n v="1402307742.83234"/>
    <d v="2014-06-09T09:55:43"/>
    <b v="0"/>
    <b v="1"/>
    <s v="games/video games"/>
    <x v="6"/>
    <s v="video games"/>
  </r>
  <r>
    <n v="98"/>
    <s v="Spencer-Bates"/>
    <s v="Optional responsive customer loyalty"/>
    <n v="30575.47645079"/>
    <n v="50811.6446502455"/>
    <n v="1.6618431026585898"/>
    <x v="3"/>
    <n v="1079.93564430724"/>
    <n v="47.050622801546929"/>
    <x v="1"/>
    <s v="USD"/>
    <n v="1400167862.24194"/>
    <d v="2014-05-15T15:31:02"/>
    <n v="1401942960.60197"/>
    <d v="2014-06-05T04:36:01"/>
    <b v="0"/>
    <b v="0"/>
    <s v="theater/plays"/>
    <x v="3"/>
    <s v="plays"/>
  </r>
  <r>
    <n v="99"/>
    <s v="Best, Carr and Williams"/>
    <s v="Diverse transitional migration"/>
    <n v="30523.461851780401"/>
    <n v="50960.355853538298"/>
    <n v="1.6695470553437841"/>
    <x v="0"/>
    <n v="1085.75172572727"/>
    <n v="46.935551329106552"/>
    <x v="1"/>
    <s v="USD"/>
    <n v="1399799388.0378201"/>
    <d v="2014-05-11T09:09:48"/>
    <n v="1401578178.3715999"/>
    <d v="2014-05-31T23:16:18"/>
    <b v="0"/>
    <b v="0"/>
    <s v="music/rock"/>
    <x v="1"/>
    <s v="rock"/>
  </r>
  <r>
    <n v="100"/>
    <s v="Campbell, Brown and Powell"/>
    <s v="Synchronized global task-force"/>
    <n v="30471.447252770799"/>
    <n v="51109.067056831103"/>
    <n v="1.6772773092418085"/>
    <x v="1"/>
    <n v="1091.5678071473001"/>
    <n v="46.821706102160874"/>
    <x v="1"/>
    <s v="USD"/>
    <n v="1399430913.8336899"/>
    <d v="2014-05-07T02:48:34"/>
    <n v="1401213396.1412301"/>
    <d v="2014-05-27T17:56:36"/>
    <b v="0"/>
    <b v="1"/>
    <s v="theater/plays"/>
    <x v="3"/>
    <s v="plays"/>
  </r>
  <r>
    <n v="101"/>
    <s v="Johnson, Parker and Haynes"/>
    <s v="Focused 6thgeneration forecast"/>
    <n v="30419.4326537612"/>
    <n v="51257.778260124003"/>
    <n v="1.6850339992710632"/>
    <x v="1"/>
    <n v="1097.3838885673199"/>
    <n v="46.709067623585355"/>
    <x v="5"/>
    <s v="CHF"/>
    <n v="1399062439.62956"/>
    <d v="2014-05-02T20:27:20"/>
    <n v="1400848613.9108601"/>
    <d v="2014-05-23T12:36:54"/>
    <b v="0"/>
    <b v="0"/>
    <s v="film &amp; video/shorts"/>
    <x v="4"/>
    <s v="shorts"/>
  </r>
  <r>
    <n v="102"/>
    <s v="Clark-Cooke"/>
    <s v="Down-sized analyzing challenge"/>
    <n v="30367.418054751601"/>
    <n v="51406.489463416801"/>
    <n v="1.6928172612743153"/>
    <x v="1"/>
    <n v="1103.19996998735"/>
    <n v="46.597616807410049"/>
    <x v="1"/>
    <s v="USD"/>
    <n v="1398693965.4254301"/>
    <d v="2014-04-28T14:06:05"/>
    <n v="1400483831.68049"/>
    <d v="2014-05-19T07:17:12"/>
    <b v="0"/>
    <b v="0"/>
    <s v="film &amp; video/animation"/>
    <x v="4"/>
    <s v="animation"/>
  </r>
  <r>
    <n v="103"/>
    <s v="Schroeder Ltd"/>
    <s v="Progressive needs-based focus group"/>
    <n v="30315.4034557421"/>
    <n v="51555.200666709599"/>
    <n v="1.7006272320266425"/>
    <x v="1"/>
    <n v="1109.01605140738"/>
    <n v="46.487334968041495"/>
    <x v="4"/>
    <s v="GBP"/>
    <n v="1398325491.2212999"/>
    <d v="2014-04-24T07:44:51"/>
    <n v="1400119049.45013"/>
    <d v="2014-05-15T01:57:29"/>
    <b v="0"/>
    <b v="0"/>
    <s v="games/video games"/>
    <x v="6"/>
    <s v="video games"/>
  </r>
  <r>
    <n v="104"/>
    <s v="Jackson PLC"/>
    <s v="Ergonomic 6thgeneration success"/>
    <n v="30263.388856732501"/>
    <n v="51703.911870002397"/>
    <n v="1.7084640492434529"/>
    <x v="0"/>
    <n v="1114.8321328274101"/>
    <n v="46.378203809816817"/>
    <x v="6"/>
    <s v="EUR"/>
    <n v="1397957017.01717"/>
    <d v="2014-04-20T01:23:37"/>
    <n v="1399754267.2197599"/>
    <d v="2014-05-10T20:37:47"/>
    <b v="0"/>
    <b v="0"/>
    <s v="film &amp; video/documentary"/>
    <x v="4"/>
    <s v="documentary"/>
  </r>
  <r>
    <n v="105"/>
    <s v="Blair, Collins and Carter"/>
    <s v="Exclusive interactive approach"/>
    <n v="30211.374257722899"/>
    <n v="51852.623073295203"/>
    <n v="1.7163278515885512"/>
    <x v="1"/>
    <n v="1120.6482142474299"/>
    <n v="46.270205416886135"/>
    <x v="1"/>
    <s v="USD"/>
    <n v="1397588542.81304"/>
    <d v="2014-04-15T19:02:23"/>
    <n v="1399389484.9893899"/>
    <d v="2014-05-06T15:18:05"/>
    <b v="0"/>
    <b v="0"/>
    <s v="theater/plays"/>
    <x v="3"/>
    <s v="plays"/>
  </r>
  <r>
    <n v="106"/>
    <s v="Maldonado and Sons"/>
    <s v="Reverse-engineered asynchronous archive"/>
    <n v="30159.3596587133"/>
    <n v="52001.334276588001"/>
    <n v="1.7242187786823373"/>
    <x v="1"/>
    <n v="1126.46429566746"/>
    <n v="46.163322243405709"/>
    <x v="1"/>
    <s v="USD"/>
    <n v="1397220068.6089101"/>
    <d v="2014-04-11T12:41:09"/>
    <n v="1399024702.7590201"/>
    <d v="2014-05-02T09:58:23"/>
    <b v="0"/>
    <b v="0"/>
    <s v="film &amp; video/documentary"/>
    <x v="4"/>
    <s v="documentary"/>
  </r>
  <r>
    <n v="107"/>
    <s v="Mitchell and Sons"/>
    <s v="Synergized intangible challenge"/>
    <n v="30107.345059703701"/>
    <n v="52150.045479880901"/>
    <n v="1.73213697111007"/>
    <x v="1"/>
    <n v="1132.28037708749"/>
    <n v="46.057537104037728"/>
    <x v="3"/>
    <s v="DKK"/>
    <n v="1396851594.4047799"/>
    <d v="2014-04-07T06:19:54"/>
    <n v="1398659920.52865"/>
    <d v="2014-04-28T04:38:41"/>
    <b v="0"/>
    <b v="1"/>
    <s v="film &amp; video/drama"/>
    <x v="4"/>
    <s v="drama"/>
  </r>
  <r>
    <n v="108"/>
    <s v="Jackson-Lewis"/>
    <s v="Monitored multi-state encryption"/>
    <n v="30055.330460694098"/>
    <n v="52298.756683173699"/>
    <n v="1.7400825704302008"/>
    <x v="1"/>
    <n v="1138.0964585075101"/>
    <n v="45.952833164737058"/>
    <x v="1"/>
    <s v="USD"/>
    <n v="1396483120.20066"/>
    <d v="2014-04-02T23:58:40"/>
    <n v="1398295138.29828"/>
    <d v="2014-04-23T23:18:58"/>
    <b v="0"/>
    <b v="0"/>
    <s v="theater/plays"/>
    <x v="3"/>
    <s v="plays"/>
  </r>
  <r>
    <n v="109"/>
    <s v="Black, Armstrong and Anderson"/>
    <s v="Profound attitude-oriented functionalities"/>
    <n v="30003.315861684601"/>
    <n v="52447.467886466497"/>
    <n v="1.7480557191828237"/>
    <x v="1"/>
    <n v="1143.9125399275399"/>
    <n v="45.849193933820089"/>
    <x v="1"/>
    <s v="USD"/>
    <n v="1396114645.9965301"/>
    <d v="2014-03-29T17:37:26"/>
    <n v="1397930356.06791"/>
    <d v="2014-04-19T17:59:16"/>
    <b v="0"/>
    <b v="1"/>
    <s v="publishing/fiction"/>
    <x v="5"/>
    <s v="fiction"/>
  </r>
  <r>
    <n v="110"/>
    <s v="Maldonado-Gonzalez"/>
    <s v="Digitized client-driven database"/>
    <n v="29951.301262674999"/>
    <n v="52596.179089759302"/>
    <n v="1.756056560898211"/>
    <x v="1"/>
    <n v="1149.72862134757"/>
    <n v="45.746603253307335"/>
    <x v="1"/>
    <s v="USD"/>
    <n v="1395746171.7923999"/>
    <d v="2014-03-25T11:16:12"/>
    <n v="1397565573.8375499"/>
    <d v="2014-04-15T12:39:34"/>
    <b v="0"/>
    <b v="0"/>
    <s v="photography/photography books"/>
    <x v="7"/>
    <s v="photography books"/>
  </r>
  <r>
    <n v="111"/>
    <s v="Kim-Rice"/>
    <s v="Organized bi-directional function"/>
    <n v="29899.2866636654"/>
    <n v="52744.8902930521"/>
    <n v="1.7640852401053913"/>
    <x v="0"/>
    <n v="1155.54470276759"/>
    <n v="45.645045290524308"/>
    <x v="3"/>
    <s v="DKK"/>
    <n v="1395377697.5882699"/>
    <d v="2014-03-21T04:54:58"/>
    <n v="1397200791.6071801"/>
    <d v="2014-04-11T07:19:52"/>
    <b v="0"/>
    <b v="0"/>
    <s v="theater/plays"/>
    <x v="3"/>
    <s v="plays"/>
  </r>
  <r>
    <n v="112"/>
    <s v="Garcia, Garcia and Lopez"/>
    <s v="Reduced stable middleware"/>
    <n v="29847.272064655801"/>
    <n v="52893.601496344898"/>
    <n v="1.7721419023408786"/>
    <x v="1"/>
    <n v="1161.3607841876201"/>
    <n v="45.544504529954779"/>
    <x v="1"/>
    <s v="USD"/>
    <n v="1395009223.38414"/>
    <d v="2014-03-16T22:33:43"/>
    <n v="1396836009.3768101"/>
    <d v="2014-04-07T02:00:09"/>
    <b v="0"/>
    <b v="1"/>
    <s v="technology/wearables"/>
    <x v="2"/>
    <s v="wearables"/>
  </r>
  <r>
    <n v="113"/>
    <s v="Watts Group"/>
    <s v="Universal 5thgeneration neural-net"/>
    <n v="29795.257465646198"/>
    <n v="53042.312699637798"/>
    <n v="1.7802266941574629"/>
    <x v="1"/>
    <n v="1167.1768656076499"/>
    <n v="45.444965765341117"/>
    <x v="6"/>
    <s v="EUR"/>
    <n v="1394640749.1800101"/>
    <d v="2014-03-12T16:12:29"/>
    <n v="1396471227.14644"/>
    <d v="2014-04-02T20:40:27"/>
    <b v="0"/>
    <b v="1"/>
    <s v="music/rock"/>
    <x v="1"/>
    <s v="rock"/>
  </r>
  <r>
    <n v="114"/>
    <s v="Werner-Bryant"/>
    <s v="Virtual uniform frame"/>
    <n v="29743.2428666366"/>
    <n v="53191.023902930603"/>
    <n v="1.7883397631330813"/>
    <x v="1"/>
    <n v="1172.99294702768"/>
    <n v="45.346414092015351"/>
    <x v="1"/>
    <s v="USD"/>
    <n v="1394272274.9758799"/>
    <d v="2014-03-08T09:51:15"/>
    <n v="1396106444.91607"/>
    <d v="2014-03-29T15:20:45"/>
    <b v="0"/>
    <b v="0"/>
    <s v="food/food trucks"/>
    <x v="0"/>
    <s v="food trucks"/>
  </r>
  <r>
    <n v="115"/>
    <s v="Schmitt-Mendoza"/>
    <s v="Profound explicit paradigm"/>
    <n v="29691.228267627099"/>
    <n v="53339.735106223401"/>
    <n v="1.7964812578798133"/>
    <x v="1"/>
    <n v="1178.8090284477"/>
    <n v="45.248834899460491"/>
    <x v="1"/>
    <s v="USD"/>
    <n v="1393903800.77175"/>
    <d v="2014-03-04T03:30:01"/>
    <n v="1395741662.6856999"/>
    <d v="2014-03-25T10:01:03"/>
    <b v="0"/>
    <b v="0"/>
    <s v="publishing/radio &amp; podcasts"/>
    <x v="5"/>
    <s v="radio &amp; podcasts"/>
  </r>
  <r>
    <n v="116"/>
    <s v="Reid-Mccullough"/>
    <s v="Visionary real-time groupware"/>
    <n v="29639.2136686175"/>
    <n v="53488.446309516199"/>
    <n v="1.8046513280529661"/>
    <x v="1"/>
    <n v="1184.6251098677301"/>
    <n v="45.152213864087749"/>
    <x v="3"/>
    <s v="DKK"/>
    <n v="1393535326.5676301"/>
    <d v="2014-02-27T21:08:47"/>
    <n v="1395376880.4553299"/>
    <d v="2014-03-21T04:41:20"/>
    <b v="0"/>
    <b v="0"/>
    <s v="publishing/fiction"/>
    <x v="5"/>
    <s v="fiction"/>
  </r>
  <r>
    <n v="117"/>
    <s v="Woods-Clark"/>
    <s v="Networked tertiary Graphical User Interface"/>
    <n v="29587.199069607901"/>
    <n v="53637.157512808997"/>
    <n v="1.8128501243602109"/>
    <x v="0"/>
    <n v="1190.4411912877599"/>
    <n v="45.056536942229791"/>
    <x v="1"/>
    <s v="USD"/>
    <n v="1393166852.3635001"/>
    <d v="2014-02-23T14:47:32"/>
    <n v="1395012098.2249701"/>
    <d v="2014-03-16T23:21:38"/>
    <b v="0"/>
    <b v="1"/>
    <s v="theater/plays"/>
    <x v="3"/>
    <s v="plays"/>
  </r>
  <r>
    <n v="118"/>
    <s v="Vaughn, Hunt and Caldwell"/>
    <s v="Virtual grid-enabled task-force"/>
    <n v="29535.184470598299"/>
    <n v="53785.868716101802"/>
    <n v="1.8210777985708737"/>
    <x v="1"/>
    <n v="1196.25727270778"/>
    <n v="44.961790363334778"/>
    <x v="1"/>
    <s v="USD"/>
    <n v="1392798378.1593699"/>
    <d v="2014-02-19T08:26:18"/>
    <n v="1394647315.9946001"/>
    <d v="2014-03-12T18:01:56"/>
    <b v="0"/>
    <b v="0"/>
    <s v="music/rock"/>
    <x v="1"/>
    <s v="rock"/>
  </r>
  <r>
    <n v="119"/>
    <s v="Bennett and Sons"/>
    <s v="Function-based multi-state software"/>
    <n v="29483.1698715887"/>
    <n v="53934.579919394702"/>
    <n v="1.8293345035252968"/>
    <x v="1"/>
    <n v="1202.07335412781"/>
    <n v="44.867960623358201"/>
    <x v="1"/>
    <s v="USD"/>
    <n v="1392429903.95524"/>
    <d v="2014-02-15T02:05:04"/>
    <n v="1394282533.76423"/>
    <d v="2014-03-08T12:42:14"/>
    <b v="0"/>
    <b v="0"/>
    <s v="theater/plays"/>
    <x v="3"/>
    <s v="plays"/>
  </r>
  <r>
    <n v="120"/>
    <s v="Lamb Inc"/>
    <s v="Optimized leadingedge concept"/>
    <n v="29431.155272579199"/>
    <n v="54083.2911226875"/>
    <n v="1.8376203931442856"/>
    <x v="1"/>
    <n v="1207.8894355478401"/>
    <n v="44.775034478348545"/>
    <x v="1"/>
    <s v="USD"/>
    <n v="1392061429.7511101"/>
    <d v="2014-02-10T19:43:50"/>
    <n v="1393917751.53386"/>
    <d v="2014-03-04T07:22:32"/>
    <b v="0"/>
    <b v="0"/>
    <s v="theater/plays"/>
    <x v="3"/>
    <s v="plays"/>
  </r>
  <r>
    <n v="121"/>
    <s v="Casey-Kelly"/>
    <s v="Sharable holistic interface"/>
    <n v="29379.1406735696"/>
    <n v="54232.002325980298"/>
    <n v="1.845935622438716"/>
    <x v="1"/>
    <n v="1213.7055169678699"/>
    <n v="44.682998938214403"/>
    <x v="1"/>
    <s v="USD"/>
    <n v="1391692955.5469799"/>
    <d v="2014-02-06T13:22:36"/>
    <n v="1393552969.3034899"/>
    <d v="2014-02-28T02:02:49"/>
    <b v="0"/>
    <b v="0"/>
    <s v="music/rock"/>
    <x v="1"/>
    <s v="rock"/>
  </r>
  <r>
    <n v="122"/>
    <s v="Jones, Taylor and Moore"/>
    <s v="Down-sized system-worthy secured line"/>
    <n v="29327.126074560001"/>
    <n v="54380.713529273104"/>
    <n v="1.8542803475191521"/>
    <x v="0"/>
    <n v="1219.52159838789"/>
    <n v="44.591841260671444"/>
    <x v="6"/>
    <s v="EUR"/>
    <n v="1391324481.34285"/>
    <d v="2014-02-02T07:01:21"/>
    <n v="1393188187.0731201"/>
    <d v="2014-02-23T20:43:07"/>
    <b v="0"/>
    <b v="0"/>
    <s v="music/metal"/>
    <x v="1"/>
    <s v="metal"/>
  </r>
  <r>
    <n v="123"/>
    <s v="Bradshaw, Gill and Donovan"/>
    <s v="Inverse secondary infrastructure"/>
    <n v="29275.111475550399"/>
    <n v="54529.424732565902"/>
    <n v="1.8626547256056418"/>
    <x v="0"/>
    <n v="1225.33767980792"/>
    <n v="44.501548945359907"/>
    <x v="4"/>
    <s v="GBP"/>
    <n v="1390956007.13872"/>
    <d v="2014-01-29T00:40:07"/>
    <n v="1392823404.8427601"/>
    <d v="2014-02-19T15:23:25"/>
    <b v="0"/>
    <b v="1"/>
    <s v="technology/wearables"/>
    <x v="2"/>
    <s v="wearables"/>
  </r>
  <r>
    <n v="124"/>
    <s v="Hernandez, Rodriguez and Clark"/>
    <s v="Organic foreground leverage"/>
    <n v="29223.0968765408"/>
    <n v="54678.1359358587"/>
    <n v="1.871058915037586"/>
    <x v="0"/>
    <n v="1231.1537612279501"/>
    <n v="44.41210972813245"/>
    <x v="1"/>
    <s v="USD"/>
    <n v="1390587532.9345901"/>
    <d v="2014-01-24T18:18:53"/>
    <n v="1392458622.61239"/>
    <d v="2014-02-15T10:03:43"/>
    <b v="0"/>
    <b v="0"/>
    <s v="theater/plays"/>
    <x v="3"/>
    <s v="plays"/>
  </r>
  <r>
    <n v="125"/>
    <s v="Smith-Jones"/>
    <s v="Reverse-engineered static concept"/>
    <n v="29171.082277531201"/>
    <n v="54826.8471391516"/>
    <n v="1.879493075283722"/>
    <x v="1"/>
    <n v="1236.9698426479699"/>
    <n v="44.323511575499914"/>
    <x v="1"/>
    <s v="USD"/>
    <n v="1390219058.7304599"/>
    <d v="2014-01-20T11:57:39"/>
    <n v="1392093840.38202"/>
    <d v="2014-02-11T04:44:00"/>
    <b v="0"/>
    <b v="0"/>
    <s v="film &amp; video/drama"/>
    <x v="4"/>
    <s v="drama"/>
  </r>
  <r>
    <n v="126"/>
    <s v="Roy PLC"/>
    <s v="Multi-channeled neutral customer loyalty"/>
    <n v="29119.0676785217"/>
    <n v="54975.558342444398"/>
    <n v="1.8879573669521883"/>
    <x v="0"/>
    <n v="1242.785924068"/>
    <n v="44.235742679232636"/>
    <x v="1"/>
    <s v="USD"/>
    <n v="1389850584.52634"/>
    <d v="2014-01-16T05:36:25"/>
    <n v="1391729058.15165"/>
    <d v="2014-02-06T23:24:18"/>
    <b v="0"/>
    <b v="0"/>
    <s v="technology/wearables"/>
    <x v="2"/>
    <s v="wearables"/>
  </r>
  <r>
    <n v="127"/>
    <s v="Wright, Brooks and Villarreal"/>
    <s v="Reverse-engineered bifurcated strategy"/>
    <n v="29067.053079512101"/>
    <n v="55124.269545737203"/>
    <n v="1.8964519518007665"/>
    <x v="1"/>
    <n v="1248.60200548803"/>
    <n v="44.148791451116779"/>
    <x v="1"/>
    <s v="USD"/>
    <n v="1389482110.3222101"/>
    <d v="2014-01-11T23:15:10"/>
    <n v="1391364275.9212799"/>
    <d v="2014-02-02T18:04:36"/>
    <b v="0"/>
    <b v="0"/>
    <s v="music/jazz"/>
    <x v="1"/>
    <s v="jazz"/>
  </r>
  <r>
    <n v="128"/>
    <s v="Flores, Miller and Johnson"/>
    <s v="Horizontal context-sensitive knowledge user"/>
    <n v="29015.038480502499"/>
    <n v="55272.980749030001"/>
    <n v="1.9049769927471332"/>
    <x v="1"/>
    <n v="1254.4180869080501"/>
    <n v="44.06264651785235"/>
    <x v="1"/>
    <s v="USD"/>
    <n v="1389113636.1180799"/>
    <d v="2014-01-07T16:53:56"/>
    <n v="1390999493.6909101"/>
    <d v="2014-01-29T12:44:54"/>
    <b v="0"/>
    <b v="0"/>
    <s v="technology/wearables"/>
    <x v="2"/>
    <s v="wearables"/>
  </r>
  <r>
    <n v="129"/>
    <s v="Bridges, Freeman and Kim"/>
    <s v="Cross-group multi-state task-force"/>
    <n v="28963.0238814929"/>
    <n v="55421.691952322799"/>
    <n v="1.9135326538793049"/>
    <x v="1"/>
    <n v="1260.2341683280799"/>
    <n v="43.977296716093107"/>
    <x v="1"/>
    <s v="USD"/>
    <n v="1388745161.91395"/>
    <d v="2014-01-03T10:32:42"/>
    <n v="1390634711.4605401"/>
    <d v="2014-01-25T07:25:11"/>
    <b v="0"/>
    <b v="0"/>
    <s v="games/video games"/>
    <x v="6"/>
    <s v="video games"/>
  </r>
  <r>
    <n v="130"/>
    <s v="Anderson-Perez"/>
    <s v="Expanded 3rdgeneration strategy"/>
    <n v="28911.009282483301"/>
    <n v="55570.403155615597"/>
    <n v="1.9221191004661597"/>
    <x v="1"/>
    <n v="1266.05024974811"/>
    <n v="43.892731087626053"/>
    <x v="1"/>
    <s v="USD"/>
    <n v="1388376687.70982"/>
    <d v="2013-12-30T04:11:28"/>
    <n v="1390269929.23018"/>
    <d v="2014-01-21T02:05:29"/>
    <b v="0"/>
    <b v="0"/>
    <s v="theater/plays"/>
    <x v="3"/>
    <s v="plays"/>
  </r>
  <r>
    <n v="131"/>
    <s v="Wright, Fox and Marks"/>
    <s v="Assimilated real-time support"/>
    <n v="28858.994683473698"/>
    <n v="55719.114358908497"/>
    <n v="1.930736498968082"/>
    <x v="1"/>
    <n v="1271.8663311681401"/>
    <n v="43.808938874679953"/>
    <x v="1"/>
    <s v="USD"/>
    <n v="1388008213.5056901"/>
    <d v="2013-12-25T21:50:14"/>
    <n v="1389905146.99981"/>
    <d v="2014-01-16T20:45:47"/>
    <b v="0"/>
    <b v="1"/>
    <s v="theater/plays"/>
    <x v="3"/>
    <s v="plays"/>
  </r>
  <r>
    <n v="132"/>
    <s v="Crawford-Peters"/>
    <s v="User-centric regional database"/>
    <n v="28806.980084464201"/>
    <n v="55867.825562201302"/>
    <n v="1.9393850170476981"/>
    <x v="1"/>
    <n v="1277.6824125881601"/>
    <n v="43.725909515363561"/>
    <x v="0"/>
    <s v="CAD"/>
    <n v="1387639739.3015599"/>
    <d v="2013-12-21T15:28:59"/>
    <n v="1389540364.7694399"/>
    <d v="2014-01-12T15:26:05"/>
    <b v="0"/>
    <b v="0"/>
    <s v="theater/plays"/>
    <x v="3"/>
    <s v="plays"/>
  </r>
  <r>
    <n v="133"/>
    <s v="Romero-Hoffman"/>
    <s v="Open-source zero administration complexity"/>
    <n v="28754.965485454599"/>
    <n v="56016.5367654941"/>
    <n v="1.9480648235807998"/>
    <x v="0"/>
    <n v="1283.4984940081899"/>
    <n v="43.643632639226659"/>
    <x v="0"/>
    <s v="CAD"/>
    <n v="1387271265.09743"/>
    <d v="2013-12-17T09:07:45"/>
    <n v="1389175582.5390699"/>
    <d v="2014-01-08T10:06:23"/>
    <b v="0"/>
    <b v="0"/>
    <s v="theater/plays"/>
    <x v="3"/>
    <s v="plays"/>
  </r>
  <r>
    <n v="134"/>
    <s v="Sparks-West"/>
    <s v="Organized incremental standardization"/>
    <n v="28702.950886445"/>
    <n v="56165.247968786898"/>
    <n v="1.9567760886672805"/>
    <x v="1"/>
    <n v="1289.31457542822"/>
    <n v="43.562098062943825"/>
    <x v="1"/>
    <s v="USD"/>
    <n v="1386902790.8933101"/>
    <d v="2013-12-13T02:46:31"/>
    <n v="1388810800.3087001"/>
    <d v="2014-01-04T04:46:40"/>
    <b v="0"/>
    <b v="0"/>
    <s v="technology/web"/>
    <x v="2"/>
    <s v="web"/>
  </r>
  <r>
    <n v="135"/>
    <s v="Baker, Morgan and Brown"/>
    <s v="Assimilated didactic open system"/>
    <n v="28650.936287435401"/>
    <n v="56313.959172079703"/>
    <n v="1.9655189836422784"/>
    <x v="0"/>
    <n v="1295.1306568482401"/>
    <n v="43.481295786111886"/>
    <x v="1"/>
    <s v="USD"/>
    <n v="1386534316.6891799"/>
    <d v="2013-12-08T20:25:17"/>
    <n v="1388446018.07833"/>
    <d v="2013-12-30T23:26:58"/>
    <b v="0"/>
    <b v="0"/>
    <s v="theater/plays"/>
    <x v="3"/>
    <s v="plays"/>
  </r>
  <r>
    <n v="136"/>
    <s v="Mosley-Gilbert"/>
    <s v="Vision-oriented logistical intranet"/>
    <n v="28598.921688425798"/>
    <n v="56462.670375372501"/>
    <n v="1.9742936810874019"/>
    <x v="0"/>
    <n v="1300.9467382682701"/>
    <n v="43.401215987160001"/>
    <x v="1"/>
    <s v="USD"/>
    <n v="1386165842.48505"/>
    <d v="2013-12-04T14:04:02"/>
    <n v="1388081235.84796"/>
    <d v="2013-12-26T18:07:16"/>
    <b v="0"/>
    <b v="1"/>
    <s v="technology/web"/>
    <x v="2"/>
    <s v="web"/>
  </r>
  <r>
    <n v="137"/>
    <s v="Berry-Boyer"/>
    <s v="Mandatory incremental projection"/>
    <n v="28546.9070894162"/>
    <n v="56611.381578665401"/>
    <n v="1.9831003548420887"/>
    <x v="1"/>
    <n v="1306.7628196882999"/>
    <n v="43.321849019372024"/>
    <x v="1"/>
    <s v="USD"/>
    <n v="1385797368.28092"/>
    <d v="2013-11-30T07:42:48"/>
    <n v="1387716453.6176"/>
    <d v="2013-12-22T12:47:34"/>
    <b v="0"/>
    <b v="0"/>
    <s v="theater/plays"/>
    <x v="3"/>
    <s v="plays"/>
  </r>
  <r>
    <n v="138"/>
    <s v="Sanders-Allen"/>
    <s v="Grass-roots needs-based encryption"/>
    <n v="28494.892490406699"/>
    <n v="56760.092781958199"/>
    <n v="1.9919391800150665"/>
    <x v="0"/>
    <n v="1312.57890110832"/>
    <n v="43.243185407011275"/>
    <x v="1"/>
    <s v="USD"/>
    <n v="1385428894.0767901"/>
    <d v="2013-11-26T01:21:34"/>
    <n v="1387351671.3872299"/>
    <d v="2013-12-18T07:27:51"/>
    <b v="0"/>
    <b v="1"/>
    <s v="theater/plays"/>
    <x v="3"/>
    <s v="plays"/>
  </r>
  <r>
    <n v="139"/>
    <s v="Lopez Inc"/>
    <s v="Team-oriented 6thgeneration middleware"/>
    <n v="28442.8778913971"/>
    <n v="56908.803985250997"/>
    <n v="2.0008103329960072"/>
    <x v="1"/>
    <n v="1318.3949825283501"/>
    <n v="43.165215841548651"/>
    <x v="4"/>
    <s v="GBP"/>
    <n v="1385060419.8726599"/>
    <d v="2013-11-21T19:00:20"/>
    <n v="1386986889.1568601"/>
    <d v="2013-12-14T02:08:09"/>
    <b v="0"/>
    <b v="1"/>
    <s v="technology/wearables"/>
    <x v="2"/>
    <s v="wearables"/>
  </r>
  <r>
    <n v="140"/>
    <s v="Moreno-Turner"/>
    <s v="Inverse multi-tasking installation"/>
    <n v="28390.863292387501"/>
    <n v="57057.515188543803"/>
    <n v="2.0097139914672035"/>
    <x v="1"/>
    <n v="1324.2110639483799"/>
    <n v="43.087931177992338"/>
    <x v="6"/>
    <s v="EUR"/>
    <n v="1384691945.66853"/>
    <d v="2013-11-17T12:39:06"/>
    <n v="1386622106.9264901"/>
    <d v="2013-12-09T20:48:27"/>
    <b v="0"/>
    <b v="1"/>
    <s v="theater/plays"/>
    <x v="3"/>
    <s v="plays"/>
  </r>
  <r>
    <n v="141"/>
    <s v="Jones-Watson"/>
    <s v="Switchable disintermediate moderator"/>
    <n v="28338.848693377899"/>
    <n v="57206.226391836601"/>
    <n v="2.0186503344154665"/>
    <x v="3"/>
    <n v="1330.0271453684099"/>
    <n v="43.01132243131083"/>
    <x v="1"/>
    <s v="USD"/>
    <n v="1384323471.4644001"/>
    <d v="2013-11-13T06:17:51"/>
    <n v="1386257324.69612"/>
    <d v="2013-12-05T15:28:45"/>
    <b v="0"/>
    <b v="0"/>
    <s v="theater/plays"/>
    <x v="3"/>
    <s v="plays"/>
  </r>
  <r>
    <n v="142"/>
    <s v="Barker Inc"/>
    <s v="Re-engineered 24/7 task-force"/>
    <n v="28286.8340943683"/>
    <n v="57354.937595129399"/>
    <n v="2.0276195421441079"/>
    <x v="1"/>
    <n v="1335.84322678843"/>
    <n v="42.935380772951461"/>
    <x v="6"/>
    <s v="EUR"/>
    <n v="1383954997.2602701"/>
    <d v="2013-11-08T23:56:37"/>
    <n v="1385892542.46575"/>
    <d v="2013-12-01T10:09:02"/>
    <b v="0"/>
    <b v="1"/>
    <s v="theater/plays"/>
    <x v="3"/>
    <s v="plays"/>
  </r>
  <r>
    <n v="143"/>
    <s v="Tate, Bass and House"/>
    <s v="Organic object-oriented budgetary management"/>
    <n v="28234.819495358799"/>
    <n v="57503.648798422299"/>
    <n v="2.0366217962850683"/>
    <x v="1"/>
    <n v="1341.6593082084601"/>
    <n v="42.860097527447465"/>
    <x v="1"/>
    <s v="USD"/>
    <n v="1383586523.0561399"/>
    <d v="2013-11-04T17:35:23"/>
    <n v="1385527760.2353799"/>
    <d v="2013-11-27T04:49:20"/>
    <b v="0"/>
    <b v="0"/>
    <s v="theater/plays"/>
    <x v="3"/>
    <s v="plays"/>
  </r>
  <r>
    <n v="144"/>
    <s v="Baldwin, Riley and Jackson"/>
    <s v="Pre-emptive tertiary standardization"/>
    <n v="28182.8048963492"/>
    <n v="57652.360001715097"/>
    <n v="2.0456572798111865"/>
    <x v="0"/>
    <n v="1347.4753896284899"/>
    <n v="42.785464169115791"/>
    <x v="0"/>
    <s v="CAD"/>
    <n v="1383218048.85202"/>
    <d v="2013-10-31T11:14:09"/>
    <n v="1385162978.0050199"/>
    <d v="2013-11-22T23:29:38"/>
    <b v="0"/>
    <b v="0"/>
    <s v="food/food trucks"/>
    <x v="0"/>
    <s v="food trucks"/>
  </r>
  <r>
    <n v="145"/>
    <s v="Odom Inc"/>
    <s v="Managed bottom-line architecture"/>
    <n v="28130.790297339601"/>
    <n v="57801.071205007902"/>
    <n v="2.0547261770485807"/>
    <x v="1"/>
    <n v="1353.2914710485099"/>
    <n v="42.711472318837934"/>
    <x v="1"/>
    <s v="USD"/>
    <n v="1382849574.6478901"/>
    <d v="2013-10-27T04:52:55"/>
    <n v="1384798195.7746501"/>
    <d v="2013-11-18T18:09:56"/>
    <b v="0"/>
    <b v="1"/>
    <s v="music/rock"/>
    <x v="1"/>
    <s v="rock"/>
  </r>
  <r>
    <n v="146"/>
    <s v="Melton, Robinson and Fritz"/>
    <s v="Function-based leadingedge pricing structure"/>
    <n v="28078.775698329999"/>
    <n v="57949.7824083007"/>
    <n v="2.0638286736891915"/>
    <x v="1"/>
    <n v="1359.10755246854"/>
    <n v="42.638113740922719"/>
    <x v="2"/>
    <s v="AUD"/>
    <n v="1382481100.4437599"/>
    <d v="2013-10-22T22:31:40"/>
    <n v="1384433413.5442801"/>
    <d v="2013-11-14T12:50:14"/>
    <b v="0"/>
    <b v="0"/>
    <s v="technology/web"/>
    <x v="2"/>
    <s v="web"/>
  </r>
  <r>
    <n v="147"/>
    <s v="Mcdonald, Gonzalez and Ross"/>
    <s v="Vision-oriented fresh-thinking conglomeration"/>
    <n v="28026.7610993204"/>
    <n v="58098.493611593498"/>
    <n v="2.0729649568034563"/>
    <x v="0"/>
    <n v="1364.9236338885701"/>
    <n v="42.565380340052457"/>
    <x v="1"/>
    <s v="USD"/>
    <n v="1382112626.23963"/>
    <d v="2013-10-18T16:10:26"/>
    <n v="1384068631.31391"/>
    <d v="2013-11-10T07:30:31"/>
    <b v="0"/>
    <b v="0"/>
    <s v="music/rock"/>
    <x v="1"/>
    <s v="rock"/>
  </r>
  <r>
    <n v="148"/>
    <s v="Larson-Little"/>
    <s v="Proactive foreground core"/>
    <n v="27974.746500310801"/>
    <n v="58247.204814886303"/>
    <n v="2.0821352148531238"/>
    <x v="0"/>
    <n v="1370.7397153085899"/>
    <n v="42.49326415830398"/>
    <x v="1"/>
    <s v="USD"/>
    <n v="1381744152.0355"/>
    <d v="2013-10-14T09:49:12"/>
    <n v="1383703849.08354"/>
    <d v="2013-11-06T02:10:49"/>
    <b v="0"/>
    <b v="0"/>
    <s v="theater/plays"/>
    <x v="3"/>
    <s v="plays"/>
  </r>
  <r>
    <n v="149"/>
    <s v="Harris Group"/>
    <s v="Open-source optimizing database"/>
    <n v="27922.7319013013"/>
    <n v="58395.916018179203"/>
    <n v="2.0913396377042086"/>
    <x v="1"/>
    <n v="1376.55579672862"/>
    <n v="42.421757372245203"/>
    <x v="3"/>
    <s v="DKK"/>
    <n v="1381375677.8313701"/>
    <d v="2013-10-10T03:27:58"/>
    <n v="1383339066.8531699"/>
    <d v="2013-11-01T20:51:07"/>
    <b v="0"/>
    <b v="0"/>
    <s v="theater/plays"/>
    <x v="3"/>
    <s v="plays"/>
  </r>
  <r>
    <n v="150"/>
    <s v="Ortiz, Coleman and Mitchell"/>
    <s v="Operative upward-trending algorithm"/>
    <n v="27870.717302291701"/>
    <n v="58544.627221472001"/>
    <n v="2.1005784166401091"/>
    <x v="0"/>
    <n v="1382.37187814865"/>
    <n v="42.350852290107532"/>
    <x v="4"/>
    <s v="GBP"/>
    <n v="1381007203.6272399"/>
    <d v="2013-10-05T21:06:44"/>
    <n v="1382974284.6228099"/>
    <d v="2013-10-28T15:31:25"/>
    <b v="0"/>
    <b v="0"/>
    <s v="film &amp; video/documentary"/>
    <x v="4"/>
    <s v="documentary"/>
  </r>
  <r>
    <n v="151"/>
    <s v="Carter-Guzman"/>
    <s v="Centralized cohesive challenge"/>
    <n v="27818.702703282099"/>
    <n v="58693.338424764799"/>
    <n v="2.1098517443748395"/>
    <x v="1"/>
    <n v="1388.1879595686801"/>
    <n v="42.280541349026855"/>
    <x v="3"/>
    <s v="DKK"/>
    <n v="1380638729.42311"/>
    <d v="2013-10-01T14:45:29"/>
    <n v="1382609502.3924401"/>
    <d v="2013-10-24T10:11:42"/>
    <b v="0"/>
    <b v="0"/>
    <s v="theater/plays"/>
    <x v="3"/>
    <s v="plays"/>
  </r>
  <r>
    <n v="152"/>
    <s v="Nunez-Richards"/>
    <s v="Exclusive attitude-oriented intranet"/>
    <n v="27766.6881042725"/>
    <n v="58842.049628057597"/>
    <n v="2.119159815066439"/>
    <x v="2"/>
    <n v="1394.0040409886999"/>
    <n v="42.210817112354832"/>
    <x v="3"/>
    <s v="DKK"/>
    <n v="1380270255.2189901"/>
    <d v="2013-09-27T08:24:15"/>
    <n v="1382244720.16207"/>
    <d v="2013-10-20T04:52:00"/>
    <b v="0"/>
    <b v="0"/>
    <s v="theater/plays"/>
    <x v="3"/>
    <s v="plays"/>
  </r>
  <r>
    <n v="153"/>
    <s v="Rangel, Holt and Jones"/>
    <s v="Open-source fresh-thinking model"/>
    <n v="27714.673505262901"/>
    <n v="58990.760831350402"/>
    <n v="2.1285028243305231"/>
    <x v="0"/>
    <n v="1399.82012240873"/>
    <n v="42.141672267035638"/>
    <x v="1"/>
    <s v="USD"/>
    <n v="1379901781.0148599"/>
    <d v="2013-09-23T02:03:01"/>
    <n v="1381879937.9317"/>
    <d v="2013-10-15T23:32:18"/>
    <b v="0"/>
    <b v="0"/>
    <s v="music/electric music"/>
    <x v="1"/>
    <s v="electric music"/>
  </r>
  <r>
    <n v="154"/>
    <s v="Green Ltd"/>
    <s v="Monitored empowering installation"/>
    <n v="27662.658906253298"/>
    <n v="59139.4720346432"/>
    <n v="2.1378809692539855"/>
    <x v="1"/>
    <n v="1405.63620382876"/>
    <n v="42.073099621050879"/>
    <x v="1"/>
    <s v="USD"/>
    <n v="1379533306.81073"/>
    <d v="2013-09-18T19:41:47"/>
    <n v="1381515155.7013299"/>
    <d v="2013-10-11T18:12:36"/>
    <b v="0"/>
    <b v="0"/>
    <s v="film &amp; video/drama"/>
    <x v="4"/>
    <s v="drama"/>
  </r>
  <r>
    <n v="155"/>
    <s v="Perez, Johnson and Gardner"/>
    <s v="Grass-roots zero administration system engine"/>
    <n v="27610.644307243801"/>
    <n v="59288.1832379361"/>
    <n v="2.1472944484088523"/>
    <x v="0"/>
    <n v="1411.4522852487801"/>
    <n v="42.005092100925019"/>
    <x v="1"/>
    <s v="USD"/>
    <n v="1379164832.6066"/>
    <d v="2013-09-14T13:20:33"/>
    <n v="1381150373.4709599"/>
    <d v="2013-10-07T12:52:53"/>
    <b v="0"/>
    <b v="1"/>
    <s v="theater/plays"/>
    <x v="3"/>
    <s v="plays"/>
  </r>
  <r>
    <n v="156"/>
    <s v="Kim Ltd"/>
    <s v="Assimilated hybrid intranet"/>
    <n v="27558.629708234199"/>
    <n v="59436.894441228898"/>
    <n v="2.156743461866315"/>
    <x v="0"/>
    <n v="1417.2683666688099"/>
    <n v="41.937642749291832"/>
    <x v="1"/>
    <s v="USD"/>
    <n v="1378796358.4024701"/>
    <d v="2013-09-10T06:59:18"/>
    <n v="1380785591.2405901"/>
    <d v="2013-10-03T07:33:11"/>
    <b v="0"/>
    <b v="0"/>
    <s v="film &amp; video/drama"/>
    <x v="4"/>
    <s v="drama"/>
  </r>
  <r>
    <n v="157"/>
    <s v="Walker, Taylor and Coleman"/>
    <s v="Multi-tiered directional open architecture"/>
    <n v="27506.6151092246"/>
    <n v="59585.605644521696"/>
    <n v="2.1662282112108775"/>
    <x v="1"/>
    <n v="1423.08444808884"/>
    <n v="41.870744722523945"/>
    <x v="1"/>
    <s v="USD"/>
    <n v="1378427884.1983399"/>
    <d v="2013-09-06T00:38:04"/>
    <n v="1380420809.0102301"/>
    <d v="2013-09-29T02:13:29"/>
    <b v="0"/>
    <b v="0"/>
    <s v="music/indie rock"/>
    <x v="1"/>
    <s v="indie rock"/>
  </r>
  <r>
    <n v="158"/>
    <s v="Rodriguez, Rose and Stewart"/>
    <s v="Cloned directional synergy"/>
    <n v="27454.600510215001"/>
    <n v="59734.316847814502"/>
    <n v="2.1757488995547112"/>
    <x v="0"/>
    <n v="1428.90052950886"/>
    <n v="41.804391288416916"/>
    <x v="1"/>
    <s v="USD"/>
    <n v="1378059409.99421"/>
    <d v="2013-09-01T18:16:50"/>
    <n v="1380056026.77986"/>
    <d v="2013-09-24T20:53:47"/>
    <b v="0"/>
    <b v="0"/>
    <s v="music/indie rock"/>
    <x v="1"/>
    <s v="indie rock"/>
  </r>
  <r>
    <n v="159"/>
    <s v="Wright, Hunt and Rowe"/>
    <s v="Extended eco-centric pricing structure"/>
    <n v="27402.585911205399"/>
    <n v="59883.0280511073"/>
    <n v="2.1853057315521482"/>
    <x v="0"/>
    <n v="1434.7166109288901"/>
    <n v="41.738575823929963"/>
    <x v="1"/>
    <s v="USD"/>
    <n v="1377690935.7900801"/>
    <d v="2013-08-28T11:55:36"/>
    <n v="1379691244.54949"/>
    <d v="2013-09-20T15:34:05"/>
    <b v="0"/>
    <b v="0"/>
    <s v="technology/wearables"/>
    <x v="2"/>
    <s v="wearables"/>
  </r>
  <r>
    <n v="160"/>
    <s v="Hines Inc"/>
    <s v="Cross-platform systemic adapter"/>
    <n v="27350.5713121958"/>
    <n v="60031.739254400098"/>
    <n v="2.1948989134143444"/>
    <x v="1"/>
    <n v="1440.5326923489199"/>
    <n v="41.67329181298404"/>
    <x v="1"/>
    <s v="USD"/>
    <n v="1377322461.5859499"/>
    <d v="2013-08-24T05:34:22"/>
    <n v="1379326462.3191199"/>
    <d v="2013-09-16T10:14:22"/>
    <b v="0"/>
    <b v="0"/>
    <s v="publishing/nonfiction"/>
    <x v="5"/>
    <s v="nonfiction"/>
  </r>
  <r>
    <n v="161"/>
    <s v="Cochran-Nguyen"/>
    <s v="Seamless 4thgeneration methodology"/>
    <n v="27298.556713186299"/>
    <n v="60180.450457692903"/>
    <n v="2.2045286529241062"/>
    <x v="1"/>
    <n v="1446.34877376895"/>
    <n v="41.608532844310041"/>
    <x v="1"/>
    <s v="USD"/>
    <n v="1376953987.38183"/>
    <d v="2013-08-19T23:13:07"/>
    <n v="1378961680.0887499"/>
    <d v="2013-09-12T04:54:40"/>
    <b v="0"/>
    <b v="0"/>
    <s v="film &amp; video/animation"/>
    <x v="4"/>
    <s v="animation"/>
  </r>
  <r>
    <n v="162"/>
    <s v="Johnson-Gould"/>
    <s v="Exclusive needs-based adapter"/>
    <n v="27246.5421141767"/>
    <n v="60329.161660985803"/>
    <n v="2.2141951594509242"/>
    <x v="3"/>
    <n v="1452.16485518897"/>
    <n v="41.544292609350592"/>
    <x v="1"/>
    <s v="USD"/>
    <n v="1376585513.1777"/>
    <d v="2013-08-15T16:51:53"/>
    <n v="1378596897.8583801"/>
    <d v="2013-09-07T23:34:58"/>
    <b v="0"/>
    <b v="0"/>
    <s v="theater/plays"/>
    <x v="3"/>
    <s v="plays"/>
  </r>
  <r>
    <n v="163"/>
    <s v="Perez-Hess"/>
    <s v="Down-sized cohesive archive"/>
    <n v="27194.527515167101"/>
    <n v="60477.872864278601"/>
    <n v="2.2238986439660886"/>
    <x v="0"/>
    <n v="1457.9809366090001"/>
    <n v="41.480564900210005"/>
    <x v="1"/>
    <s v="USD"/>
    <n v="1376217038.9735701"/>
    <d v="2013-08-11T10:30:39"/>
    <n v="1378232115.62801"/>
    <d v="2013-09-03T18:15:16"/>
    <b v="0"/>
    <b v="1"/>
    <s v="theater/plays"/>
    <x v="3"/>
    <s v="plays"/>
  </r>
  <r>
    <n v="164"/>
    <s v="Reeves, Thompson and Richardson"/>
    <s v="Proactive composite alliance"/>
    <n v="27142.512916157499"/>
    <n v="60626.584067571399"/>
    <n v="2.2336393190580881"/>
    <x v="1"/>
    <n v="1463.7970180290299"/>
    <n v="41.417343607656576"/>
    <x v="1"/>
    <s v="USD"/>
    <n v="1375848564.7694399"/>
    <d v="2013-08-07T04:09:25"/>
    <n v="1377867333.39765"/>
    <d v="2013-08-30T12:55:33"/>
    <b v="0"/>
    <b v="0"/>
    <s v="film &amp; video/drama"/>
    <x v="4"/>
    <s v="drama"/>
  </r>
  <r>
    <n v="165"/>
    <s v="Simmons-Reynolds"/>
    <s v="Re-engineered intangible definition"/>
    <n v="27090.4983171479"/>
    <n v="60775.295270864197"/>
    <n v="2.2434173989481137"/>
    <x v="0"/>
    <n v="1469.61309944905"/>
    <n v="41.3546227191691"/>
    <x v="1"/>
    <s v="USD"/>
    <n v="1375480090.56531"/>
    <d v="2013-08-02T21:48:11"/>
    <n v="1377502551.16728"/>
    <d v="2013-08-26T07:35:51"/>
    <b v="0"/>
    <b v="0"/>
    <s v="theater/plays"/>
    <x v="3"/>
    <s v="plays"/>
  </r>
  <r>
    <n v="166"/>
    <s v="Collier Inc"/>
    <s v="Enhanced dynamic definition"/>
    <n v="27038.483718138399"/>
    <n v="60924.006474157002"/>
    <n v="2.2532330995057595"/>
    <x v="1"/>
    <n v="1475.42918086908"/>
    <n v="41.292396317030011"/>
    <x v="1"/>
    <s v="USD"/>
    <n v="1375111616.3611801"/>
    <d v="2013-07-29T15:26:56"/>
    <n v="1377137768.9369099"/>
    <d v="2013-08-22T02:16:09"/>
    <b v="0"/>
    <b v="0"/>
    <s v="theater/plays"/>
    <x v="3"/>
    <s v="plays"/>
  </r>
  <r>
    <n v="167"/>
    <s v="Gray-Jenkins"/>
    <s v="Devolved next generation adapter"/>
    <n v="26986.4691191288"/>
    <n v="61072.717677449902"/>
    <n v="2.2630866382649435"/>
    <x v="1"/>
    <n v="1481.2452622891101"/>
    <n v="41.230658576465849"/>
    <x v="4"/>
    <s v="GBP"/>
    <n v="1374743142.1570499"/>
    <d v="2013-07-25T09:05:42"/>
    <n v="1376772986.7065401"/>
    <d v="2013-08-17T20:56:27"/>
    <b v="0"/>
    <b v="0"/>
    <s v="film &amp; video/documentary"/>
    <x v="4"/>
    <s v="documentary"/>
  </r>
  <r>
    <n v="168"/>
    <s v="Scott, Wilson and Martin"/>
    <s v="Cross-platform intermediate frame"/>
    <n v="26934.454520119201"/>
    <n v="61221.4288807427"/>
    <n v="2.2729782344399139"/>
    <x v="1"/>
    <n v="1487.0613437091299"/>
    <n v="41.169403763828619"/>
    <x v="1"/>
    <s v="USD"/>
    <n v="1374374667.95292"/>
    <d v="2013-07-21T02:44:28"/>
    <n v="1376408204.4761701"/>
    <d v="2013-08-13T15:36:44"/>
    <b v="0"/>
    <b v="0"/>
    <s v="technology/wearables"/>
    <x v="2"/>
    <s v="wearables"/>
  </r>
  <r>
    <n v="169"/>
    <s v="Caldwell, Velazquez and Wilson"/>
    <s v="Monitored impactful analyzer"/>
    <n v="26882.439921109599"/>
    <n v="61370.140084035498"/>
    <n v="2.2829081089415633"/>
    <x v="1"/>
    <n v="1492.87742512916"/>
    <n v="41.108626234820257"/>
    <x v="1"/>
    <s v="USD"/>
    <n v="1374006193.74879"/>
    <d v="2013-07-16T20:23:14"/>
    <n v="1376043422.2458"/>
    <d v="2013-08-09T10:17:02"/>
    <b v="0"/>
    <b v="1"/>
    <s v="games/video games"/>
    <x v="6"/>
    <s v="video games"/>
  </r>
  <r>
    <n v="170"/>
    <s v="Spencer-Bates"/>
    <s v="Optional responsive customer loyalty"/>
    <n v="26830.4253221"/>
    <n v="61518.851287328303"/>
    <n v="2.2928764843938474"/>
    <x v="3"/>
    <n v="1498.69350654919"/>
    <n v="41.048320432760299"/>
    <x v="1"/>
    <s v="USD"/>
    <n v="1373637719.5446701"/>
    <d v="2013-07-12T14:02:00"/>
    <n v="1375678640.01543"/>
    <d v="2013-08-05T04:57:20"/>
    <b v="0"/>
    <b v="0"/>
    <s v="theater/plays"/>
    <x v="3"/>
    <s v="plays"/>
  </r>
  <r>
    <n v="171"/>
    <s v="Best, Carr and Williams"/>
    <s v="Diverse transitional migration"/>
    <n v="26778.410723090401"/>
    <n v="61667.562490621101"/>
    <n v="2.3028835851504286"/>
    <x v="0"/>
    <n v="1504.5095879692201"/>
    <n v="40.98848088689131"/>
    <x v="1"/>
    <s v="USD"/>
    <n v="1373269245.3405399"/>
    <d v="2013-07-08T07:40:45"/>
    <n v="1375313857.7850699"/>
    <d v="2013-07-31T23:37:38"/>
    <b v="0"/>
    <b v="0"/>
    <s v="music/rock"/>
    <x v="1"/>
    <s v="rock"/>
  </r>
  <r>
    <n v="172"/>
    <s v="Campbell, Brown and Powell"/>
    <s v="Synchronized global task-force"/>
    <n v="26726.3961240809"/>
    <n v="61816.273693913899"/>
    <n v="2.3129296373114996"/>
    <x v="1"/>
    <n v="1510.3256693892499"/>
    <n v="40.929102210724757"/>
    <x v="1"/>
    <s v="USD"/>
    <n v="1372900771.13641"/>
    <d v="2013-07-04T01:19:31"/>
    <n v="1374949075.5546999"/>
    <d v="2013-07-27T18:17:56"/>
    <b v="0"/>
    <b v="1"/>
    <s v="theater/plays"/>
    <x v="3"/>
    <s v="plays"/>
  </r>
  <r>
    <n v="173"/>
    <s v="Johnson, Parker and Haynes"/>
    <s v="Focused 6thgeneration forecast"/>
    <n v="26674.381525071301"/>
    <n v="61964.984897206697"/>
    <n v="2.3230148687408438"/>
    <x v="1"/>
    <n v="1516.14175080927"/>
    <n v="40.870179100424934"/>
    <x v="5"/>
    <s v="CHF"/>
    <n v="1372532296.9322801"/>
    <d v="2013-06-29T18:58:17"/>
    <n v="1374584293.3243301"/>
    <d v="2013-07-23T12:58:13"/>
    <b v="0"/>
    <b v="0"/>
    <s v="film &amp; video/shorts"/>
    <x v="4"/>
    <s v="shorts"/>
  </r>
  <r>
    <n v="174"/>
    <s v="Clark-Cooke"/>
    <s v="Down-sized analyzing challenge"/>
    <n v="26622.366926061699"/>
    <n v="62113.696100499597"/>
    <n v="2.3331395090830189"/>
    <x v="1"/>
    <n v="1521.9578322293"/>
    <n v="40.811706333228734"/>
    <x v="1"/>
    <s v="USD"/>
    <n v="1372163822.7281499"/>
    <d v="2013-06-25T12:37:03"/>
    <n v="1374219511.09396"/>
    <d v="2013-07-19T07:38:31"/>
    <b v="0"/>
    <b v="0"/>
    <s v="film &amp; video/animation"/>
    <x v="4"/>
    <s v="animation"/>
  </r>
  <r>
    <n v="175"/>
    <s v="Schroeder Ltd"/>
    <s v="Progressive needs-based focus group"/>
    <n v="26570.3523270521"/>
    <n v="62262.407303792403"/>
    <n v="2.3433037897808044"/>
    <x v="1"/>
    <n v="1527.7739136493301"/>
    <n v="40.753678765903771"/>
    <x v="4"/>
    <s v="GBP"/>
    <n v="1371795348.52402"/>
    <d v="2013-06-21T06:15:49"/>
    <n v="1373854728.86359"/>
    <d v="2013-07-15T02:18:49"/>
    <b v="0"/>
    <b v="0"/>
    <s v="games/video games"/>
    <x v="6"/>
    <s v="video games"/>
  </r>
  <r>
    <n v="176"/>
    <s v="Jackson PLC"/>
    <s v="Ergonomic 6thgeneration success"/>
    <n v="26518.337728042501"/>
    <n v="62411.118507085201"/>
    <n v="2.3535079440928515"/>
    <x v="0"/>
    <n v="1533.5899950693499"/>
    <n v="40.696091333239906"/>
    <x v="6"/>
    <s v="EUR"/>
    <n v="1371426874.31989"/>
    <d v="2013-06-16T23:54:34"/>
    <n v="1373489946.63322"/>
    <d v="2013-07-10T20:59:07"/>
    <b v="0"/>
    <b v="0"/>
    <s v="film &amp; video/documentary"/>
    <x v="4"/>
    <s v="documentary"/>
  </r>
  <r>
    <n v="177"/>
    <s v="Blair, Collins and Carter"/>
    <s v="Exclusive interactive approach"/>
    <n v="26466.323129032899"/>
    <n v="62559.829710377999"/>
    <n v="2.3637522071115131"/>
    <x v="1"/>
    <n v="1539.40607648938"/>
    <n v="40.638939046574293"/>
    <x v="1"/>
    <s v="USD"/>
    <n v="1371058400.1157601"/>
    <d v="2013-06-12T17:33:20"/>
    <n v="1373125164.4028599"/>
    <d v="2013-07-06T15:39:24"/>
    <b v="0"/>
    <b v="0"/>
    <s v="theater/plays"/>
    <x v="3"/>
    <s v="plays"/>
  </r>
  <r>
    <n v="178"/>
    <s v="Maldonado and Sons"/>
    <s v="Reverse-engineered asynchronous archive"/>
    <n v="26414.308530023402"/>
    <n v="62708.540913670797"/>
    <n v="2.3740368157808915"/>
    <x v="1"/>
    <n v="1545.22215790941"/>
    <n v="40.582216992352457"/>
    <x v="1"/>
    <s v="USD"/>
    <n v="1370689925.9116299"/>
    <d v="2013-06-08T11:12:06"/>
    <n v="1372760382.1724899"/>
    <d v="2013-07-02T10:19:42"/>
    <b v="0"/>
    <b v="0"/>
    <s v="film &amp; video/documentary"/>
    <x v="4"/>
    <s v="documentary"/>
  </r>
  <r>
    <n v="179"/>
    <s v="Mitchell and Sons"/>
    <s v="Synergized intangible challenge"/>
    <n v="26362.293931013799"/>
    <n v="62857.252116963602"/>
    <n v="2.3843620089151454"/>
    <x v="1"/>
    <n v="1551.0382393294401"/>
    <n v="40.525920330719025"/>
    <x v="3"/>
    <s v="DKK"/>
    <n v="1370321451.70751"/>
    <d v="2013-06-04T04:50:52"/>
    <n v="1372395599.9421201"/>
    <d v="2013-06-28T05:00:00"/>
    <b v="0"/>
    <b v="1"/>
    <s v="film &amp; video/drama"/>
    <x v="4"/>
    <s v="drama"/>
  </r>
  <r>
    <n v="180"/>
    <s v="Jackson-Lewis"/>
    <s v="Monitored multi-state encryption"/>
    <n v="26310.2793320042"/>
    <n v="63005.963320256502"/>
    <n v="2.3947280272169191"/>
    <x v="1"/>
    <n v="1556.8543207494599"/>
    <n v="40.47004429414168"/>
    <x v="1"/>
    <s v="USD"/>
    <n v="1369952977.5033801"/>
    <d v="2013-05-30T22:29:38"/>
    <n v="1372030817.71175"/>
    <d v="2013-06-23T23:40:18"/>
    <b v="0"/>
    <b v="0"/>
    <s v="theater/plays"/>
    <x v="3"/>
    <s v="plays"/>
  </r>
  <r>
    <n v="181"/>
    <s v="Black, Armstrong and Anderson"/>
    <s v="Profound attitude-oriented functionalities"/>
    <n v="26258.264732994601"/>
    <n v="63154.6745235493"/>
    <n v="2.4051351132960748"/>
    <x v="1"/>
    <n v="1562.67040216949"/>
    <n v="40.414584186063976"/>
    <x v="1"/>
    <s v="USD"/>
    <n v="1369584503.2992499"/>
    <d v="2013-05-26T16:08:23"/>
    <n v="1371666035.48138"/>
    <d v="2013-06-19T18:20:35"/>
    <b v="0"/>
    <b v="1"/>
    <s v="publishing/fiction"/>
    <x v="5"/>
    <s v="fiction"/>
  </r>
  <r>
    <n v="182"/>
    <s v="Maldonado-Gonzalez"/>
    <s v="Digitized client-driven database"/>
    <n v="26206.250133984999"/>
    <n v="63303.385726842098"/>
    <n v="2.4155835116886295"/>
    <x v="1"/>
    <n v="1568.48648358952"/>
    <n v="40.359535379591371"/>
    <x v="1"/>
    <s v="USD"/>
    <n v="1369216029.09512"/>
    <d v="2013-05-22T09:47:09"/>
    <n v="1371301253.2510099"/>
    <d v="2013-06-15T13:00:53"/>
    <b v="0"/>
    <b v="0"/>
    <s v="photography/photography books"/>
    <x v="7"/>
    <s v="photography books"/>
  </r>
  <r>
    <n v="183"/>
    <s v="Kim-Rice"/>
    <s v="Organized bi-directional function"/>
    <n v="26154.2355349754"/>
    <n v="63452.096930134903"/>
    <n v="2.4260734688758925"/>
    <x v="0"/>
    <n v="1574.3025650095401"/>
    <n v="40.304893316203412"/>
    <x v="3"/>
    <s v="DKK"/>
    <n v="1368847554.89099"/>
    <d v="2013-05-18T03:25:55"/>
    <n v="1370936471.0206399"/>
    <d v="2013-06-11T07:41:11"/>
    <b v="0"/>
    <b v="0"/>
    <s v="theater/plays"/>
    <x v="3"/>
    <s v="plays"/>
  </r>
  <r>
    <n v="184"/>
    <s v="Garcia, Garcia and Lopez"/>
    <s v="Reduced stable middleware"/>
    <n v="26102.220935965899"/>
    <n v="63600.808133427701"/>
    <n v="2.4366052333038453"/>
    <x v="1"/>
    <n v="1580.1186464295699"/>
    <n v="40.250653504494643"/>
    <x v="1"/>
    <s v="USD"/>
    <n v="1368479080.6868601"/>
    <d v="2013-05-13T21:04:41"/>
    <n v="1370571688.7902801"/>
    <d v="2013-06-07T02:21:29"/>
    <b v="0"/>
    <b v="1"/>
    <s v="technology/wearables"/>
    <x v="2"/>
    <s v="wearables"/>
  </r>
  <r>
    <n v="185"/>
    <s v="Watts Group"/>
    <s v="Universal 5thgeneration neural-net"/>
    <n v="26050.2063369563"/>
    <n v="63749.519336720499"/>
    <n v="2.4471790554027901"/>
    <x v="1"/>
    <n v="1585.9347278496"/>
    <n v="40.196811518945502"/>
    <x v="6"/>
    <s v="EUR"/>
    <n v="1368110606.4827299"/>
    <d v="2013-05-09T14:43:26"/>
    <n v="1370206906.5599101"/>
    <d v="2013-06-02T21:01:47"/>
    <b v="0"/>
    <b v="1"/>
    <s v="music/rock"/>
    <x v="1"/>
    <s v="rock"/>
  </r>
  <r>
    <n v="186"/>
    <s v="Werner-Bryant"/>
    <s v="Virtual uniform frame"/>
    <n v="25998.191737946701"/>
    <n v="63898.230540013399"/>
    <n v="2.4577951876071511"/>
    <x v="1"/>
    <n v="1591.75080926962"/>
    <n v="40.14336299871794"/>
    <x v="1"/>
    <s v="USD"/>
    <n v="1367742132.2786"/>
    <d v="2013-05-05T08:22:12"/>
    <n v="1369842124.32954"/>
    <d v="2013-05-29T15:42:04"/>
    <b v="0"/>
    <b v="0"/>
    <s v="food/food trucks"/>
    <x v="0"/>
    <s v="food trucks"/>
  </r>
  <r>
    <n v="187"/>
    <s v="Schmitt-Mendoza"/>
    <s v="Profound explicit paradigm"/>
    <n v="25946.177138937099"/>
    <n v="64046.941743306197"/>
    <n v="2.4684538843755814"/>
    <x v="1"/>
    <n v="1597.5668906896501"/>
    <n v="40.090303646476997"/>
    <x v="1"/>
    <s v="USD"/>
    <n v="1367373658.07447"/>
    <d v="2013-05-01T02:00:58"/>
    <n v="1369477342.09917"/>
    <d v="2013-05-25T10:22:22"/>
    <b v="0"/>
    <b v="0"/>
    <s v="publishing/radio &amp; podcasts"/>
    <x v="5"/>
    <s v="radio &amp; podcasts"/>
  </r>
  <r>
    <n v="188"/>
    <s v="Reid-Mccullough"/>
    <s v="Visionary real-time groupware"/>
    <n v="25894.1625399275"/>
    <n v="64195.652946599002"/>
    <n v="2.47915540221131"/>
    <x v="1"/>
    <n v="1603.3829721096799"/>
    <n v="40.037629227240963"/>
    <x v="3"/>
    <s v="DKK"/>
    <n v="1367005183.8703499"/>
    <d v="2013-04-26T19:39:44"/>
    <n v="1369112559.8687999"/>
    <d v="2013-05-21T05:02:40"/>
    <b v="0"/>
    <b v="0"/>
    <s v="publishing/fiction"/>
    <x v="5"/>
    <s v="fiction"/>
  </r>
  <r>
    <n v="189"/>
    <s v="Woods-Clark"/>
    <s v="Networked tertiary Graphical User Interface"/>
    <n v="25842.147940917901"/>
    <n v="64344.3641498918"/>
    <n v="2.4898999996827014"/>
    <x v="0"/>
    <n v="1609.19905352971"/>
    <n v="39.985335567253266"/>
    <x v="1"/>
    <s v="USD"/>
    <n v="1366636709.6662199"/>
    <d v="2013-04-22T13:18:30"/>
    <n v="1368747777.6384301"/>
    <d v="2013-05-16T23:42:58"/>
    <b v="0"/>
    <b v="1"/>
    <s v="theater/plays"/>
    <x v="3"/>
    <s v="plays"/>
  </r>
  <r>
    <n v="190"/>
    <s v="Vaughn, Hunt and Caldwell"/>
    <s v="Virtual grid-enabled task-force"/>
    <n v="25790.1333419084"/>
    <n v="64493.075353184598"/>
    <n v="2.5006879374440754"/>
    <x v="1"/>
    <n v="1615.0151349497301"/>
    <n v="39.933418552880653"/>
    <x v="1"/>
    <s v="USD"/>
    <n v="1366268235.46209"/>
    <d v="2013-04-18T06:57:15"/>
    <n v="1368382995.4080601"/>
    <d v="2013-05-12T18:23:15"/>
    <b v="0"/>
    <b v="0"/>
    <s v="music/rock"/>
    <x v="1"/>
    <s v="rock"/>
  </r>
  <r>
    <n v="191"/>
    <s v="Bennett and Sons"/>
    <s v="Function-based multi-state software"/>
    <n v="25738.118742898801"/>
    <n v="64641.786556477397"/>
    <n v="2.5115194782568246"/>
    <x v="1"/>
    <n v="1620.8312163697601"/>
    <n v="39.881874129533465"/>
    <x v="1"/>
    <s v="USD"/>
    <n v="1365899761.2579601"/>
    <d v="2013-04-14T00:36:01"/>
    <n v="1368018213.1777"/>
    <d v="2013-05-08T13:03:33"/>
    <b v="0"/>
    <b v="0"/>
    <s v="theater/plays"/>
    <x v="3"/>
    <s v="plays"/>
  </r>
  <r>
    <n v="192"/>
    <s v="Lamb Inc"/>
    <s v="Optimized leadingedge concept"/>
    <n v="25686.104143889199"/>
    <n v="64790.497759770296"/>
    <n v="2.5223948870106931"/>
    <x v="1"/>
    <n v="1626.6472977897899"/>
    <n v="39.830698300611637"/>
    <x v="1"/>
    <s v="USD"/>
    <n v="1365531287.0538299"/>
    <d v="2013-04-09T18:14:47"/>
    <n v="1367653430.94733"/>
    <d v="2013-05-04T07:43:51"/>
    <b v="0"/>
    <b v="0"/>
    <s v="theater/plays"/>
    <x v="3"/>
    <s v="plays"/>
  </r>
  <r>
    <n v="193"/>
    <s v="Casey-Kelly"/>
    <s v="Sharable holistic interface"/>
    <n v="25634.0895448796"/>
    <n v="64939.208963063102"/>
    <n v="2.5333144307453934"/>
    <x v="1"/>
    <n v="1632.46337920981"/>
    <n v="39.779887126470655"/>
    <x v="1"/>
    <s v="USD"/>
    <n v="1365162812.8497"/>
    <d v="2013-04-05T11:53:33"/>
    <n v="1367288648.71696"/>
    <d v="2013-04-30T02:24:09"/>
    <b v="0"/>
    <b v="0"/>
    <s v="music/rock"/>
    <x v="1"/>
    <s v="rock"/>
  </r>
  <r>
    <n v="194"/>
    <s v="Jones, Taylor and Moore"/>
    <s v="Down-sized system-worthy secured line"/>
    <n v="25582.074945870099"/>
    <n v="65087.9201663559"/>
    <n v="2.5442783786724665"/>
    <x v="0"/>
    <n v="1638.2794606298401"/>
    <n v="39.729436723410245"/>
    <x v="6"/>
    <s v="EUR"/>
    <n v="1364794338.64557"/>
    <d v="2013-04-01T05:32:19"/>
    <n v="1366923866.4865899"/>
    <d v="2013-04-25T21:04:26"/>
    <b v="0"/>
    <b v="0"/>
    <s v="music/metal"/>
    <x v="1"/>
    <s v="metal"/>
  </r>
  <r>
    <n v="195"/>
    <s v="Bradshaw, Gill and Donovan"/>
    <s v="Inverse secondary infrastructure"/>
    <n v="25530.0603468605"/>
    <n v="65236.631369648698"/>
    <n v="2.5552870021974319"/>
    <x v="0"/>
    <n v="1644.0955420498699"/>
    <n v="39.679343262686061"/>
    <x v="4"/>
    <s v="GBP"/>
    <n v="1364425864.4414401"/>
    <d v="2013-03-27T23:11:04"/>
    <n v="1366559084.2562201"/>
    <d v="2013-04-21T15:44:44"/>
    <b v="0"/>
    <b v="1"/>
    <s v="technology/wearables"/>
    <x v="2"/>
    <s v="wearables"/>
  </r>
  <r>
    <n v="196"/>
    <s v="Hernandez, Rodriguez and Clark"/>
    <s v="Organic foreground leverage"/>
    <n v="25478.045747850902"/>
    <n v="65385.342572941503"/>
    <n v="2.5663405749421271"/>
    <x v="0"/>
    <n v="1649.9116234698899"/>
    <n v="39.629602969540358"/>
    <x v="1"/>
    <s v="USD"/>
    <n v="1364057390.2373099"/>
    <d v="2013-03-23T16:49:50"/>
    <n v="1366194302.0258501"/>
    <d v="2013-04-17T10:25:02"/>
    <b v="0"/>
    <b v="0"/>
    <s v="theater/plays"/>
    <x v="3"/>
    <s v="plays"/>
  </r>
  <r>
    <n v="197"/>
    <s v="Smith-Jones"/>
    <s v="Reverse-engineered static concept"/>
    <n v="25426.031148841299"/>
    <n v="65534.053776234301"/>
    <n v="2.5774393727674161"/>
    <x v="1"/>
    <n v="1655.72770488992"/>
    <n v="39.580212122253094"/>
    <x v="1"/>
    <s v="USD"/>
    <n v="1363688916.03319"/>
    <d v="2013-03-19T10:28:36"/>
    <n v="1365829519.79549"/>
    <d v="2013-04-13T05:05:20"/>
    <b v="0"/>
    <b v="0"/>
    <s v="film &amp; video/drama"/>
    <x v="4"/>
    <s v="drama"/>
  </r>
  <r>
    <n v="198"/>
    <s v="Roy PLC"/>
    <s v="Multi-channeled neutral customer loyalty"/>
    <n v="25374.0165498317"/>
    <n v="65682.764979527201"/>
    <n v="2.5885836737961321"/>
    <x v="0"/>
    <n v="1661.5437863099501"/>
    <n v="39.531167051215171"/>
    <x v="1"/>
    <s v="USD"/>
    <n v="1363320441.8290601"/>
    <d v="2013-03-15T04:07:22"/>
    <n v="1365464737.56512"/>
    <d v="2013-04-08T23:45:38"/>
    <b v="0"/>
    <b v="0"/>
    <s v="technology/wearables"/>
    <x v="2"/>
    <s v="wearables"/>
  </r>
  <r>
    <n v="199"/>
    <s v="Wright, Brooks and Villarreal"/>
    <s v="Reverse-engineered bifurcated strategy"/>
    <n v="25322.001950822101"/>
    <n v="65831.476182819999"/>
    <n v="2.5997737584362963"/>
    <x v="1"/>
    <n v="1667.3598677299799"/>
    <n v="39.482464138018379"/>
    <x v="1"/>
    <s v="USD"/>
    <n v="1362951967.6249299"/>
    <d v="2013-03-10T21:46:08"/>
    <n v="1365099955.3347499"/>
    <d v="2013-04-04T18:25:55"/>
    <b v="0"/>
    <b v="0"/>
    <s v="music/jazz"/>
    <x v="1"/>
    <s v="jazz"/>
  </r>
  <r>
    <n v="200"/>
    <s v="Flores, Miller and Johnson"/>
    <s v="Horizontal context-sensitive knowledge user"/>
    <n v="25269.987351812601"/>
    <n v="65980.187386112797"/>
    <n v="2.6110099094046473"/>
    <x v="1"/>
    <n v="1673.17594915"/>
    <n v="39.434099814566295"/>
    <x v="1"/>
    <s v="USD"/>
    <n v="1362583493.4208"/>
    <d v="2013-03-06T15:24:53"/>
    <n v="1364735173.1043799"/>
    <d v="2013-03-31T13:06:13"/>
    <b v="0"/>
    <b v="0"/>
    <s v="technology/wearables"/>
    <x v="2"/>
    <s v="wearables"/>
  </r>
  <r>
    <n v="201"/>
    <s v="Bridges, Freeman and Kim"/>
    <s v="Cross-group multi-state task-force"/>
    <n v="25217.972752803002"/>
    <n v="66128.898589405595"/>
    <n v="2.6222924117504767"/>
    <x v="1"/>
    <n v="1678.99203057003"/>
    <n v="39.386070562201745"/>
    <x v="1"/>
    <s v="USD"/>
    <n v="1362215019.21667"/>
    <d v="2013-03-02T09:03:39"/>
    <n v="1364370390.8740101"/>
    <d v="2013-03-27T07:46:31"/>
    <b v="0"/>
    <b v="0"/>
    <s v="games/video games"/>
    <x v="6"/>
    <s v="video games"/>
  </r>
  <r>
    <n v="202"/>
    <s v="Anderson-Perez"/>
    <s v="Expanded 3rdgeneration strategy"/>
    <n v="25165.958153793399"/>
    <n v="66277.609792698393"/>
    <n v="2.6336215528796791"/>
    <x v="1"/>
    <n v="1684.8081119900601"/>
    <n v="39.338372910854915"/>
    <x v="1"/>
    <s v="USD"/>
    <n v="1361846545.0125401"/>
    <d v="2013-02-26T02:42:25"/>
    <n v="1364005608.64364"/>
    <d v="2013-03-23T02:26:49"/>
    <b v="0"/>
    <b v="0"/>
    <s v="theater/plays"/>
    <x v="3"/>
    <s v="plays"/>
  </r>
  <r>
    <n v="203"/>
    <s v="Wright, Fox and Marks"/>
    <s v="Assimilated real-time support"/>
    <n v="25113.9435547838"/>
    <n v="66426.320995991206"/>
    <n v="2.6449976225791931"/>
    <x v="1"/>
    <n v="1690.6241934100799"/>
    <n v="39.291003438206893"/>
    <x v="1"/>
    <s v="USD"/>
    <n v="1361478070.8084099"/>
    <d v="2013-02-21T20:21:11"/>
    <n v="1363640826.41327"/>
    <d v="2013-03-18T21:07:06"/>
    <b v="0"/>
    <b v="1"/>
    <s v="theater/plays"/>
    <x v="3"/>
    <s v="plays"/>
  </r>
  <r>
    <n v="204"/>
    <s v="Crawford-Peters"/>
    <s v="User-centric regional database"/>
    <n v="25061.928955774201"/>
    <n v="66575.032199284105"/>
    <n v="2.6564209130417074"/>
    <x v="1"/>
    <n v="1696.44027483011"/>
    <n v="39.243958768870456"/>
    <x v="0"/>
    <s v="CAD"/>
    <n v="1361109596.60428"/>
    <d v="2013-02-17T13:59:57"/>
    <n v="1363276044.18291"/>
    <d v="2013-03-14T15:47:24"/>
    <b v="0"/>
    <b v="0"/>
    <s v="theater/plays"/>
    <x v="3"/>
    <s v="plays"/>
  </r>
  <r>
    <n v="205"/>
    <s v="Romero-Hoffman"/>
    <s v="Open-source zero administration complexity"/>
    <n v="25009.914356764599"/>
    <n v="66723.743402576903"/>
    <n v="2.6678917188906599"/>
    <x v="0"/>
    <n v="1702.25635625014"/>
    <n v="39.197235573589545"/>
    <x v="0"/>
    <s v="CAD"/>
    <n v="1360741122.4001501"/>
    <d v="2013-02-13T07:38:42"/>
    <n v="1362911261.9525399"/>
    <d v="2013-03-10T10:27:42"/>
    <b v="0"/>
    <b v="0"/>
    <s v="theater/plays"/>
    <x v="3"/>
    <s v="plays"/>
  </r>
  <r>
    <n v="206"/>
    <s v="Sparks-West"/>
    <s v="Organized incremental standardization"/>
    <n v="24957.899757755102"/>
    <n v="66872.454605869701"/>
    <n v="2.6794103372055815"/>
    <x v="1"/>
    <n v="1708.0724376701601"/>
    <n v="39.150830568453451"/>
    <x v="1"/>
    <s v="USD"/>
    <n v="1360372648.1960299"/>
    <d v="2013-02-09T01:17:28"/>
    <n v="1362546479.7221701"/>
    <d v="2013-03-06T05:08:00"/>
    <b v="0"/>
    <b v="0"/>
    <s v="technology/web"/>
    <x v="2"/>
    <s v="web"/>
  </r>
  <r>
    <n v="207"/>
    <s v="Baker, Morgan and Brown"/>
    <s v="Assimilated didactic open system"/>
    <n v="24905.885158745499"/>
    <n v="67021.165809162499"/>
    <n v="2.6909770675477702"/>
    <x v="0"/>
    <n v="1713.8885190901899"/>
    <n v="39.104740514126547"/>
    <x v="1"/>
    <s v="USD"/>
    <n v="1360004173.9919"/>
    <d v="2013-02-04T18:56:14"/>
    <n v="1362181697.4918001"/>
    <d v="2013-03-01T23:48:17"/>
    <b v="0"/>
    <b v="0"/>
    <s v="theater/plays"/>
    <x v="3"/>
    <s v="plays"/>
  </r>
  <r>
    <n v="208"/>
    <s v="Mosley-Gilbert"/>
    <s v="Vision-oriented logistical intranet"/>
    <n v="24853.8705597359"/>
    <n v="67169.877012455298"/>
    <n v="2.702592211986198"/>
    <x v="0"/>
    <n v="1719.70460051022"/>
    <n v="39.058962215095917"/>
    <x v="1"/>
    <s v="USD"/>
    <n v="1359635699.78777"/>
    <d v="2013-01-31T12:35:00"/>
    <n v="1361816915.26143"/>
    <d v="2013-02-25T18:28:35"/>
    <b v="0"/>
    <b v="1"/>
    <s v="technology/web"/>
    <x v="2"/>
    <s v="web"/>
  </r>
  <r>
    <n v="209"/>
    <s v="Berry-Boyer"/>
    <s v="Mandatory incremental projection"/>
    <n v="24801.855960726301"/>
    <n v="67318.588215748096"/>
    <n v="2.7142560751238523"/>
    <x v="1"/>
    <n v="1725.52068193025"/>
    <n v="39.013492518931912"/>
    <x v="1"/>
    <s v="USD"/>
    <n v="1359267225.5836401"/>
    <d v="2013-01-27T06:13:46"/>
    <n v="1361452133.03106"/>
    <d v="2013-02-21T13:08:53"/>
    <b v="0"/>
    <b v="0"/>
    <s v="theater/plays"/>
    <x v="3"/>
    <s v="plays"/>
  </r>
  <r>
    <n v="210"/>
    <s v="Sanders-Allen"/>
    <s v="Grass-roots needs-based encryption"/>
    <n v="24749.841361716699"/>
    <n v="67467.299419040995"/>
    <n v="2.7259689641243554"/>
    <x v="0"/>
    <n v="1731.3367633502701"/>
    <n v="38.968328315565003"/>
    <x v="1"/>
    <s v="USD"/>
    <n v="1358898751.3795099"/>
    <d v="2013-01-22T23:52:31"/>
    <n v="1361087350.8006899"/>
    <d v="2013-02-17T07:49:11"/>
    <b v="0"/>
    <b v="1"/>
    <s v="theater/plays"/>
    <x v="3"/>
    <s v="plays"/>
  </r>
  <r>
    <n v="211"/>
    <s v="Lopez Inc"/>
    <s v="Team-oriented 6thgeneration middleware"/>
    <n v="24697.826762707198"/>
    <n v="67616.010622333793"/>
    <n v="2.7377311887388998"/>
    <x v="1"/>
    <n v="1737.1528447702999"/>
    <n v="38.923466536575553"/>
    <x v="4"/>
    <s v="GBP"/>
    <n v="1358530277.17538"/>
    <d v="2013-01-18T17:31:17"/>
    <n v="1360722568.5703299"/>
    <d v="2013-02-13T02:29:29"/>
    <b v="0"/>
    <b v="1"/>
    <s v="technology/wearables"/>
    <x v="2"/>
    <s v="wearables"/>
  </r>
  <r>
    <n v="212"/>
    <s v="Moreno-Turner"/>
    <s v="Inverse multi-tasking installation"/>
    <n v="24645.812163697599"/>
    <n v="67764.721825626606"/>
    <n v="2.7495430613336258"/>
    <x v="1"/>
    <n v="1742.96892619033"/>
    <n v="38.87890415450056"/>
    <x v="6"/>
    <s v="EUR"/>
    <n v="1358161802.9712501"/>
    <d v="2013-01-14T11:10:03"/>
    <n v="1360357786.3399601"/>
    <d v="2013-02-08T21:09:46"/>
    <b v="0"/>
    <b v="1"/>
    <s v="theater/plays"/>
    <x v="3"/>
    <s v="plays"/>
  </r>
  <r>
    <n v="213"/>
    <s v="Jones-Watson"/>
    <s v="Switchable disintermediate moderator"/>
    <n v="24593.797564688"/>
    <n v="67913.433028919404"/>
    <n v="2.761404896917186"/>
    <x v="3"/>
    <n v="1748.78500761035"/>
    <n v="38.834638182151728"/>
    <x v="1"/>
    <s v="USD"/>
    <n v="1357793328.7671199"/>
    <d v="2013-01-10T04:48:49"/>
    <n v="1359993004.1095901"/>
    <d v="2013-02-04T15:50:04"/>
    <b v="0"/>
    <b v="0"/>
    <s v="theater/plays"/>
    <x v="3"/>
    <s v="plays"/>
  </r>
  <r>
    <n v="214"/>
    <s v="Barker Inc"/>
    <s v="Re-engineered 24/7 task-force"/>
    <n v="24541.782965678402"/>
    <n v="68062.144232212202"/>
    <n v="2.7733170131688016"/>
    <x v="1"/>
    <n v="1754.6010890303801"/>
    <n v="38.790665671947352"/>
    <x v="6"/>
    <s v="EUR"/>
    <n v="1357424854.56299"/>
    <d v="2013-01-05T22:27:35"/>
    <n v="1359628221.87922"/>
    <d v="2013-01-31T10:30:22"/>
    <b v="0"/>
    <b v="1"/>
    <s v="theater/plays"/>
    <x v="3"/>
    <s v="plays"/>
  </r>
  <r>
    <n v="215"/>
    <s v="Tate, Bass and House"/>
    <s v="Organic object-oriented budgetary management"/>
    <n v="24489.768366668799"/>
    <n v="68210.855435505"/>
    <n v="2.7852797304666108"/>
    <x v="1"/>
    <n v="1760.4171704504099"/>
    <n v="38.746983715259361"/>
    <x v="1"/>
    <s v="USD"/>
    <n v="1357056380.35887"/>
    <d v="2013-01-01T16:06:20"/>
    <n v="1359263439.64885"/>
    <d v="2013-01-27T05:10:40"/>
    <b v="0"/>
    <b v="0"/>
    <s v="theater/plays"/>
    <x v="3"/>
    <s v="plays"/>
  </r>
  <r>
    <n v="216"/>
    <s v="Baldwin, Riley and Jackson"/>
    <s v="Pre-emptive tertiary standardization"/>
    <n v="24437.7537676592"/>
    <n v="68359.5666387979"/>
    <n v="2.7972933719163913"/>
    <x v="0"/>
    <n v="1766.23325187044"/>
    <n v="38.703589441771157"/>
    <x v="0"/>
    <s v="CAD"/>
    <n v="1356687906.1547401"/>
    <d v="2012-12-28T09:45:06"/>
    <n v="1358898657.4184799"/>
    <d v="2013-01-22T23:50:57"/>
    <b v="0"/>
    <b v="0"/>
    <s v="food/food trucks"/>
    <x v="0"/>
    <s v="food trucks"/>
  </r>
  <r>
    <n v="217"/>
    <s v="Odom Inc"/>
    <s v="Managed bottom-line architecture"/>
    <n v="24385.739168649699"/>
    <n v="68508.277842090698"/>
    <n v="2.8093582633806289"/>
    <x v="1"/>
    <n v="1772.04933329046"/>
    <n v="38.6604800188491"/>
    <x v="1"/>
    <s v="USD"/>
    <n v="1356319431.9506099"/>
    <d v="2012-12-24T03:23:52"/>
    <n v="1358533875.1881101"/>
    <d v="2013-01-18T18:31:15"/>
    <b v="0"/>
    <b v="1"/>
    <s v="music/rock"/>
    <x v="1"/>
    <s v="rock"/>
  </r>
  <r>
    <n v="218"/>
    <s v="Melton, Robinson and Fritz"/>
    <s v="Function-based leadingedge pricing structure"/>
    <n v="24333.724569640101"/>
    <n v="68656.989045383496"/>
    <n v="2.8214747335080461"/>
    <x v="1"/>
    <n v="1777.8654147104901"/>
    <n v="38.617652650925599"/>
    <x v="2"/>
    <s v="AUD"/>
    <n v="1355950957.74648"/>
    <d v="2012-12-19T21:02:38"/>
    <n v="1358169092.9577501"/>
    <d v="2013-01-14T13:11:33"/>
    <b v="0"/>
    <b v="0"/>
    <s v="technology/web"/>
    <x v="2"/>
    <s v="web"/>
  </r>
  <r>
    <n v="219"/>
    <s v="Mcdonald, Gonzalez and Ross"/>
    <s v="Vision-oriented fresh-thinking conglomeration"/>
    <n v="24281.709970630502"/>
    <n v="68805.700248676294"/>
    <n v="2.8336431137633622"/>
    <x v="0"/>
    <n v="1783.6814961305199"/>
    <n v="38.575104578895889"/>
    <x v="1"/>
    <s v="USD"/>
    <n v="1355582483.5423501"/>
    <d v="2012-12-15T14:41:24"/>
    <n v="1357804310.72738"/>
    <d v="2013-01-10T07:51:51"/>
    <b v="0"/>
    <b v="0"/>
    <s v="music/rock"/>
    <x v="1"/>
    <s v="rock"/>
  </r>
  <r>
    <n v="220"/>
    <s v="Larson-Little"/>
    <s v="Proactive foreground core"/>
    <n v="24229.695371620899"/>
    <n v="68954.411451969107"/>
    <n v="2.8458637384575689"/>
    <x v="0"/>
    <n v="1789.49757755054"/>
    <n v="38.532833079524892"/>
    <x v="1"/>
    <s v="USD"/>
    <n v="1355214009.3382199"/>
    <d v="2012-12-11T08:20:09"/>
    <n v="1357439528.49701"/>
    <d v="2013-01-06T02:32:08"/>
    <b v="0"/>
    <b v="0"/>
    <s v="theater/plays"/>
    <x v="3"/>
    <s v="plays"/>
  </r>
  <r>
    <n v="221"/>
    <s v="Harris Group"/>
    <s v="Open-source optimizing database"/>
    <n v="24177.6807726113"/>
    <n v="69103.122655261905"/>
    <n v="2.8581369447785314"/>
    <x v="1"/>
    <n v="1795.31365897057"/>
    <n v="38.490835464865526"/>
    <x v="3"/>
    <s v="DKK"/>
    <n v="1354845535.1340899"/>
    <d v="2012-12-07T01:58:55"/>
    <n v="1357074746.2666399"/>
    <d v="2013-01-01T21:12:26"/>
    <b v="0"/>
    <b v="0"/>
    <s v="theater/plays"/>
    <x v="3"/>
    <s v="plays"/>
  </r>
  <r>
    <n v="222"/>
    <s v="Ortiz, Coleman and Mitchell"/>
    <s v="Operative upward-trending algorithm"/>
    <n v="24125.666173601701"/>
    <n v="69251.833858554804"/>
    <n v="2.8704630728220115"/>
    <x v="0"/>
    <n v="1801.1297403906001"/>
    <n v="38.449109081690352"/>
    <x v="4"/>
    <s v="GBP"/>
    <n v="1354477060.92996"/>
    <d v="2012-12-02T19:37:41"/>
    <n v="1356709964.0362699"/>
    <d v="2012-12-28T15:52:44"/>
    <b v="0"/>
    <b v="0"/>
    <s v="film &amp; video/documentary"/>
    <x v="4"/>
    <s v="documentary"/>
  </r>
  <r>
    <n v="223"/>
    <s v="Carter-Guzman"/>
    <s v="Centralized cohesive challenge"/>
    <n v="24073.651574592201"/>
    <n v="69400.545061847602"/>
    <n v="2.88284246562305"/>
    <x v="1"/>
    <n v="1806.9458218106199"/>
    <n v="38.407651310931918"/>
    <x v="3"/>
    <s v="DKK"/>
    <n v="1354108586.7258301"/>
    <d v="2012-11-28T13:16:27"/>
    <n v="1356345181.8059001"/>
    <d v="2012-12-24T10:33:02"/>
    <b v="0"/>
    <b v="0"/>
    <s v="theater/plays"/>
    <x v="3"/>
    <s v="plays"/>
  </r>
  <r>
    <n v="224"/>
    <s v="Nunez-Richards"/>
    <s v="Exclusive attitude-oriented intranet"/>
    <n v="24021.636975582602"/>
    <n v="69549.256265140401"/>
    <n v="2.8952754691878617"/>
    <x v="2"/>
    <n v="1812.76190323065"/>
    <n v="38.366459567134434"/>
    <x v="3"/>
    <s v="DKK"/>
    <n v="1353740112.5217099"/>
    <d v="2012-11-24T06:55:13"/>
    <n v="1355980399.5755401"/>
    <d v="2012-12-20T05:13:20"/>
    <b v="0"/>
    <b v="0"/>
    <s v="theater/plays"/>
    <x v="3"/>
    <s v="plays"/>
  </r>
  <r>
    <n v="225"/>
    <s v="Rangel, Holt and Jones"/>
    <s v="Open-source fresh-thinking model"/>
    <n v="23969.622376572999"/>
    <n v="69697.967468433199"/>
    <n v="2.9077624325259857"/>
    <x v="0"/>
    <n v="1818.57798465068"/>
    <n v="38.325531297917408"/>
    <x v="1"/>
    <s v="USD"/>
    <n v="1353371638.31758"/>
    <d v="2012-11-20T00:33:58"/>
    <n v="1355615617.34517"/>
    <d v="2012-12-15T23:53:37"/>
    <b v="0"/>
    <b v="0"/>
    <s v="music/electric music"/>
    <x v="1"/>
    <s v="electric music"/>
  </r>
  <r>
    <n v="226"/>
    <s v="Green Ltd"/>
    <s v="Monitored empowering installation"/>
    <n v="23917.6077775634"/>
    <n v="69846.678671725997"/>
    <n v="2.9203037076829932"/>
    <x v="1"/>
    <n v="1824.3940660707101"/>
    <n v="38.284863983447572"/>
    <x v="1"/>
    <s v="USD"/>
    <n v="1353003164.1134501"/>
    <d v="2012-11-15T18:12:44"/>
    <n v="1355250835.1148"/>
    <d v="2012-12-11T18:33:55"/>
    <b v="0"/>
    <b v="0"/>
    <s v="film &amp; video/drama"/>
    <x v="4"/>
    <s v="drama"/>
  </r>
  <r>
    <n v="227"/>
    <s v="Perez, Johnson and Gardner"/>
    <s v="Grass-roots zero administration system engine"/>
    <n v="23865.593178553801"/>
    <n v="69995.389875018795"/>
    <n v="2.9328996497735638"/>
    <x v="0"/>
    <n v="1830.2101474907299"/>
    <n v="38.244455135922209"/>
    <x v="1"/>
    <s v="USD"/>
    <n v="1352634689.9093201"/>
    <d v="2012-11-11T11:51:30"/>
    <n v="1354886052.8844299"/>
    <d v="2012-12-07T13:14:13"/>
    <b v="0"/>
    <b v="1"/>
    <s v="theater/plays"/>
    <x v="3"/>
    <s v="plays"/>
  </r>
  <r>
    <n v="228"/>
    <s v="Kim Ltd"/>
    <s v="Assimilated hybrid intranet"/>
    <n v="23813.578579544199"/>
    <n v="70144.101078311694"/>
    <n v="2.9455506170150039"/>
    <x v="0"/>
    <n v="1836.02622891076"/>
    <n v="38.204302299061027"/>
    <x v="1"/>
    <s v="USD"/>
    <n v="1352266215.7051899"/>
    <d v="2012-11-07T05:30:16"/>
    <n v="1354521270.6540599"/>
    <d v="2012-12-03T07:54:31"/>
    <b v="0"/>
    <b v="0"/>
    <s v="film &amp; video/drama"/>
    <x v="4"/>
    <s v="drama"/>
  </r>
  <r>
    <n v="229"/>
    <s v="Walker, Taylor and Coleman"/>
    <s v="Multi-tiered directional open architecture"/>
    <n v="23761.563980534698"/>
    <n v="70292.812281604507"/>
    <n v="2.9582569707611786"/>
    <x v="1"/>
    <n v="1841.84231033079"/>
    <n v="38.16440304760949"/>
    <x v="1"/>
    <s v="USD"/>
    <n v="1351897741.50106"/>
    <d v="2012-11-02T23:09:02"/>
    <n v="1354156488.4236901"/>
    <d v="2012-11-29T02:34:48"/>
    <b v="0"/>
    <b v="0"/>
    <s v="music/indie rock"/>
    <x v="1"/>
    <s v="indie rock"/>
  </r>
  <r>
    <n v="230"/>
    <s v="Rodriguez, Rose and Stewart"/>
    <s v="Cloned directional synergy"/>
    <n v="23709.549381525099"/>
    <n v="70441.523484897305"/>
    <n v="2.9710190755369896"/>
    <x v="0"/>
    <n v="1847.6583917508101"/>
    <n v="38.124754986850192"/>
    <x v="1"/>
    <s v="USD"/>
    <n v="1351529267.2969301"/>
    <d v="2012-10-29T16:47:47"/>
    <n v="1353791706.19332"/>
    <d v="2012-11-24T21:15:06"/>
    <b v="0"/>
    <b v="0"/>
    <s v="music/indie rock"/>
    <x v="1"/>
    <s v="indie rock"/>
  </r>
  <r>
    <n v="231"/>
    <s v="Wright, Hunt and Rowe"/>
    <s v="Extended eco-centric pricing structure"/>
    <n v="23657.5347825155"/>
    <n v="70590.234688190103"/>
    <n v="2.9838372990731479"/>
    <x v="0"/>
    <n v="1853.4744731708399"/>
    <n v="38.08535575212295"/>
    <x v="1"/>
    <s v="USD"/>
    <n v="1351160793.0927999"/>
    <d v="2012-10-25T10:26:33"/>
    <n v="1353426923.96296"/>
    <d v="2012-11-20T15:55:24"/>
    <b v="0"/>
    <b v="0"/>
    <s v="technology/wearables"/>
    <x v="2"/>
    <s v="wearables"/>
  </r>
  <r>
    <n v="232"/>
    <s v="Hines Inc"/>
    <s v="Cross-platform systemic adapter"/>
    <n v="23605.520183505902"/>
    <n v="70738.945891482901"/>
    <n v="2.9967120123415438"/>
    <x v="1"/>
    <n v="1859.29055459087"/>
    <n v="38.046203008355917"/>
    <x v="1"/>
    <s v="USD"/>
    <n v="1350792318.88867"/>
    <d v="2012-10-21T04:05:19"/>
    <n v="1353062141.73259"/>
    <d v="2012-11-16T10:35:42"/>
    <b v="0"/>
    <b v="0"/>
    <s v="publishing/nonfiction"/>
    <x v="5"/>
    <s v="nonfiction"/>
  </r>
  <r>
    <n v="233"/>
    <s v="Cochran-Nguyen"/>
    <s v="Seamless 4thgeneration methodology"/>
    <n v="23553.505584496299"/>
    <n v="70887.657094775699"/>
    <n v="3.0096435895910254"/>
    <x v="1"/>
    <n v="1865.10663601089"/>
    <n v="38.007294449603684"/>
    <x v="1"/>
    <s v="USD"/>
    <n v="1350423844.68455"/>
    <d v="2012-10-16T21:44:05"/>
    <n v="1352697359.5022199"/>
    <d v="2012-11-12T05:16:00"/>
    <b v="0"/>
    <b v="0"/>
    <s v="film &amp; video/animation"/>
    <x v="4"/>
    <s v="animation"/>
  </r>
  <r>
    <n v="234"/>
    <s v="Johnson-Gould"/>
    <s v="Exclusive needs-based adapter"/>
    <n v="23501.490985486798"/>
    <n v="71036.368298068599"/>
    <n v="3.0226324083836498"/>
    <x v="3"/>
    <n v="1870.9227174309201"/>
    <n v="37.968627798593964"/>
    <x v="1"/>
    <s v="USD"/>
    <n v="1350055370.4804201"/>
    <d v="2012-10-12T15:22:50"/>
    <n v="1352332577.2718501"/>
    <d v="2012-11-07T23:56:17"/>
    <b v="0"/>
    <b v="0"/>
    <s v="theater/plays"/>
    <x v="3"/>
    <s v="plays"/>
  </r>
  <r>
    <n v="235"/>
    <s v="Perez-Hess"/>
    <s v="Down-sized cohesive archive"/>
    <n v="23449.476386477199"/>
    <n v="71185.079501361397"/>
    <n v="3.0356788496314686"/>
    <x v="0"/>
    <n v="1876.7387988509499"/>
    <n v="37.930200806284333"/>
    <x v="1"/>
    <s v="USD"/>
    <n v="1349686896.2762899"/>
    <d v="2012-10-08T09:01:36"/>
    <n v="1351967795.0414801"/>
    <d v="2012-11-03T18:36:35"/>
    <b v="0"/>
    <b v="1"/>
    <s v="theater/plays"/>
    <x v="3"/>
    <s v="plays"/>
  </r>
  <r>
    <n v="236"/>
    <s v="Reeves, Thompson and Richardson"/>
    <s v="Proactive composite alliance"/>
    <n v="23397.461787467601"/>
    <n v="71333.790704654195"/>
    <n v="3.0487832976337104"/>
    <x v="1"/>
    <n v="1882.55488027098"/>
    <n v="37.892011251425629"/>
    <x v="1"/>
    <s v="USD"/>
    <n v="1349318422.07216"/>
    <d v="2012-10-04T02:40:22"/>
    <n v="1351603012.81111"/>
    <d v="2012-10-30T13:16:53"/>
    <b v="0"/>
    <b v="0"/>
    <s v="film &amp; video/drama"/>
    <x v="4"/>
    <s v="drama"/>
  </r>
  <r>
    <n v="237"/>
    <s v="Simmons-Reynolds"/>
    <s v="Re-engineered intangible definition"/>
    <n v="23345.447188458002"/>
    <n v="71482.501907946993"/>
    <n v="3.0619461401145474"/>
    <x v="0"/>
    <n v="1888.370961691"/>
    <n v="37.85405694013415"/>
    <x v="1"/>
    <s v="USD"/>
    <n v="1348949947.8680301"/>
    <d v="2012-09-29T20:19:08"/>
    <n v="1351238230.58074"/>
    <d v="2012-10-26T07:57:11"/>
    <b v="0"/>
    <b v="0"/>
    <s v="theater/plays"/>
    <x v="3"/>
    <s v="plays"/>
  </r>
  <r>
    <n v="238"/>
    <s v="Collier Inc"/>
    <s v="Enhanced dynamic definition"/>
    <n v="23293.432589448399"/>
    <n v="71631.213111239806"/>
    <n v="3.0751677682613319"/>
    <x v="1"/>
    <n v="1894.1870431110301"/>
    <n v="37.816335705470799"/>
    <x v="1"/>
    <s v="USD"/>
    <n v="1348581473.6638999"/>
    <d v="2012-09-25T13:57:54"/>
    <n v="1350873448.3503799"/>
    <d v="2012-10-22T02:37:28"/>
    <b v="0"/>
    <b v="0"/>
    <s v="theater/plays"/>
    <x v="3"/>
    <s v="plays"/>
  </r>
  <r>
    <n v="239"/>
    <s v="Gray-Jenkins"/>
    <s v="Devolved next generation adapter"/>
    <n v="23241.4179904388"/>
    <n v="71779.924314532604"/>
    <n v="3.0884485767633403"/>
    <x v="1"/>
    <n v="1900.0031245310599"/>
    <n v="37.778845407029856"/>
    <x v="4"/>
    <s v="GBP"/>
    <n v="1348212999.45977"/>
    <d v="2012-09-21T07:36:39"/>
    <n v="1350508666.1200099"/>
    <d v="2012-10-17T21:17:46"/>
    <b v="0"/>
    <b v="0"/>
    <s v="film &amp; video/documentary"/>
    <x v="4"/>
    <s v="documentary"/>
  </r>
  <r>
    <n v="240"/>
    <s v="Scott, Wilson and Martin"/>
    <s v="Cross-platform intermediate frame"/>
    <n v="23189.4033914293"/>
    <n v="71928.635517825402"/>
    <n v="3.1017889638510452"/>
    <x v="1"/>
    <n v="1905.81920595108"/>
    <n v="37.741583930533501"/>
    <x v="1"/>
    <s v="USD"/>
    <n v="1347844525.25564"/>
    <d v="2012-09-17T01:15:25"/>
    <n v="1350143883.8896401"/>
    <d v="2012-10-13T15:58:04"/>
    <b v="0"/>
    <b v="0"/>
    <s v="technology/wearables"/>
    <x v="2"/>
    <s v="wearables"/>
  </r>
  <r>
    <n v="241"/>
    <s v="Caldwell, Velazquez and Wilson"/>
    <s v="Monitored impactful analyzer"/>
    <n v="23137.388792419701"/>
    <n v="72077.346721118302"/>
    <n v="3.1151893313359702"/>
    <x v="1"/>
    <n v="1911.6352873711101"/>
    <n v="37.704549187433869"/>
    <x v="1"/>
    <s v="USD"/>
    <n v="1347476051.0515101"/>
    <d v="2012-09-12T18:54:11"/>
    <n v="1349779101.65927"/>
    <d v="2012-10-09T10:38:22"/>
    <b v="0"/>
    <b v="1"/>
    <s v="games/video games"/>
    <x v="6"/>
    <s v="video games"/>
  </r>
  <r>
    <n v="242"/>
    <s v="Spencer-Bates"/>
    <s v="Optional responsive customer loyalty"/>
    <n v="23085.374193410102"/>
    <n v="72226.0579244111"/>
    <n v="3.1286500846509382"/>
    <x v="3"/>
    <n v="1917.4513687911401"/>
    <n v="37.667739114523734"/>
    <x v="1"/>
    <s v="USD"/>
    <n v="1347107576.8473899"/>
    <d v="2012-09-08T12:32:57"/>
    <n v="1349414319.4289"/>
    <d v="2012-10-05T05:18:39"/>
    <b v="0"/>
    <b v="0"/>
    <s v="theater/plays"/>
    <x v="3"/>
    <s v="plays"/>
  </r>
  <r>
    <n v="243"/>
    <s v="Best, Carr and Williams"/>
    <s v="Diverse transitional migration"/>
    <n v="23033.359594400499"/>
    <n v="72374.769127703898"/>
    <n v="3.142171632891039"/>
    <x v="0"/>
    <n v="1923.2674502111599"/>
    <n v="37.631151673553099"/>
    <x v="1"/>
    <s v="USD"/>
    <n v="1346739102.64326"/>
    <d v="2012-09-04T06:11:43"/>
    <n v="1349049537.19853"/>
    <d v="2012-09-30T23:58:57"/>
    <b v="0"/>
    <b v="0"/>
    <s v="music/rock"/>
    <x v="1"/>
    <s v="rock"/>
  </r>
  <r>
    <n v="244"/>
    <s v="Campbell, Brown and Powell"/>
    <s v="Synchronized global task-force"/>
    <n v="22981.3449953909"/>
    <n v="72523.480330996696"/>
    <n v="3.1557543888550423"/>
    <x v="1"/>
    <n v="1929.08353163119"/>
    <n v="37.594784850852186"/>
    <x v="1"/>
    <s v="USD"/>
    <n v="1346370628.4391301"/>
    <d v="2012-08-30T23:50:28"/>
    <n v="1348684754.9681599"/>
    <d v="2012-09-26T18:39:15"/>
    <b v="0"/>
    <b v="1"/>
    <s v="theater/plays"/>
    <x v="3"/>
    <s v="plays"/>
  </r>
  <r>
    <n v="245"/>
    <s v="Johnson, Parker and Haynes"/>
    <s v="Focused 6thgeneration forecast"/>
    <n v="22929.330396381301"/>
    <n v="72672.191534289406"/>
    <n v="3.169398769087409"/>
    <x v="1"/>
    <n v="1934.8996130512201"/>
    <n v="37.558636656963166"/>
    <x v="5"/>
    <s v="CHF"/>
    <n v="1346002154.2349999"/>
    <d v="2012-08-26T17:29:14"/>
    <n v="1348319972.7377999"/>
    <d v="2012-09-22T13:19:33"/>
    <b v="0"/>
    <b v="0"/>
    <s v="film &amp; video/shorts"/>
    <x v="4"/>
    <s v="shorts"/>
  </r>
  <r>
    <n v="246"/>
    <s v="Clark-Cooke"/>
    <s v="Down-sized analyzing challenge"/>
    <n v="22877.315797371801"/>
    <n v="72820.902737582393"/>
    <n v="3.1831051939208805"/>
    <x v="1"/>
    <n v="1940.7156944712499"/>
    <n v="37.522705126276897"/>
    <x v="1"/>
    <s v="USD"/>
    <n v="1345633680.03087"/>
    <d v="2012-08-22T11:08:00"/>
    <n v="1347955190.5074301"/>
    <d v="2012-09-18T07:59:51"/>
    <b v="0"/>
    <b v="0"/>
    <s v="film &amp; video/animation"/>
    <x v="4"/>
    <s v="animation"/>
  </r>
  <r>
    <n v="247"/>
    <s v="Schroeder Ltd"/>
    <s v="Progressive needs-based focus group"/>
    <n v="22825.301198362198"/>
    <n v="72969.613940875206"/>
    <n v="3.1968740875196446"/>
    <x v="1"/>
    <n v="1946.5317758912699"/>
    <n v="37.486988316676303"/>
    <x v="4"/>
    <s v="GBP"/>
    <n v="1345265205.82674"/>
    <d v="2012-08-18T04:46:46"/>
    <n v="1347590408.27706"/>
    <d v="2012-09-14T02:40:08"/>
    <b v="0"/>
    <b v="0"/>
    <s v="games/video games"/>
    <x v="6"/>
    <s v="video games"/>
  </r>
  <r>
    <n v="248"/>
    <s v="Jackson PLC"/>
    <s v="Ergonomic 6thgeneration success"/>
    <n v="22773.286599352599"/>
    <n v="73118.325144168004"/>
    <n v="3.2107058779230671"/>
    <x v="0"/>
    <n v="1952.3478573113"/>
    <n v="37.451484309186483"/>
    <x v="6"/>
    <s v="EUR"/>
    <n v="1344896731.6226101"/>
    <d v="2012-08-13T22:25:32"/>
    <n v="1347225626.04669"/>
    <d v="2012-09-09T21:20:26"/>
    <b v="0"/>
    <b v="0"/>
    <s v="film &amp; video/documentary"/>
    <x v="4"/>
    <s v="documentary"/>
  </r>
  <r>
    <n v="249"/>
    <s v="Blair, Collins and Carter"/>
    <s v="Exclusive interactive approach"/>
    <n v="22721.272000343"/>
    <n v="73267.036347460802"/>
    <n v="3.2246009970900733"/>
    <x v="1"/>
    <n v="1958.1639387313301"/>
    <n v="37.416191207631776"/>
    <x v="1"/>
    <s v="USD"/>
    <n v="1344528257.4184799"/>
    <d v="2012-08-09T16:04:17"/>
    <n v="1346860843.8163199"/>
    <d v="2012-09-05T16:00:44"/>
    <b v="0"/>
    <b v="0"/>
    <s v="theater/plays"/>
    <x v="3"/>
    <s v="plays"/>
  </r>
  <r>
    <n v="250"/>
    <s v="Maldonado and Sons"/>
    <s v="Reverse-engineered asynchronous archive"/>
    <n v="22669.257401333402"/>
    <n v="73415.7475507536"/>
    <n v="3.2385598809441061"/>
    <x v="1"/>
    <n v="1963.9800201513499"/>
    <n v="37.381107138297658"/>
    <x v="1"/>
    <s v="USD"/>
    <n v="1344159783.21435"/>
    <d v="2012-08-05T09:43:03"/>
    <n v="1346496061.5859499"/>
    <d v="2012-09-01T10:41:02"/>
    <b v="0"/>
    <b v="0"/>
    <s v="film &amp; video/documentary"/>
    <x v="4"/>
    <s v="documentary"/>
  </r>
  <r>
    <n v="251"/>
    <s v="Mitchell and Sons"/>
    <s v="Synergized intangible challenge"/>
    <n v="22617.242802323799"/>
    <n v="73564.458754046398"/>
    <n v="3.2525829694187149"/>
    <x v="1"/>
    <n v="1969.7961015713799"/>
    <n v="37.346230249598563"/>
    <x v="3"/>
    <s v="DKK"/>
    <n v="1343791309.0102301"/>
    <d v="2012-08-01T03:21:49"/>
    <n v="1346131279.3555901"/>
    <d v="2012-08-28T05:21:19"/>
    <b v="0"/>
    <b v="1"/>
    <s v="film &amp; video/drama"/>
    <x v="4"/>
    <s v="drama"/>
  </r>
  <r>
    <n v="252"/>
    <s v="Jackson-Lewis"/>
    <s v="Monitored multi-state encryption"/>
    <n v="22565.228203314298"/>
    <n v="73713.169957339196"/>
    <n v="3.2666707065037559"/>
    <x v="1"/>
    <n v="1975.61218299141"/>
    <n v="37.311558711753349"/>
    <x v="1"/>
    <s v="USD"/>
    <n v="1343422834.8060999"/>
    <d v="2012-07-27T21:00:35"/>
    <n v="1345766497.1252201"/>
    <d v="2012-08-24T00:01:37"/>
    <b v="0"/>
    <b v="0"/>
    <s v="theater/plays"/>
    <x v="3"/>
    <s v="plays"/>
  </r>
  <r>
    <n v="253"/>
    <s v="Black, Armstrong and Anderson"/>
    <s v="Profound attitude-oriented functionalities"/>
    <n v="22513.213604304699"/>
    <n v="73861.881160632096"/>
    <n v="3.2808235402923169"/>
    <x v="1"/>
    <n v="1981.4282644114301"/>
    <n v="37.277090716464706"/>
    <x v="1"/>
    <s v="USD"/>
    <n v="1343054360.60197"/>
    <d v="2012-07-23T14:39:21"/>
    <n v="1345401714.89485"/>
    <d v="2012-08-19T18:41:55"/>
    <b v="0"/>
    <b v="1"/>
    <s v="publishing/fiction"/>
    <x v="5"/>
    <s v="fiction"/>
  </r>
  <r>
    <n v="254"/>
    <s v="Maldonado-Gonzalez"/>
    <s v="Digitized client-driven database"/>
    <n v="22461.199005295101"/>
    <n v="74010.592363924894"/>
    <n v="3.2950419230281214"/>
    <x v="1"/>
    <n v="1987.2443458314599"/>
    <n v="37.242824476604049"/>
    <x v="1"/>
    <s v="USD"/>
    <n v="1342685886.39784"/>
    <d v="2012-07-19T08:18:06"/>
    <n v="1345036932.66448"/>
    <d v="2012-08-15T13:22:13"/>
    <b v="0"/>
    <b v="0"/>
    <s v="photography/photography books"/>
    <x v="7"/>
    <s v="photography books"/>
  </r>
  <r>
    <n v="255"/>
    <s v="Kim-Rice"/>
    <s v="Organized bi-directional function"/>
    <n v="22409.184406285502"/>
    <n v="74159.303567217707"/>
    <n v="3.3093263111537845"/>
    <x v="0"/>
    <n v="1993.06042725149"/>
    <n v="37.208758225904042"/>
    <x v="3"/>
    <s v="DKK"/>
    <n v="1342317412.1937101"/>
    <d v="2012-07-15T01:56:52"/>
    <n v="1344672150.4341099"/>
    <d v="2012-08-11T08:02:30"/>
    <b v="0"/>
    <b v="0"/>
    <s v="theater/plays"/>
    <x v="3"/>
    <s v="plays"/>
  </r>
  <r>
    <n v="256"/>
    <s v="Garcia, Garcia and Lopez"/>
    <s v="Reduced stable middleware"/>
    <n v="22357.169807275899"/>
    <n v="74308.014770510505"/>
    <n v="3.3236771653596229"/>
    <x v="1"/>
    <n v="1998.87650867152"/>
    <n v="37.174890218654177"/>
    <x v="1"/>
    <s v="USD"/>
    <n v="1341948937.9895799"/>
    <d v="2012-07-10T19:35:38"/>
    <n v="1344307368.2037399"/>
    <d v="2012-08-07T02:42:48"/>
    <b v="0"/>
    <b v="1"/>
    <s v="technology/wearables"/>
    <x v="2"/>
    <s v="wearables"/>
  </r>
  <r>
    <n v="257"/>
    <s v="Watts Group"/>
    <s v="Universal 5thgeneration neural-net"/>
    <n v="22305.155208266398"/>
    <n v="74456.725973803303"/>
    <n v="3.3380949506331739"/>
    <x v="1"/>
    <n v="2004.6925900915401"/>
    <n v="37.141218729402993"/>
    <x v="6"/>
    <s v="EUR"/>
    <n v="1341580463.78545"/>
    <d v="2012-07-06T13:14:24"/>
    <n v="1343942585.9733701"/>
    <d v="2012-08-02T21:23:06"/>
    <b v="0"/>
    <b v="1"/>
    <s v="music/rock"/>
    <x v="1"/>
    <s v="rock"/>
  </r>
  <r>
    <n v="258"/>
    <s v="Werner-Bryant"/>
    <s v="Virtual uniform frame"/>
    <n v="22253.1406092568"/>
    <n v="74605.437177096101"/>
    <n v="3.3525801363094763"/>
    <x v="1"/>
    <n v="2010.5086715115699"/>
    <n v="37.107742052664292"/>
    <x v="1"/>
    <s v="USD"/>
    <n v="1341211989.58132"/>
    <d v="2012-07-02T06:53:10"/>
    <n v="1343577803.74301"/>
    <d v="2012-07-29T16:03:24"/>
    <b v="0"/>
    <b v="0"/>
    <s v="food/food trucks"/>
    <x v="0"/>
    <s v="food trucks"/>
  </r>
  <r>
    <n v="259"/>
    <s v="Schmitt-Mendoza"/>
    <s v="Profound explicit paradigm"/>
    <n v="22201.126010247201"/>
    <n v="74754.148380389001"/>
    <n v="3.3671331961219133"/>
    <x v="1"/>
    <n v="2016.3247529316"/>
    <n v="37.07445850263035"/>
    <x v="1"/>
    <s v="USD"/>
    <n v="1340843515.3771901"/>
    <d v="2012-06-28T00:31:55"/>
    <n v="1343213021.51264"/>
    <d v="2012-07-25T10:43:42"/>
    <b v="0"/>
    <b v="0"/>
    <s v="publishing/radio &amp; podcasts"/>
    <x v="5"/>
    <s v="radio &amp; podcasts"/>
  </r>
  <r>
    <n v="260"/>
    <s v="Reid-Mccullough"/>
    <s v="Visionary real-time groupware"/>
    <n v="22149.111411237602"/>
    <n v="74902.859583681799"/>
    <n v="3.3817546082539001"/>
    <x v="1"/>
    <n v="2022.14083435162"/>
    <n v="37.041366412888188"/>
    <x v="3"/>
    <s v="DKK"/>
    <n v="1340475041.17307"/>
    <d v="2012-06-23T18:10:41"/>
    <n v="1342848239.28227"/>
    <d v="2012-07-21T05:23:59"/>
    <b v="0"/>
    <b v="0"/>
    <s v="publishing/fiction"/>
    <x v="5"/>
    <s v="fiction"/>
  </r>
  <r>
    <n v="261"/>
    <s v="Woods-Clark"/>
    <s v="Networked tertiary Graphical User Interface"/>
    <n v="22097.096812227999"/>
    <n v="75051.570786974597"/>
    <n v="3.3964448553912687"/>
    <x v="0"/>
    <n v="2027.9569157716501"/>
    <n v="37.008464136141185"/>
    <x v="1"/>
    <s v="USD"/>
    <n v="1340106566.96894"/>
    <d v="2012-06-19T11:49:27"/>
    <n v="1342483457.0518999"/>
    <d v="2012-07-17T00:04:17"/>
    <b v="0"/>
    <b v="1"/>
    <s v="theater/plays"/>
    <x v="3"/>
    <s v="plays"/>
  </r>
  <r>
    <n v="262"/>
    <s v="Vaughn, Hunt and Caldwell"/>
    <s v="Virtual grid-enabled task-force"/>
    <n v="22045.0822132184"/>
    <n v="75200.281990267395"/>
    <n v="3.4112044247753692"/>
    <x v="1"/>
    <n v="2033.7729971916799"/>
    <n v="36.975750043936635"/>
    <x v="1"/>
    <s v="USD"/>
    <n v="1339738092.7648101"/>
    <d v="2012-06-15T05:28:13"/>
    <n v="1342118674.8215301"/>
    <d v="2012-07-12T18:44:35"/>
    <b v="0"/>
    <b v="0"/>
    <s v="music/rock"/>
    <x v="1"/>
    <s v="rock"/>
  </r>
  <r>
    <n v="263"/>
    <s v="Bennett and Sons"/>
    <s v="Function-based multi-state software"/>
    <n v="21993.0676142089"/>
    <n v="75348.993193560207"/>
    <n v="3.426033808256927"/>
    <x v="1"/>
    <n v="2039.5890786117"/>
    <n v="36.943222526396582"/>
    <x v="1"/>
    <s v="USD"/>
    <n v="1339369618.5606799"/>
    <d v="2012-06-10T23:06:59"/>
    <n v="1341753892.5911601"/>
    <d v="2012-07-08T13:24:53"/>
    <b v="0"/>
    <b v="0"/>
    <s v="theater/plays"/>
    <x v="3"/>
    <s v="plays"/>
  </r>
  <r>
    <n v="264"/>
    <s v="Lamb Inc"/>
    <s v="Optimized leadingedge concept"/>
    <n v="21941.053015199301"/>
    <n v="75497.704396853005"/>
    <n v="3.4409335023507404"/>
    <x v="1"/>
    <n v="2045.40516003173"/>
    <n v="36.910879991953195"/>
    <x v="1"/>
    <s v="USD"/>
    <n v="1339001144.35655"/>
    <d v="2012-06-06T16:45:44"/>
    <n v="1341389110.36079"/>
    <d v="2012-07-04T08:05:10"/>
    <b v="0"/>
    <b v="0"/>
    <s v="theater/plays"/>
    <x v="3"/>
    <s v="plays"/>
  </r>
  <r>
    <n v="265"/>
    <s v="Casey-Kelly"/>
    <s v="Sharable holistic interface"/>
    <n v="21889.038416189702"/>
    <n v="75646.415600145905"/>
    <n v="3.4559040082910104"/>
    <x v="1"/>
    <n v="2051.2212414517599"/>
    <n v="36.878720867090308"/>
    <x v="1"/>
    <s v="USD"/>
    <n v="1338632670.15242"/>
    <d v="2012-06-02T10:24:30"/>
    <n v="1341024328.13043"/>
    <d v="2012-06-30T02:45:28"/>
    <b v="0"/>
    <b v="0"/>
    <s v="music/rock"/>
    <x v="1"/>
    <s v="rock"/>
  </r>
  <r>
    <n v="266"/>
    <s v="Jones, Taylor and Moore"/>
    <s v="Down-sized system-worthy secured line"/>
    <n v="21837.023817180099"/>
    <n v="75795.126803438703"/>
    <n v="3.4709458320875903"/>
    <x v="0"/>
    <n v="2057.0373228717899"/>
    <n v="36.846743596087308"/>
    <x v="6"/>
    <s v="EUR"/>
    <n v="1338264195.9482901"/>
    <d v="2012-05-29T04:03:16"/>
    <n v="1340659545.9000599"/>
    <d v="2012-06-25T21:25:46"/>
    <b v="0"/>
    <b v="0"/>
    <s v="music/metal"/>
    <x v="1"/>
    <s v="metal"/>
  </r>
  <r>
    <n v="267"/>
    <s v="Bradshaw, Gill and Donovan"/>
    <s v="Inverse secondary infrastructure"/>
    <n v="21785.0092181705"/>
    <n v="75943.838006731501"/>
    <n v="3.4860594845830066"/>
    <x v="0"/>
    <n v="2062.85340429181"/>
    <n v="36.814946640768923"/>
    <x v="4"/>
    <s v="GBP"/>
    <n v="1337895721.7441599"/>
    <d v="2012-05-24T21:42:02"/>
    <n v="1340294763.6696899"/>
    <d v="2012-06-21T16:06:04"/>
    <b v="0"/>
    <b v="1"/>
    <s v="technology/wearables"/>
    <x v="2"/>
    <s v="wearables"/>
  </r>
  <r>
    <n v="268"/>
    <s v="Hernandez, Rodriguez and Clark"/>
    <s v="Organic foreground leverage"/>
    <n v="21732.994619160901"/>
    <n v="76092.549210024299"/>
    <n v="3.5012454815102783"/>
    <x v="0"/>
    <n v="2068.66948571184"/>
    <n v="36.783328480257666"/>
    <x v="1"/>
    <s v="USD"/>
    <n v="1337527247.54003"/>
    <d v="2012-05-20T15:20:48"/>
    <n v="1339929981.4393201"/>
    <d v="2012-06-17T10:46:21"/>
    <b v="0"/>
    <b v="0"/>
    <s v="theater/plays"/>
    <x v="3"/>
    <s v="plays"/>
  </r>
  <r>
    <n v="269"/>
    <s v="Smith-Jones"/>
    <s v="Reverse-engineered static concept"/>
    <n v="21680.980020151401"/>
    <n v="76241.260413317097"/>
    <n v="3.5165043435515648"/>
    <x v="1"/>
    <n v="2074.4855671318701"/>
    <n v="36.751887610732467"/>
    <x v="1"/>
    <s v="USD"/>
    <n v="1337158773.3359101"/>
    <d v="2012-05-16T08:59:33"/>
    <n v="1339565199.20895"/>
    <d v="2012-06-13T05:26:39"/>
    <b v="0"/>
    <b v="0"/>
    <s v="film &amp; video/drama"/>
    <x v="4"/>
    <s v="drama"/>
  </r>
  <r>
    <n v="270"/>
    <s v="Roy PLC"/>
    <s v="Multi-channeled neutral customer loyalty"/>
    <n v="21628.965421141798"/>
    <n v="76389.971616609895"/>
    <n v="3.5318365963977416"/>
    <x v="0"/>
    <n v="2080.3016485518901"/>
    <n v="36.720622545189727"/>
    <x v="1"/>
    <s v="USD"/>
    <n v="1336790299.1317799"/>
    <d v="2012-05-12T02:38:19"/>
    <n v="1339200416.97858"/>
    <d v="2012-06-09T00:06:57"/>
    <b v="0"/>
    <b v="0"/>
    <s v="technology/wearables"/>
    <x v="2"/>
    <s v="wearables"/>
  </r>
  <r>
    <n v="271"/>
    <s v="Wright, Brooks and Villarreal"/>
    <s v="Reverse-engineered bifurcated strategy"/>
    <n v="21576.950822132199"/>
    <n v="76538.682819902795"/>
    <n v="3.5472427708086776"/>
    <x v="1"/>
    <n v="2086.1177299719202"/>
    <n v="36.689531813208369"/>
    <x v="1"/>
    <s v="USD"/>
    <n v="1336421824.92765"/>
    <d v="2012-05-07T20:17:05"/>
    <n v="1338835634.74822"/>
    <d v="2012-06-04T18:47:15"/>
    <b v="0"/>
    <b v="0"/>
    <s v="music/jazz"/>
    <x v="1"/>
    <s v="jazz"/>
  </r>
  <r>
    <n v="272"/>
    <s v="Flores, Miller and Johnson"/>
    <s v="Horizontal context-sensitive knowledge user"/>
    <n v="21524.9362231226"/>
    <n v="76687.394023195593"/>
    <n v="3.5627234026745298"/>
    <x v="1"/>
    <n v="2091.9338113919498"/>
    <n v="36.658613960720224"/>
    <x v="1"/>
    <s v="USD"/>
    <n v="1336053350.72352"/>
    <d v="2012-05-03T13:55:51"/>
    <n v="1338470852.5178499"/>
    <d v="2012-05-31T13:27:33"/>
    <b v="0"/>
    <b v="0"/>
    <s v="technology/wearables"/>
    <x v="2"/>
    <s v="wearables"/>
  </r>
  <r>
    <n v="273"/>
    <s v="Bridges, Freeman and Kim"/>
    <s v="Cross-group multi-state task-force"/>
    <n v="21472.921624113002"/>
    <n v="76836.105226488406"/>
    <n v="3.5782790330778909"/>
    <x v="1"/>
    <n v="2097.7498928119699"/>
    <n v="36.627867549783041"/>
    <x v="1"/>
    <s v="USD"/>
    <n v="1335684876.5193901"/>
    <d v="2012-04-29T07:34:37"/>
    <n v="1338106070.2874801"/>
    <d v="2012-05-27T08:07:50"/>
    <b v="0"/>
    <b v="0"/>
    <s v="games/video games"/>
    <x v="6"/>
    <s v="video games"/>
  </r>
  <r>
    <n v="274"/>
    <s v="Anderson-Perez"/>
    <s v="Expanded 3rdgeneration strategy"/>
    <n v="21420.907025103399"/>
    <n v="76984.816429781204"/>
    <n v="3.5939102083568097"/>
    <x v="1"/>
    <n v="2103.5659742319999"/>
    <n v="36.59729115835691"/>
    <x v="1"/>
    <s v="USD"/>
    <n v="1335316402.3152599"/>
    <d v="2012-04-25T01:13:22"/>
    <n v="1337741288.0571101"/>
    <d v="2012-05-23T02:48:08"/>
    <b v="0"/>
    <b v="0"/>
    <s v="theater/plays"/>
    <x v="3"/>
    <s v="plays"/>
  </r>
  <r>
    <n v="275"/>
    <s v="Wright, Fox and Marks"/>
    <s v="Assimilated real-time support"/>
    <n v="21368.892426093898"/>
    <n v="77133.527633074002"/>
    <n v="3.6096174801687435"/>
    <x v="1"/>
    <n v="2109.38205565203"/>
    <n v="36.566883380086068"/>
    <x v="1"/>
    <s v="USD"/>
    <n v="1334947928.11113"/>
    <d v="2012-04-20T18:52:08"/>
    <n v="1337376505.82674"/>
    <d v="2012-05-18T21:28:26"/>
    <b v="0"/>
    <b v="1"/>
    <s v="theater/plays"/>
    <x v="3"/>
    <s v="plays"/>
  </r>
  <r>
    <n v="276"/>
    <s v="Crawford-Peters"/>
    <s v="User-centric regional database"/>
    <n v="21316.877827084299"/>
    <n v="77282.2388363668"/>
    <n v="3.6254014055555239"/>
    <x v="1"/>
    <n v="2115.19813707206"/>
    <n v="36.536642824082612"/>
    <x v="0"/>
    <s v="CAD"/>
    <n v="1334579453.9070001"/>
    <d v="2012-04-16T12:30:54"/>
    <n v="1337011723.59637"/>
    <d v="2012-05-14T16:08:44"/>
    <b v="0"/>
    <b v="0"/>
    <s v="theater/plays"/>
    <x v="3"/>
    <s v="plays"/>
  </r>
  <r>
    <n v="277"/>
    <s v="Romero-Hoffman"/>
    <s v="Open-source zero administration complexity"/>
    <n v="21264.863228074701"/>
    <n v="77430.9500396597"/>
    <n v="3.6412625470091124"/>
    <x v="0"/>
    <n v="2121.0142184920801"/>
    <n v="36.506568114714803"/>
    <x v="0"/>
    <s v="CAD"/>
    <n v="1334210979.7028699"/>
    <d v="2012-04-12T06:09:40"/>
    <n v="1336646941.3659999"/>
    <d v="2012-05-10T10:49:01"/>
    <b v="0"/>
    <b v="0"/>
    <s v="theater/plays"/>
    <x v="3"/>
    <s v="plays"/>
  </r>
  <r>
    <n v="278"/>
    <s v="Sparks-West"/>
    <s v="Organized incremental standardization"/>
    <n v="21212.848629065102"/>
    <n v="77579.661242952498"/>
    <n v="3.6572014725384672"/>
    <x v="1"/>
    <n v="2126.8302999121101"/>
    <n v="36.476657891397551"/>
    <x v="1"/>
    <s v="USD"/>
    <n v="1333842505.49875"/>
    <d v="2012-04-07T23:48:25"/>
    <n v="1336282159.1356399"/>
    <d v="2012-05-06T05:29:19"/>
    <b v="0"/>
    <b v="0"/>
    <s v="technology/web"/>
    <x v="2"/>
    <s v="web"/>
  </r>
  <r>
    <n v="279"/>
    <s v="Baker, Morgan and Brown"/>
    <s v="Assimilated didactic open system"/>
    <n v="21160.834030055499"/>
    <n v="77728.372446245296"/>
    <n v="3.6732187557373623"/>
    <x v="0"/>
    <n v="2132.6463813321402"/>
    <n v="36.446910808388637"/>
    <x v="1"/>
    <s v="USD"/>
    <n v="1333474031.29462"/>
    <d v="2012-04-03T17:27:11"/>
    <n v="1335917376.9052701"/>
    <d v="2012-05-02T00:09:37"/>
    <b v="0"/>
    <b v="0"/>
    <s v="theater/plays"/>
    <x v="3"/>
    <s v="plays"/>
  </r>
  <r>
    <n v="280"/>
    <s v="Mosley-Gilbert"/>
    <s v="Vision-oriented logistical intranet"/>
    <n v="21108.8194310459"/>
    <n v="77877.083649538006"/>
    <n v="3.6893149758531689"/>
    <x v="0"/>
    <n v="2138.4624627521598"/>
    <n v="36.417325534586055"/>
    <x v="1"/>
    <s v="USD"/>
    <n v="1333105557.0904901"/>
    <d v="2012-03-30T11:05:57"/>
    <n v="1335552594.6749001"/>
    <d v="2012-04-27T18:49:55"/>
    <b v="0"/>
    <b v="1"/>
    <s v="technology/web"/>
    <x v="2"/>
    <s v="web"/>
  </r>
  <r>
    <n v="281"/>
    <s v="Berry-Boyer"/>
    <s v="Mandatory incremental projection"/>
    <n v="21056.8048320364"/>
    <n v="78025.794852830906"/>
    <n v="3.705490717856696"/>
    <x v="1"/>
    <n v="2144.2785441721899"/>
    <n v="36.38790075332922"/>
    <x v="1"/>
    <s v="USD"/>
    <n v="1332737082.8863599"/>
    <d v="2012-03-26T04:44:43"/>
    <n v="1335187812.44453"/>
    <d v="2012-04-23T13:30:12"/>
    <b v="0"/>
    <b v="0"/>
    <s v="theater/plays"/>
    <x v="3"/>
    <s v="plays"/>
  </r>
  <r>
    <n v="282"/>
    <s v="Sanders-Allen"/>
    <s v="Grass-roots needs-based encryption"/>
    <n v="21004.790233026801"/>
    <n v="78174.506056123704"/>
    <n v="3.7217465725130796"/>
    <x v="0"/>
    <n v="2150.0946255922199"/>
    <n v="36.358635162204266"/>
    <x v="1"/>
    <s v="USD"/>
    <n v="1332368608.68223"/>
    <d v="2012-03-21T22:23:29"/>
    <n v="1334823030.21416"/>
    <d v="2012-04-19T08:10:30"/>
    <b v="0"/>
    <b v="1"/>
    <s v="theater/plays"/>
    <x v="3"/>
    <s v="plays"/>
  </r>
  <r>
    <n v="283"/>
    <s v="Lopez Inc"/>
    <s v="Team-oriented 6thgeneration middleware"/>
    <n v="20952.775634017202"/>
    <n v="78323.217259416604"/>
    <n v="3.7380831364536484"/>
    <x v="1"/>
    <n v="2155.91070701224"/>
    <n v="36.329527472851836"/>
    <x v="4"/>
    <s v="GBP"/>
    <n v="1332000134.4781001"/>
    <d v="2012-03-17T16:02:14"/>
    <n v="1334458247.9837899"/>
    <d v="2012-04-15T02:50:48"/>
    <b v="0"/>
    <b v="1"/>
    <s v="technology/wearables"/>
    <x v="2"/>
    <s v="wearables"/>
  </r>
  <r>
    <n v="284"/>
    <s v="Moreno-Turner"/>
    <s v="Inverse multi-tasking installation"/>
    <n v="20900.761035007599"/>
    <n v="78471.928462709402"/>
    <n v="3.7545010122489479"/>
    <x v="1"/>
    <n v="2161.72678843227"/>
    <n v="36.300576410777097"/>
    <x v="6"/>
    <s v="EUR"/>
    <n v="1331631660.2739699"/>
    <d v="2012-03-13T09:41:00"/>
    <n v="1334093465.7534201"/>
    <d v="2012-04-10T21:31:06"/>
    <b v="0"/>
    <b v="1"/>
    <s v="theater/plays"/>
    <x v="3"/>
    <s v="plays"/>
  </r>
  <r>
    <n v="285"/>
    <s v="Jones-Watson"/>
    <s v="Switchable disintermediate moderator"/>
    <n v="20848.746435998"/>
    <n v="78620.6396660022"/>
    <n v="3.7710008084828406"/>
    <x v="3"/>
    <n v="2167.5428698523001"/>
    <n v="36.271780715165065"/>
    <x v="1"/>
    <s v="USD"/>
    <n v="1331263186.06984"/>
    <d v="2012-03-09T03:19:46"/>
    <n v="1333728683.5230601"/>
    <d v="2012-04-06T16:11:24"/>
    <b v="0"/>
    <b v="0"/>
    <s v="theater/plays"/>
    <x v="3"/>
    <s v="plays"/>
  </r>
  <r>
    <n v="286"/>
    <s v="Barker Inc"/>
    <s v="Re-engineered 24/7 task-force"/>
    <n v="20796.7318369885"/>
    <n v="78769.350869294998"/>
    <n v="3.7875831398276714"/>
    <x v="1"/>
    <n v="2173.3589512723302"/>
    <n v="36.243139138696698"/>
    <x v="6"/>
    <s v="EUR"/>
    <n v="1330894711.86571"/>
    <d v="2012-03-04T20:58:32"/>
    <n v="1333363901.29269"/>
    <d v="2012-04-02T10:51:41"/>
    <b v="0"/>
    <b v="1"/>
    <s v="theater/plays"/>
    <x v="3"/>
    <s v="plays"/>
  </r>
  <r>
    <n v="287"/>
    <s v="Tate, Bass and House"/>
    <s v="Organic object-oriented budgetary management"/>
    <n v="20744.717237978901"/>
    <n v="78918.062072587796"/>
    <n v="3.804248627120673"/>
    <x v="1"/>
    <n v="2179.1750326923502"/>
    <n v="36.214650447369195"/>
    <x v="1"/>
    <s v="USD"/>
    <n v="1330526237.6615901"/>
    <d v="2012-02-29T14:37:18"/>
    <n v="1332999119.06232"/>
    <d v="2012-03-29T05:31:59"/>
    <b v="0"/>
    <b v="0"/>
    <s v="theater/plays"/>
    <x v="3"/>
    <s v="plays"/>
  </r>
  <r>
    <n v="288"/>
    <s v="Baldwin, Riley and Jackson"/>
    <s v="Pre-emptive tertiary standardization"/>
    <n v="20692.702638969298"/>
    <n v="79066.773275880594"/>
    <n v="3.8209978974413419"/>
    <x v="0"/>
    <n v="2184.9911141123798"/>
    <n v="36.186313420318093"/>
    <x v="0"/>
    <s v="CAD"/>
    <n v="1330157763.4574599"/>
    <d v="2012-02-25T08:16:03"/>
    <n v="1332634336.8319499"/>
    <d v="2012-03-25T00:12:17"/>
    <b v="0"/>
    <b v="0"/>
    <s v="food/food trucks"/>
    <x v="0"/>
    <s v="food trucks"/>
  </r>
  <r>
    <n v="289"/>
    <s v="Odom Inc"/>
    <s v="Managed bottom-line architecture"/>
    <n v="20640.688039959699"/>
    <n v="79215.484479173494"/>
    <n v="3.8378315841901633"/>
    <x v="1"/>
    <n v="2190.8071955324099"/>
    <n v="36.158126849643907"/>
    <x v="1"/>
    <s v="USD"/>
    <n v="1329789289.25333"/>
    <d v="2012-02-21T01:54:49"/>
    <n v="1332269554.6015799"/>
    <d v="2012-03-20T18:52:35"/>
    <b v="0"/>
    <b v="1"/>
    <s v="music/rock"/>
    <x v="1"/>
    <s v="rock"/>
  </r>
  <r>
    <n v="290"/>
    <s v="Melton, Robinson and Fritz"/>
    <s v="Function-based leadingedge pricing structure"/>
    <n v="20588.6734409501"/>
    <n v="79364.195682466307"/>
    <n v="3.8547503271684271"/>
    <x v="1"/>
    <n v="2196.6232769524299"/>
    <n v="36.130089540239823"/>
    <x v="2"/>
    <s v="AUD"/>
    <n v="1329420815.0492001"/>
    <d v="2012-02-16T19:33:35"/>
    <n v="1331904772.3712101"/>
    <d v="2012-03-16T13:32:52"/>
    <b v="0"/>
    <b v="0"/>
    <s v="technology/web"/>
    <x v="2"/>
    <s v="web"/>
  </r>
  <r>
    <n v="291"/>
    <s v="Mcdonald, Gonzalez and Ross"/>
    <s v="Vision-oriented fresh-thinking conglomeration"/>
    <n v="20536.658841940502"/>
    <n v="79512.906885759105"/>
    <n v="3.8717547726593073"/>
    <x v="0"/>
    <n v="2202.43935837246"/>
    <n v="36.102200309622546"/>
    <x v="1"/>
    <s v="USD"/>
    <n v="1329052340.8450699"/>
    <d v="2012-02-12T13:12:21"/>
    <n v="1331539990.1408501"/>
    <d v="2012-03-12T08:13:10"/>
    <b v="0"/>
    <b v="0"/>
    <s v="music/rock"/>
    <x v="1"/>
    <s v="rock"/>
  </r>
  <r>
    <n v="292"/>
    <s v="Larson-Little"/>
    <s v="Proactive foreground core"/>
    <n v="20484.644242931001"/>
    <n v="79661.618089051903"/>
    <n v="3.8888455735101255"/>
    <x v="0"/>
    <n v="2208.2554397924901"/>
    <n v="36.074457987766898"/>
    <x v="1"/>
    <s v="USD"/>
    <n v="1328683866.64094"/>
    <d v="2012-02-08T06:51:07"/>
    <n v="1331175207.91048"/>
    <d v="2012-03-08T02:53:28"/>
    <b v="0"/>
    <b v="0"/>
    <s v="theater/plays"/>
    <x v="3"/>
    <s v="plays"/>
  </r>
  <r>
    <n v="293"/>
    <s v="Harris Group"/>
    <s v="Open-source optimizing database"/>
    <n v="20432.629643921398"/>
    <n v="79810.329292344701"/>
    <n v="3.906023389215977"/>
    <x v="1"/>
    <n v="2214.0715212125101"/>
    <n v="36.046861416941724"/>
    <x v="3"/>
    <s v="DKK"/>
    <n v="1328315392.43681"/>
    <d v="2012-02-04T00:29:52"/>
    <n v="1330810425.68011"/>
    <d v="2012-03-03T21:33:46"/>
    <b v="0"/>
    <b v="0"/>
    <s v="theater/plays"/>
    <x v="3"/>
    <s v="plays"/>
  </r>
  <r>
    <n v="294"/>
    <s v="Ortiz, Coleman and Mitchell"/>
    <s v="Operative upward-trending algorithm"/>
    <n v="20380.615044911799"/>
    <n v="79959.040495637499"/>
    <n v="3.9232888860044475"/>
    <x v="0"/>
    <n v="2219.8876026325402"/>
    <n v="36.019409451548341"/>
    <x v="4"/>
    <s v="GBP"/>
    <n v="1327946918.2326801"/>
    <d v="2012-01-30T18:08:38"/>
    <n v="1330445643.4497399"/>
    <d v="2012-02-28T16:14:03"/>
    <b v="0"/>
    <b v="0"/>
    <s v="film &amp; video/documentary"/>
    <x v="4"/>
    <s v="documentary"/>
  </r>
  <r>
    <n v="295"/>
    <s v="Carter-Guzman"/>
    <s v="Centralized cohesive challenge"/>
    <n v="20328.600445902201"/>
    <n v="80107.751698930399"/>
    <n v="3.9406427369218306"/>
    <x v="1"/>
    <n v="2225.7036840525702"/>
    <n v="35.992100957963046"/>
    <x v="3"/>
    <s v="DKK"/>
    <n v="1327578444.0285599"/>
    <d v="2012-01-26T11:47:24"/>
    <n v="1330080861.2193699"/>
    <d v="2012-02-24T10:54:21"/>
    <b v="0"/>
    <b v="0"/>
    <s v="theater/plays"/>
    <x v="3"/>
    <s v="plays"/>
  </r>
  <r>
    <n v="296"/>
    <s v="Nunez-Richards"/>
    <s v="Exclusive attitude-oriented intranet"/>
    <n v="20276.585846892602"/>
    <n v="80256.462902223197"/>
    <n v="3.9580856219205436"/>
    <x v="2"/>
    <n v="2231.5197654725998"/>
    <n v="35.964934814380271"/>
    <x v="3"/>
    <s v="DKK"/>
    <n v="1327209969.82443"/>
    <d v="2012-01-22T05:26:10"/>
    <n v="1329716078.9890001"/>
    <d v="2012-02-20T05:34:39"/>
    <b v="0"/>
    <b v="0"/>
    <s v="theater/plays"/>
    <x v="3"/>
    <s v="plays"/>
  </r>
  <r>
    <n v="297"/>
    <s v="Rangel, Holt and Jones"/>
    <s v="Open-source fresh-thinking model"/>
    <n v="20224.571247882999"/>
    <n v="80405.174105515995"/>
    <n v="3.9756182279479662"/>
    <x v="0"/>
    <n v="2237.3358468926199"/>
    <n v="35.937909910659478"/>
    <x v="1"/>
    <s v="USD"/>
    <n v="1326841495.6203001"/>
    <d v="2012-01-17T23:04:56"/>
    <n v="1329351296.75863"/>
    <d v="2012-02-16T00:14:57"/>
    <b v="0"/>
    <b v="0"/>
    <s v="music/electric music"/>
    <x v="1"/>
    <s v="electric music"/>
  </r>
  <r>
    <n v="298"/>
    <s v="Green Ltd"/>
    <s v="Monitored empowering installation"/>
    <n v="20172.556648873498"/>
    <n v="80553.885308808807"/>
    <n v="3.9932412490365814"/>
    <x v="1"/>
    <n v="2243.1519283126499"/>
    <n v="35.911025148173209"/>
    <x v="1"/>
    <s v="USD"/>
    <n v="1326473021.4161699"/>
    <d v="2012-01-13T16:43:41"/>
    <n v="1328986514.52826"/>
    <d v="2012-02-11T18:55:15"/>
    <b v="0"/>
    <b v="0"/>
    <s v="film &amp; video/drama"/>
    <x v="4"/>
    <s v="drama"/>
  </r>
  <r>
    <n v="299"/>
    <s v="Perez, Johnson and Gardner"/>
    <s v="Grass-roots zero administration system engine"/>
    <n v="20120.5420498639"/>
    <n v="80702.596512101605"/>
    <n v="4.0109553863956409"/>
    <x v="0"/>
    <n v="2248.96800973268"/>
    <n v="35.884279439659167"/>
    <x v="1"/>
    <s v="USD"/>
    <n v="1326104547.2120399"/>
    <d v="2012-01-09T10:22:27"/>
    <n v="1328621732.2979"/>
    <d v="2012-02-07T13:35:32"/>
    <b v="0"/>
    <b v="1"/>
    <s v="theater/plays"/>
    <x v="3"/>
    <s v="plays"/>
  </r>
  <r>
    <n v="300"/>
    <s v="Kim Ltd"/>
    <s v="Assimilated hybrid intranet"/>
    <n v="20068.527450854301"/>
    <n v="80851.307715394403"/>
    <n v="4.0287613485040543"/>
    <x v="0"/>
    <n v="2254.7840911527001"/>
    <n v="35.857671709073159"/>
    <x v="1"/>
    <s v="USD"/>
    <n v="1325736073.00791"/>
    <d v="2012-01-05T04:01:13"/>
    <n v="1328256950.0675299"/>
    <d v="2012-02-03T08:15:50"/>
    <b v="0"/>
    <b v="0"/>
    <s v="film &amp; video/drama"/>
    <x v="4"/>
    <s v="drama"/>
  </r>
  <r>
    <n v="301"/>
    <s v="Walker, Taylor and Coleman"/>
    <s v="Multi-tiered directional open architecture"/>
    <n v="20016.512851844702"/>
    <n v="81000.018918687303"/>
    <n v="4.0466598512049226"/>
    <x v="1"/>
    <n v="2260.6001725727301"/>
    <n v="35.831200891444368"/>
    <x v="1"/>
    <s v="USD"/>
    <n v="1325367598.8037801"/>
    <d v="2011-12-31T21:39:59"/>
    <n v="1327892167.8371601"/>
    <d v="2012-01-30T02:56:08"/>
    <b v="0"/>
    <b v="0"/>
    <s v="music/indie rock"/>
    <x v="1"/>
    <s v="indie rock"/>
  </r>
  <r>
    <n v="302"/>
    <s v="Rodriguez, Rose and Stewart"/>
    <s v="Cloned directional synergy"/>
    <n v="19964.498252835099"/>
    <n v="81148.730121980101"/>
    <n v="4.0646516178014345"/>
    <x v="0"/>
    <n v="2266.4162539927602"/>
    <n v="35.804865932734053"/>
    <x v="1"/>
    <s v="USD"/>
    <n v="1324999124.5996499"/>
    <d v="2011-12-27T15:18:45"/>
    <n v="1327527385.6067901"/>
    <d v="2012-01-25T21:36:26"/>
    <b v="0"/>
    <b v="0"/>
    <s v="music/indie rock"/>
    <x v="1"/>
    <s v="indie rock"/>
  </r>
  <r>
    <n v="303"/>
    <s v="Wright, Hunt and Rowe"/>
    <s v="Extended eco-centric pricing structure"/>
    <n v="19912.4836538255"/>
    <n v="81297.441325272899"/>
    <n v="4.0827373791543273"/>
    <x v="0"/>
    <n v="2272.2323354127898"/>
    <n v="35.778665789695239"/>
    <x v="1"/>
    <s v="USD"/>
    <n v="1324630650.39552"/>
    <d v="2011-12-23T08:57:30"/>
    <n v="1327162603.37642"/>
    <d v="2012-01-21T16:16:43"/>
    <b v="0"/>
    <b v="0"/>
    <s v="technology/wearables"/>
    <x v="2"/>
    <s v="wearables"/>
  </r>
  <r>
    <n v="304"/>
    <s v="Hines Inc"/>
    <s v="Cross-platform systemic adapter"/>
    <n v="19860.469054816"/>
    <n v="81446.152528565697"/>
    <n v="4.1009178737808147"/>
    <x v="1"/>
    <n v="2278.0484168328098"/>
    <n v="35.752599429735113"/>
    <x v="1"/>
    <s v="USD"/>
    <n v="1324262176.1914001"/>
    <d v="2011-12-19T02:36:16"/>
    <n v="1326797821.14605"/>
    <d v="2012-01-17T10:57:01"/>
    <b v="0"/>
    <b v="0"/>
    <s v="publishing/nonfiction"/>
    <x v="5"/>
    <s v="nonfiction"/>
  </r>
  <r>
    <n v="305"/>
    <s v="Cochran-Nguyen"/>
    <s v="Seamless 4thgeneration methodology"/>
    <n v="19808.454455806401"/>
    <n v="81594.863731858495"/>
    <n v="4.1191938479552004"/>
    <x v="1"/>
    <n v="2283.8644982528399"/>
    <n v="35.726665830778799"/>
    <x v="1"/>
    <s v="USD"/>
    <n v="1323893701.9872701"/>
    <d v="2011-12-14T20:15:02"/>
    <n v="1326433038.9156899"/>
    <d v="2012-01-13T05:37:19"/>
    <b v="0"/>
    <b v="0"/>
    <s v="film &amp; video/animation"/>
    <x v="4"/>
    <s v="animation"/>
  </r>
  <r>
    <n v="306"/>
    <s v="Johnson-Gould"/>
    <s v="Exclusive needs-based adapter"/>
    <n v="19756.439856796798"/>
    <n v="81743.574935151293"/>
    <n v="4.1375660558108649"/>
    <x v="3"/>
    <n v="2289.68057967287"/>
    <n v="35.700863981136671"/>
    <x v="1"/>
    <s v="USD"/>
    <n v="1323525227.7831399"/>
    <d v="2011-12-10T13:53:48"/>
    <n v="1326068256.6853199"/>
    <d v="2012-01-09T00:17:37"/>
    <b v="0"/>
    <b v="0"/>
    <s v="theater/plays"/>
    <x v="3"/>
    <s v="plays"/>
  </r>
  <r>
    <n v="307"/>
    <s v="Perez-Hess"/>
    <s v="Down-sized cohesive archive"/>
    <n v="19704.425257787199"/>
    <n v="81892.286138444193"/>
    <n v="4.1560352594440841"/>
    <x v="0"/>
    <n v="2295.49666109289"/>
    <n v="35.675192879372403"/>
    <x v="1"/>
    <s v="USD"/>
    <n v="1323156753.57901"/>
    <d v="2011-12-06T07:32:34"/>
    <n v="1325703474.4549501"/>
    <d v="2012-01-04T18:57:54"/>
    <b v="0"/>
    <b v="1"/>
    <s v="theater/plays"/>
    <x v="3"/>
    <s v="plays"/>
  </r>
  <r>
    <n v="308"/>
    <s v="Reeves, Thompson and Richardson"/>
    <s v="Proactive composite alliance"/>
    <n v="19652.4106587776"/>
    <n v="82040.997341737006"/>
    <n v="4.1746022290193707"/>
    <x v="1"/>
    <n v="2301.3127425129201"/>
    <n v="35.649651534172747"/>
    <x v="1"/>
    <s v="USD"/>
    <n v="1322788279.3748801"/>
    <d v="2011-12-02T01:11:19"/>
    <n v="1325338692.22458"/>
    <d v="2011-12-31T13:38:12"/>
    <b v="0"/>
    <b v="0"/>
    <s v="film &amp; video/drama"/>
    <x v="4"/>
    <s v="drama"/>
  </r>
  <r>
    <n v="309"/>
    <s v="Simmons-Reynolds"/>
    <s v="Re-engineered intangible definition"/>
    <n v="19600.3960597681"/>
    <n v="82189.708545029804"/>
    <n v="4.1932677428765297"/>
    <x v="0"/>
    <n v="2307.1288239329501"/>
    <n v="35.624238964221099"/>
    <x v="1"/>
    <s v="USD"/>
    <n v="1322419805.1707499"/>
    <d v="2011-11-27T18:50:05"/>
    <n v="1324973909.99421"/>
    <d v="2011-12-27T08:18:30"/>
    <b v="0"/>
    <b v="0"/>
    <s v="theater/plays"/>
    <x v="3"/>
    <s v="plays"/>
  </r>
  <r>
    <n v="310"/>
    <s v="Collier Inc"/>
    <s v="Enhanced dynamic definition"/>
    <n v="19548.381460758501"/>
    <n v="82338.419748322602"/>
    <n v="4.2120325876394968"/>
    <x v="1"/>
    <n v="2312.9449053529702"/>
    <n v="35.59895419807124"/>
    <x v="1"/>
    <s v="USD"/>
    <n v="1322051330.96662"/>
    <d v="2011-11-23T12:28:51"/>
    <n v="1324609127.76384"/>
    <d v="2011-12-23T02:58:48"/>
    <b v="0"/>
    <b v="0"/>
    <s v="theater/plays"/>
    <x v="3"/>
    <s v="plays"/>
  </r>
  <r>
    <n v="311"/>
    <s v="Gray-Jenkins"/>
    <s v="Devolved next generation adapter"/>
    <n v="19496.366861748898"/>
    <n v="82487.1309516154"/>
    <n v="4.2308975583267205"/>
    <x v="1"/>
    <n v="2318.7609867729998"/>
    <n v="35.573796274023074"/>
    <x v="4"/>
    <s v="GBP"/>
    <n v="1321682856.76249"/>
    <d v="2011-11-19T06:07:37"/>
    <n v="1324244345.5334699"/>
    <d v="2011-12-18T21:39:06"/>
    <b v="0"/>
    <b v="0"/>
    <s v="film &amp; video/documentary"/>
    <x v="4"/>
    <s v="documentary"/>
  </r>
  <r>
    <n v="312"/>
    <s v="Scott, Wilson and Martin"/>
    <s v="Cross-platform intermediate frame"/>
    <n v="19444.352262739299"/>
    <n v="82635.842154908198"/>
    <n v="4.2498634584635191"/>
    <x v="1"/>
    <n v="2324.5770681930298"/>
    <n v="35.548764240001624"/>
    <x v="1"/>
    <s v="USD"/>
    <n v="1321314382.5583601"/>
    <d v="2011-11-14T23:46:23"/>
    <n v="1323879563.3031099"/>
    <d v="2011-12-14T16:19:23"/>
    <b v="0"/>
    <b v="0"/>
    <s v="technology/wearables"/>
    <x v="2"/>
    <s v="wearables"/>
  </r>
  <r>
    <n v="313"/>
    <s v="Caldwell, Velazquez and Wilson"/>
    <s v="Monitored impactful analyzer"/>
    <n v="19392.337663729701"/>
    <n v="82784.553358201098"/>
    <n v="4.2689311001961618"/>
    <x v="1"/>
    <n v="2330.3931496130599"/>
    <n v="35.52385715343641"/>
    <x v="1"/>
    <s v="USD"/>
    <n v="1320945908.3542399"/>
    <d v="2011-11-10T17:25:08"/>
    <n v="1323514781.0727401"/>
    <d v="2011-12-10T10:59:41"/>
    <b v="0"/>
    <b v="1"/>
    <s v="games/video games"/>
    <x v="6"/>
    <s v="video games"/>
  </r>
  <r>
    <n v="314"/>
    <s v="Spencer-Bates"/>
    <s v="Optional responsive customer loyalty"/>
    <n v="19340.323064720102"/>
    <n v="82933.264561493896"/>
    <n v="4.2881013044077676"/>
    <x v="3"/>
    <n v="2336.20923103308"/>
    <n v="35.499074081143199"/>
    <x v="1"/>
    <s v="USD"/>
    <n v="1320577434.15011"/>
    <d v="2011-11-06T11:03:54"/>
    <n v="1323149998.84237"/>
    <d v="2011-12-06T05:39:59"/>
    <b v="0"/>
    <b v="0"/>
    <s v="theater/plays"/>
    <x v="3"/>
    <s v="plays"/>
  </r>
  <r>
    <n v="315"/>
    <s v="Best, Carr and Williams"/>
    <s v="Diverse transitional migration"/>
    <n v="19288.308465710601"/>
    <n v="83081.975764786606"/>
    <n v="4.3073749008361153"/>
    <x v="0"/>
    <n v="2342.02531245311"/>
    <n v="35.474414099207138"/>
    <x v="1"/>
    <s v="USD"/>
    <n v="1320208959.9459801"/>
    <d v="2011-11-02T04:42:40"/>
    <n v="1322785216.612"/>
    <d v="2011-12-02T00:20:17"/>
    <b v="0"/>
    <b v="0"/>
    <s v="music/rock"/>
    <x v="1"/>
    <s v="rock"/>
  </r>
  <r>
    <n v="316"/>
    <s v="Campbell, Brown and Powell"/>
    <s v="Synchronized global task-force"/>
    <n v="19236.293866700998"/>
    <n v="83230.686968079506"/>
    <n v="4.3267527281934512"/>
    <x v="1"/>
    <n v="2347.8413938731401"/>
    <n v="35.449876292868815"/>
    <x v="1"/>
    <s v="USD"/>
    <n v="1319840485.7418499"/>
    <d v="2011-10-28T22:21:26"/>
    <n v="1322420434.3816299"/>
    <d v="2011-11-27T19:00:34"/>
    <b v="0"/>
    <b v="1"/>
    <s v="theater/plays"/>
    <x v="3"/>
    <s v="plays"/>
  </r>
  <r>
    <n v="317"/>
    <s v="Johnson, Parker and Haynes"/>
    <s v="Focused 6thgeneration forecast"/>
    <n v="19184.2792676914"/>
    <n v="83379.398171372304"/>
    <n v="4.3462356342879715"/>
    <x v="1"/>
    <n v="2353.6574752931601"/>
    <n v="35.425459756410383"/>
    <x v="5"/>
    <s v="CHF"/>
    <n v="1319472011.53772"/>
    <d v="2011-10-24T16:00:12"/>
    <n v="1322055652.1512599"/>
    <d v="2011-11-23T13:40:52"/>
    <b v="0"/>
    <b v="0"/>
    <s v="film &amp; video/shorts"/>
    <x v="4"/>
    <s v="shorts"/>
  </r>
  <r>
    <n v="318"/>
    <s v="Clark-Cooke"/>
    <s v="Down-sized analyzing challenge"/>
    <n v="19132.264668681801"/>
    <n v="83528.109374665102"/>
    <n v="4.3658244761476075"/>
    <x v="1"/>
    <n v="2359.4735567131902"/>
    <n v="35.401163593044032"/>
    <x v="1"/>
    <s v="USD"/>
    <n v="1319103537.33359"/>
    <d v="2011-10-20T09:38:57"/>
    <n v="1321690869.9209001"/>
    <d v="2011-11-19T08:21:10"/>
    <b v="0"/>
    <b v="0"/>
    <s v="film &amp; video/animation"/>
    <x v="4"/>
    <s v="animation"/>
  </r>
  <r>
    <n v="319"/>
    <s v="Schroeder Ltd"/>
    <s v="Progressive needs-based focus group"/>
    <n v="19080.250069672202"/>
    <n v="83676.820577958002"/>
    <n v="4.3855201201456566"/>
    <x v="1"/>
    <n v="2365.2896381332198"/>
    <n v="35.376986914802984"/>
    <x v="4"/>
    <s v="GBP"/>
    <n v="1318735063.1294601"/>
    <d v="2011-10-16T03:17:43"/>
    <n v="1321326087.6905301"/>
    <d v="2011-11-15T03:01:28"/>
    <b v="0"/>
    <b v="0"/>
    <s v="games/video games"/>
    <x v="6"/>
    <s v="video games"/>
  </r>
  <r>
    <n v="320"/>
    <s v="Jackson PLC"/>
    <s v="Ergonomic 6thgeneration success"/>
    <n v="19028.235470662599"/>
    <n v="83825.5317812508"/>
    <n v="4.4053234421284904"/>
    <x v="0"/>
    <n v="2371.1057195532399"/>
    <n v="35.352928842432668"/>
    <x v="6"/>
    <s v="EUR"/>
    <n v="1318366588.9253299"/>
    <d v="2011-10-11T20:56:29"/>
    <n v="1320961305.46016"/>
    <d v="2011-11-10T21:41:45"/>
    <b v="0"/>
    <b v="0"/>
    <s v="film &amp; video/documentary"/>
    <x v="4"/>
    <s v="documentary"/>
  </r>
  <r>
    <n v="321"/>
    <s v="Blair, Collins and Carter"/>
    <s v="Exclusive interactive approach"/>
    <n v="18976.220871653099"/>
    <n v="83974.242984543598"/>
    <n v="4.4252353275453968"/>
    <x v="1"/>
    <n v="2376.9218009732699"/>
    <n v="35.328988505284002"/>
    <x v="1"/>
    <s v="USD"/>
    <n v="1317998114.7212"/>
    <d v="2011-10-07T14:35:15"/>
    <n v="1320596523.22979"/>
    <d v="2011-11-06T16:22:03"/>
    <b v="0"/>
    <b v="0"/>
    <s v="theater/plays"/>
    <x v="3"/>
    <s v="plays"/>
  </r>
  <r>
    <n v="322"/>
    <s v="Maldonado and Sons"/>
    <s v="Reverse-engineered asynchronous archive"/>
    <n v="18924.2062726435"/>
    <n v="84122.954187836396"/>
    <n v="4.4452566715806237"/>
    <x v="1"/>
    <n v="2382.7378823933"/>
    <n v="35.305165041209044"/>
    <x v="1"/>
    <s v="USD"/>
    <n v="1317629640.5170801"/>
    <d v="2011-10-03T08:14:01"/>
    <n v="1320231740.9994199"/>
    <d v="2011-11-02T11:02:21"/>
    <b v="0"/>
    <b v="0"/>
    <s v="film &amp; video/documentary"/>
    <x v="4"/>
    <s v="documentary"/>
  </r>
  <r>
    <n v="323"/>
    <s v="Mitchell and Sons"/>
    <s v="Synergized intangible challenge"/>
    <n v="18872.191673633901"/>
    <n v="84271.665391129194"/>
    <n v="4.465388379287397"/>
    <x v="1"/>
    <n v="2388.55396381333"/>
    <n v="35.28145759645696"/>
    <x v="3"/>
    <s v="DKK"/>
    <n v="1317261166.3129499"/>
    <d v="2011-09-29T01:52:46"/>
    <n v="1319866958.7690499"/>
    <d v="2011-10-29T05:42:39"/>
    <b v="0"/>
    <b v="1"/>
    <s v="film &amp; video/drama"/>
    <x v="4"/>
    <s v="drama"/>
  </r>
  <r>
    <n v="324"/>
    <s v="Jackson-Lewis"/>
    <s v="Monitored multi-state encryption"/>
    <n v="18820.177074624298"/>
    <n v="84420.376594422007"/>
    <n v="4.4856313657243989"/>
    <x v="1"/>
    <n v="2394.3700452333501"/>
    <n v="35.25786532557234"/>
    <x v="1"/>
    <s v="USD"/>
    <n v="1316892692.10882"/>
    <d v="2011-09-24T19:31:32"/>
    <n v="1319502176.5386801"/>
    <d v="2011-10-25T00:22:57"/>
    <b v="0"/>
    <b v="0"/>
    <s v="theater/plays"/>
    <x v="3"/>
    <s v="plays"/>
  </r>
  <r>
    <n v="325"/>
    <s v="Black, Armstrong and Anderson"/>
    <s v="Profound attitude-oriented functionalities"/>
    <n v="18768.162475614699"/>
    <n v="84569.087797714907"/>
    <n v="4.505986556094383"/>
    <x v="1"/>
    <n v="2400.1861266533801"/>
    <n v="35.234387391294113"/>
    <x v="1"/>
    <s v="USD"/>
    <n v="1316524217.90469"/>
    <d v="2011-09-20T13:10:18"/>
    <n v="1319137394.30832"/>
    <d v="2011-10-20T19:03:14"/>
    <b v="0"/>
    <b v="1"/>
    <s v="publishing/fiction"/>
    <x v="5"/>
    <s v="fiction"/>
  </r>
  <r>
    <n v="326"/>
    <s v="Maldonado-Gonzalez"/>
    <s v="Digitized client-driven database"/>
    <n v="18716.1478766051"/>
    <n v="84717.799001007705"/>
    <n v="4.5264548858851272"/>
    <x v="1"/>
    <n v="2406.0022080734102"/>
    <n v="35.21102296445725"/>
    <x v="1"/>
    <s v="USD"/>
    <n v="1316155743.7005601"/>
    <d v="2011-09-16T06:49:04"/>
    <n v="1318772612.07795"/>
    <d v="2011-10-16T13:43:32"/>
    <b v="0"/>
    <b v="0"/>
    <s v="photography/photography books"/>
    <x v="7"/>
    <s v="photography books"/>
  </r>
  <r>
    <n v="327"/>
    <s v="Kim-Rice"/>
    <s v="Organized bi-directional function"/>
    <n v="18664.1332775956"/>
    <n v="84866.510204300503"/>
    <n v="4.5470373010127476"/>
    <x v="0"/>
    <n v="2411.8182894934298"/>
    <n v="35.18777122389497"/>
    <x v="3"/>
    <s v="DKK"/>
    <n v="1315787269.4964299"/>
    <d v="2011-09-12T00:27:49"/>
    <n v="1318407829.84758"/>
    <d v="2011-10-12T08:23:50"/>
    <b v="0"/>
    <b v="0"/>
    <s v="theater/plays"/>
    <x v="3"/>
    <s v="plays"/>
  </r>
  <r>
    <n v="328"/>
    <s v="Garcia, Garcia and Lopez"/>
    <s v="Reduced stable middleware"/>
    <n v="18612.118678586001"/>
    <n v="85015.221407593301"/>
    <n v="4.5677347579674938"/>
    <x v="1"/>
    <n v="2417.6343709134599"/>
    <n v="35.164631356341872"/>
    <x v="1"/>
    <s v="USD"/>
    <n v="1315418795.2923"/>
    <d v="2011-09-07T18:06:35"/>
    <n v="1318043047.6172099"/>
    <d v="2011-10-08T03:04:08"/>
    <b v="0"/>
    <b v="1"/>
    <s v="technology/wearables"/>
    <x v="2"/>
    <s v="wearables"/>
  </r>
  <r>
    <n v="329"/>
    <s v="Watts Group"/>
    <s v="Universal 5thgeneration neural-net"/>
    <n v="18560.104079576398"/>
    <n v="85163.932610886099"/>
    <n v="4.5885482239617819"/>
    <x v="1"/>
    <n v="2423.4504523334899"/>
    <n v="35.141602556340082"/>
    <x v="6"/>
    <s v="EUR"/>
    <n v="1315050321.0881701"/>
    <d v="2011-09-03T11:45:21"/>
    <n v="1317678265.3868401"/>
    <d v="2011-10-03T21:44:25"/>
    <b v="0"/>
    <b v="1"/>
    <s v="music/rock"/>
    <x v="1"/>
    <s v="rock"/>
  </r>
  <r>
    <n v="330"/>
    <s v="Werner-Bryant"/>
    <s v="Virtual uniform frame"/>
    <n v="18508.089480566799"/>
    <n v="85312.643814178897"/>
    <n v="4.6094786770809497"/>
    <x v="1"/>
    <n v="2429.26653375351"/>
    <n v="35.11868402614536"/>
    <x v="1"/>
    <s v="USD"/>
    <n v="1314681846.8840401"/>
    <d v="2011-08-30T05:24:07"/>
    <n v="1317313483.1564701"/>
    <d v="2011-09-29T16:24:43"/>
    <b v="0"/>
    <b v="0"/>
    <s v="food/food trucks"/>
    <x v="0"/>
    <s v="food trucks"/>
  </r>
  <r>
    <n v="331"/>
    <s v="Schmitt-Mendoza"/>
    <s v="Profound explicit paradigm"/>
    <n v="18456.074881557201"/>
    <n v="85461.355017471695"/>
    <n v="4.6305271064364604"/>
    <x v="1"/>
    <n v="2435.08261517354"/>
    <n v="35.095874975634516"/>
    <x v="1"/>
    <s v="USD"/>
    <n v="1314313372.67992"/>
    <d v="2011-08-25T23:02:53"/>
    <n v="1316948700.9261"/>
    <d v="2011-09-25T11:05:01"/>
    <b v="0"/>
    <b v="0"/>
    <s v="publishing/radio &amp; podcasts"/>
    <x v="5"/>
    <s v="radio &amp; podcasts"/>
  </r>
  <r>
    <n v="332"/>
    <s v="Reid-Mccullough"/>
    <s v="Visionary real-time groupware"/>
    <n v="18404.0602825477"/>
    <n v="85610.066220764595"/>
    <n v="4.6516945123216837"/>
    <x v="1"/>
    <n v="2440.8986965935701"/>
    <n v="35.073174622215539"/>
    <x v="3"/>
    <s v="DKK"/>
    <n v="1313944898.47579"/>
    <d v="2011-08-21T16:41:38"/>
    <n v="1316583918.69574"/>
    <d v="2011-09-21T05:45:19"/>
    <b v="0"/>
    <b v="0"/>
    <s v="publishing/fiction"/>
    <x v="5"/>
    <s v="fiction"/>
  </r>
  <r>
    <n v="333"/>
    <s v="Woods-Clark"/>
    <s v="Networked tertiary Graphical User Interface"/>
    <n v="18352.045683538101"/>
    <n v="85758.777424057407"/>
    <n v="4.6729819063704472"/>
    <x v="0"/>
    <n v="2446.7147780136002"/>
    <n v="35.050582190737359"/>
    <x v="1"/>
    <s v="USD"/>
    <n v="1313576424.2716601"/>
    <d v="2011-08-17T10:20:24"/>
    <n v="1316219136.4653699"/>
    <d v="2011-09-17T00:25:36"/>
    <b v="0"/>
    <b v="1"/>
    <s v="theater/plays"/>
    <x v="3"/>
    <s v="plays"/>
  </r>
  <r>
    <n v="334"/>
    <s v="Vaughn, Hunt and Caldwell"/>
    <s v="Virtual grid-enabled task-force"/>
    <n v="18300.031084528498"/>
    <n v="85907.488627350205"/>
    <n v="4.6943903117180756"/>
    <x v="1"/>
    <n v="2452.5308594336202"/>
    <n v="35.028096913402102"/>
    <x v="1"/>
    <s v="USD"/>
    <n v="1313207950.0675299"/>
    <d v="2011-08-13T03:59:10"/>
    <n v="1315854354.2349999"/>
    <d v="2011-09-12T19:05:54"/>
    <b v="0"/>
    <b v="0"/>
    <s v="music/rock"/>
    <x v="1"/>
    <s v="rock"/>
  </r>
  <r>
    <n v="335"/>
    <s v="Bennett and Sons"/>
    <s v="Function-based multi-state software"/>
    <n v="18248.0164855189"/>
    <n v="86056.199830643003"/>
    <n v="4.7159207631653954"/>
    <x v="1"/>
    <n v="2458.3469408536498"/>
    <n v="35.005718029677446"/>
    <x v="1"/>
    <s v="USD"/>
    <n v="1312839475.8634"/>
    <d v="2011-08-08T21:37:56"/>
    <n v="1315489572.0046301"/>
    <d v="2011-09-08T13:46:12"/>
    <b v="0"/>
    <b v="0"/>
    <s v="theater/plays"/>
    <x v="3"/>
    <s v="plays"/>
  </r>
  <r>
    <n v="336"/>
    <s v="Lamb Inc"/>
    <s v="Optimized leadingedge concept"/>
    <n v="18196.001886509301"/>
    <n v="86204.911033935801"/>
    <n v="4.7375743073454499"/>
    <x v="1"/>
    <n v="2464.1630222736799"/>
    <n v="34.983444786211685"/>
    <x v="1"/>
    <s v="USD"/>
    <n v="1312471001.65927"/>
    <d v="2011-08-04T15:16:42"/>
    <n v="1315124789.77426"/>
    <d v="2011-09-04T08:26:30"/>
    <b v="0"/>
    <b v="0"/>
    <s v="theater/plays"/>
    <x v="3"/>
    <s v="plays"/>
  </r>
  <r>
    <n v="337"/>
    <s v="Casey-Kelly"/>
    <s v="Sharable holistic interface"/>
    <n v="18143.987287499702"/>
    <n v="86353.622237228599"/>
    <n v="4.7593520028930971"/>
    <x v="1"/>
    <n v="2469.9791036936999"/>
    <n v="34.961276436748854"/>
    <x v="1"/>
    <s v="USD"/>
    <n v="1312102527.4551401"/>
    <d v="2011-07-31T08:55:27"/>
    <n v="1314760007.54389"/>
    <d v="2011-08-31T03:06:48"/>
    <b v="0"/>
    <b v="0"/>
    <s v="music/rock"/>
    <x v="1"/>
    <s v="rock"/>
  </r>
  <r>
    <n v="338"/>
    <s v="Jones, Taylor and Moore"/>
    <s v="Down-sized system-worthy secured line"/>
    <n v="18091.972688490201"/>
    <n v="86502.333440521499"/>
    <n v="4.781254920617517"/>
    <x v="0"/>
    <n v="2475.79518511373"/>
    <n v="34.939212242044917"/>
    <x v="6"/>
    <s v="EUR"/>
    <n v="1311734053.2510099"/>
    <d v="2011-07-27T02:34:13"/>
    <n v="1314395225.31352"/>
    <d v="2011-08-26T21:47:05"/>
    <b v="0"/>
    <b v="0"/>
    <s v="music/metal"/>
    <x v="1"/>
    <s v="metal"/>
  </r>
  <r>
    <n v="339"/>
    <s v="Bradshaw, Gill and Donovan"/>
    <s v="Inverse secondary infrastructure"/>
    <n v="18039.958089480599"/>
    <n v="86651.044643814297"/>
    <n v="4.8032841436778044"/>
    <x v="0"/>
    <n v="2481.61126653376"/>
    <n v="34.917251469786351"/>
    <x v="4"/>
    <s v="GBP"/>
    <n v="1311365579.04688"/>
    <d v="2011-07-22T20:12:59"/>
    <n v="1314030443.0831599"/>
    <d v="2011-08-22T16:27:23"/>
    <b v="0"/>
    <b v="1"/>
    <s v="technology/wearables"/>
    <x v="2"/>
    <s v="wearables"/>
  </r>
  <r>
    <n v="340"/>
    <s v="Hernandez, Rodriguez and Clark"/>
    <s v="Organic foreground leverage"/>
    <n v="17987.943490471"/>
    <n v="86799.755847107095"/>
    <n v="4.8254407677614024"/>
    <x v="0"/>
    <n v="2487.4273479537801"/>
    <n v="34.895393394508886"/>
    <x v="1"/>
    <s v="USD"/>
    <n v="1310997104.8427601"/>
    <d v="2011-07-18T13:51:45"/>
    <n v="1313665660.8527901"/>
    <d v="2011-08-18T11:07:41"/>
    <b v="0"/>
    <b v="0"/>
    <s v="theater/plays"/>
    <x v="3"/>
    <s v="plays"/>
  </r>
  <r>
    <n v="341"/>
    <s v="Smith-Jones"/>
    <s v="Reverse-engineered static concept"/>
    <n v="17935.928891461401"/>
    <n v="86948.467050399893"/>
    <n v="4.8477259012658482"/>
    <x v="1"/>
    <n v="2493.2434293738102"/>
    <n v="34.873637297517078"/>
    <x v="1"/>
    <s v="USD"/>
    <n v="1310628630.6386299"/>
    <d v="2011-07-14T07:30:31"/>
    <n v="1313300878.6224201"/>
    <d v="2011-08-14T05:47:59"/>
    <b v="0"/>
    <b v="0"/>
    <s v="film &amp; video/drama"/>
    <x v="4"/>
    <s v="drama"/>
  </r>
  <r>
    <n v="342"/>
    <s v="Roy PLC"/>
    <s v="Multi-channeled neutral customer loyalty"/>
    <n v="17883.914292451798"/>
    <n v="87097.178253692706"/>
    <n v="4.870140665483591"/>
    <x v="0"/>
    <n v="2499.0595107938402"/>
    <n v="34.851982466806405"/>
    <x v="1"/>
    <s v="USD"/>
    <n v="1310260156.4345"/>
    <d v="2011-07-10T01:09:16"/>
    <n v="1312936096.39205"/>
    <d v="2011-08-10T00:28:16"/>
    <b v="0"/>
    <b v="0"/>
    <s v="technology/wearables"/>
    <x v="2"/>
    <s v="wearables"/>
  </r>
  <r>
    <n v="343"/>
    <s v="Wright, Brooks and Villarreal"/>
    <s v="Reverse-engineered bifurcated strategy"/>
    <n v="17831.899693442199"/>
    <n v="87245.889456985606"/>
    <n v="4.892686194790052"/>
    <x v="1"/>
    <n v="2504.8755922138698"/>
    <n v="34.830428196985054"/>
    <x v="1"/>
    <s v="USD"/>
    <n v="1309891682.23037"/>
    <d v="2011-07-05T18:48:02"/>
    <n v="1312571314.16168"/>
    <d v="2011-08-05T19:08:34"/>
    <b v="0"/>
    <b v="0"/>
    <s v="music/jazz"/>
    <x v="1"/>
    <s v="jazz"/>
  </r>
  <r>
    <n v="344"/>
    <s v="Flores, Miller and Johnson"/>
    <s v="Horizontal context-sensitive knowledge user"/>
    <n v="17779.885094432699"/>
    <n v="87394.600660278404"/>
    <n v="4.91536363683496"/>
    <x v="1"/>
    <n v="2510.6916736338899"/>
    <n v="34.808973789197474"/>
    <x v="1"/>
    <s v="USD"/>
    <n v="1309523208.0262401"/>
    <d v="2011-07-01T12:26:48"/>
    <n v="1312206531.9313099"/>
    <d v="2011-08-01T13:48:52"/>
    <b v="0"/>
    <b v="0"/>
    <s v="technology/wearables"/>
    <x v="2"/>
    <s v="wearables"/>
  </r>
  <r>
    <n v="345"/>
    <s v="Bridges, Freeman and Kim"/>
    <s v="Cross-group multi-state task-force"/>
    <n v="17727.8704954231"/>
    <n v="87543.311863571202"/>
    <n v="4.9381741527372238"/>
    <x v="1"/>
    <n v="2516.5077550539199"/>
    <n v="34.787618551048517"/>
    <x v="1"/>
    <s v="USD"/>
    <n v="1309154733.8221099"/>
    <d v="2011-06-27T06:05:34"/>
    <n v="1311841749.7009399"/>
    <d v="2011-07-28T08:29:10"/>
    <b v="0"/>
    <b v="0"/>
    <s v="games/video games"/>
    <x v="6"/>
    <s v="video games"/>
  </r>
  <r>
    <n v="346"/>
    <s v="Anderson-Perez"/>
    <s v="Expanded 3rdgeneration strategy"/>
    <n v="17675.855896413501"/>
    <n v="87692.023066864"/>
    <n v="4.9611189172829278"/>
    <x v="1"/>
    <n v="2522.32383647395"/>
    <n v="34.766361796529637"/>
    <x v="1"/>
    <s v="USD"/>
    <n v="1308786259.61798"/>
    <d v="2011-06-22T23:44:20"/>
    <n v="1311476967.4705801"/>
    <d v="2011-07-24T03:09:27"/>
    <b v="0"/>
    <b v="0"/>
    <s v="theater/plays"/>
    <x v="3"/>
    <s v="plays"/>
  </r>
  <r>
    <n v="347"/>
    <s v="Wright, Fox and Marks"/>
    <s v="Assimilated real-time support"/>
    <n v="17623.841297403898"/>
    <n v="87840.734270156798"/>
    <n v="4.9841991191271271"/>
    <x v="1"/>
    <n v="2528.1399178939701"/>
    <n v="34.74520284594503"/>
    <x v="1"/>
    <s v="USD"/>
    <n v="1308417785.4138501"/>
    <d v="2011-06-18T17:23:05"/>
    <n v="1311112185.2402101"/>
    <d v="2011-07-19T21:49:45"/>
    <b v="0"/>
    <b v="1"/>
    <s v="theater/plays"/>
    <x v="3"/>
    <s v="plays"/>
  </r>
  <r>
    <n v="348"/>
    <s v="Crawford-Peters"/>
    <s v="User-centric regional database"/>
    <n v="17571.826698394299"/>
    <n v="87989.445473449596"/>
    <n v="5.0074159609990918"/>
    <x v="1"/>
    <n v="2533.9559993140001"/>
    <n v="34.72414102583879"/>
    <x v="0"/>
    <s v="CAD"/>
    <n v="1308049311.2097199"/>
    <d v="2011-06-14T11:01:51"/>
    <n v="1310747403.00984"/>
    <d v="2011-07-15T16:30:03"/>
    <b v="0"/>
    <b v="0"/>
    <s v="theater/plays"/>
    <x v="3"/>
    <s v="plays"/>
  </r>
  <r>
    <n v="349"/>
    <s v="Romero-Hoffman"/>
    <s v="Open-source zero administration complexity"/>
    <n v="17519.812099384701"/>
    <n v="88138.156676742394"/>
    <n v="5.0307706599112345"/>
    <x v="0"/>
    <n v="2539.7720807340302"/>
    <n v="34.703175668924281"/>
    <x v="0"/>
    <s v="CAD"/>
    <n v="1307680837.0056"/>
    <d v="2011-06-10T04:40:37"/>
    <n v="1310382620.77947"/>
    <d v="2011-07-11T11:10:21"/>
    <b v="0"/>
    <b v="0"/>
    <s v="theater/plays"/>
    <x v="3"/>
    <s v="plays"/>
  </r>
  <r>
    <n v="350"/>
    <s v="Sparks-West"/>
    <s v="Organized incremental standardization"/>
    <n v="17467.7975003752"/>
    <n v="88286.867880035206"/>
    <n v="5.0542644473717333"/>
    <x v="1"/>
    <n v="2545.5881621540502"/>
    <n v="34.682306114013265"/>
    <x v="1"/>
    <s v="USD"/>
    <n v="1307312362.80147"/>
    <d v="2011-06-05T22:19:23"/>
    <n v="1310017838.5490999"/>
    <d v="2011-07-07T05:50:39"/>
    <b v="0"/>
    <b v="0"/>
    <s v="technology/web"/>
    <x v="2"/>
    <s v="web"/>
  </r>
  <r>
    <n v="351"/>
    <s v="Baker, Morgan and Brown"/>
    <s v="Assimilated didactic open system"/>
    <n v="17415.782901365601"/>
    <n v="88435.579083328106"/>
    <n v="5.0778985696011247"/>
    <x v="0"/>
    <n v="2551.4042435740798"/>
    <n v="34.66153170594599"/>
    <x v="1"/>
    <s v="USD"/>
    <n v="1306943888.5973401"/>
    <d v="2011-06-01T15:58:09"/>
    <n v="1309653056.3187301"/>
    <d v="2011-07-03T00:30:56"/>
    <b v="0"/>
    <b v="0"/>
    <s v="theater/plays"/>
    <x v="3"/>
    <s v="plays"/>
  </r>
  <r>
    <n v="352"/>
    <s v="Mosley-Gilbert"/>
    <s v="Vision-oriented logistical intranet"/>
    <n v="17363.768302355998"/>
    <n v="88584.290286620904"/>
    <n v="5.1016742877524672"/>
    <x v="0"/>
    <n v="2557.2203249941099"/>
    <n v="34.640851795523304"/>
    <x v="1"/>
    <s v="USD"/>
    <n v="1306575414.3932099"/>
    <d v="2011-05-28T09:36:54"/>
    <n v="1309288274.0883701"/>
    <d v="2011-06-28T19:11:14"/>
    <b v="0"/>
    <b v="1"/>
    <s v="technology/web"/>
    <x v="2"/>
    <s v="web"/>
  </r>
  <r>
    <n v="353"/>
    <s v="Berry-Boyer"/>
    <s v="Mandatory incremental projection"/>
    <n v="17311.7537033464"/>
    <n v="88733.001489913702"/>
    <n v="5.1255928781358193"/>
    <x v="1"/>
    <n v="2563.0364064141399"/>
    <n v="34.620265739438764"/>
    <x v="1"/>
    <s v="USD"/>
    <n v="1306206940.18908"/>
    <d v="2011-05-24T03:15:40"/>
    <n v="1308923491.858"/>
    <d v="2011-06-24T13:51:32"/>
    <b v="0"/>
    <b v="0"/>
    <s v="theater/plays"/>
    <x v="3"/>
    <s v="plays"/>
  </r>
  <r>
    <n v="354"/>
    <s v="Sanders-Allen"/>
    <s v="Grass-roots needs-based encryption"/>
    <n v="17259.739104336801"/>
    <n v="88881.7126932065"/>
    <n v="5.1496556324465805"/>
    <x v="0"/>
    <n v="2568.85248783416"/>
    <n v="34.599772900211981"/>
    <x v="1"/>
    <s v="USD"/>
    <n v="1305838465.9849501"/>
    <d v="2011-05-19T20:54:26"/>
    <n v="1308558709.62763"/>
    <d v="2011-06-20T08:31:50"/>
    <b v="0"/>
    <b v="1"/>
    <s v="theater/plays"/>
    <x v="3"/>
    <s v="plays"/>
  </r>
  <r>
    <n v="355"/>
    <s v="Lopez Inc"/>
    <s v="Team-oriented 6thgeneration middleware"/>
    <n v="17207.724505327202"/>
    <n v="89030.423896499298"/>
    <n v="5.1738638579980218"/>
    <x v="1"/>
    <n v="2574.6685692541901"/>
    <n v="34.579372646122344"/>
    <x v="4"/>
    <s v="GBP"/>
    <n v="1305469991.7808199"/>
    <d v="2011-05-15T14:33:12"/>
    <n v="1308193927.39726"/>
    <d v="2011-06-16T03:12:07"/>
    <b v="0"/>
    <b v="1"/>
    <s v="technology/wearables"/>
    <x v="2"/>
    <s v="wearables"/>
  </r>
  <r>
    <n v="356"/>
    <s v="Moreno-Turner"/>
    <s v="Inverse multi-tasking installation"/>
    <n v="17155.709906317701"/>
    <n v="89179.135099792198"/>
    <n v="5.1982188779580261"/>
    <x v="1"/>
    <n v="2580.4846506742201"/>
    <n v="34.559064351144961"/>
    <x v="6"/>
    <s v="EUR"/>
    <n v="1305101517.57669"/>
    <d v="2011-05-11T08:11:58"/>
    <n v="1307829145.1668899"/>
    <d v="2011-06-11T21:52:25"/>
    <b v="0"/>
    <b v="1"/>
    <s v="theater/plays"/>
    <x v="3"/>
    <s v="plays"/>
  </r>
  <r>
    <n v="357"/>
    <s v="Jones-Watson"/>
    <s v="Switchable disintermediate moderator"/>
    <n v="17103.695307308099"/>
    <n v="89327.846303084996"/>
    <n v="5.2227220315902629"/>
    <x v="3"/>
    <n v="2586.3007320942402"/>
    <n v="34.538847394886034"/>
    <x v="1"/>
    <s v="USD"/>
    <n v="1304733043.37256"/>
    <d v="2011-05-07T01:50:43"/>
    <n v="1307464362.9365201"/>
    <d v="2011-06-07T16:32:43"/>
    <b v="0"/>
    <b v="0"/>
    <s v="theater/plays"/>
    <x v="3"/>
    <s v="plays"/>
  </r>
  <r>
    <n v="358"/>
    <s v="Barker Inc"/>
    <s v="Re-engineered 24/7 task-force"/>
    <n v="17051.6807082985"/>
    <n v="89476.557506377794"/>
    <n v="5.2473746744995324"/>
    <x v="1"/>
    <n v="2592.1168135142698"/>
    <n v="34.518721162519562"/>
    <x v="6"/>
    <s v="EUR"/>
    <n v="1304364569.1684401"/>
    <d v="2011-05-02T19:29:29"/>
    <n v="1307099580.7061601"/>
    <d v="2011-06-03T11:13:01"/>
    <b v="0"/>
    <b v="1"/>
    <s v="theater/plays"/>
    <x v="3"/>
    <s v="plays"/>
  </r>
  <r>
    <n v="359"/>
    <s v="Tate, Bass and House"/>
    <s v="Organic object-oriented budgetary management"/>
    <n v="16999.666109288901"/>
    <n v="89625.268709670607"/>
    <n v="5.2721781788818705"/>
    <x v="1"/>
    <n v="2597.9328949342998"/>
    <n v="34.498685044725597"/>
    <x v="1"/>
    <s v="USD"/>
    <n v="1303996094.9643099"/>
    <d v="2011-04-28T13:08:15"/>
    <n v="1306734798.47579"/>
    <d v="2011-05-30T05:53:18"/>
    <b v="0"/>
    <b v="0"/>
    <s v="theater/plays"/>
    <x v="3"/>
    <s v="plays"/>
  </r>
  <r>
    <n v="360"/>
    <s v="Baldwin, Riley and Jackson"/>
    <s v="Pre-emptive tertiary standardization"/>
    <n v="16947.651510279298"/>
    <n v="89773.979912963405"/>
    <n v="5.2971339337791186"/>
    <x v="0"/>
    <n v="2603.7489763543199"/>
    <n v="34.478738437628444"/>
    <x v="0"/>
    <s v="CAD"/>
    <n v="1303627620.76018"/>
    <d v="2011-04-24T06:47:01"/>
    <n v="1306370016.24542"/>
    <d v="2011-05-26T00:33:36"/>
    <b v="0"/>
    <b v="0"/>
    <s v="food/food trucks"/>
    <x v="0"/>
    <s v="food trucks"/>
  </r>
  <r>
    <n v="361"/>
    <s v="Odom Inc"/>
    <s v="Managed bottom-line architecture"/>
    <n v="16895.636911269801"/>
    <n v="89922.691116256203"/>
    <n v="5.3222433453382028"/>
    <x v="1"/>
    <n v="2609.56505777435"/>
    <n v="34.45888074273558"/>
    <x v="1"/>
    <s v="USD"/>
    <n v="1303259146.5560501"/>
    <d v="2011-04-20T00:25:47"/>
    <n v="1306005234.0150499"/>
    <d v="2011-05-21T19:13:54"/>
    <b v="0"/>
    <b v="1"/>
    <s v="music/rock"/>
    <x v="1"/>
    <s v="rock"/>
  </r>
  <r>
    <n v="362"/>
    <s v="Melton, Robinson and Fritz"/>
    <s v="Function-based leadingedge pricing structure"/>
    <n v="16843.622312260199"/>
    <n v="90071.402319549103"/>
    <n v="5.3475078370753772"/>
    <x v="1"/>
    <n v="2615.38113919438"/>
    <n v="34.439111366878613"/>
    <x v="2"/>
    <s v="AUD"/>
    <n v="1302890672.3519199"/>
    <d v="2011-04-15T18:04:32"/>
    <n v="1305640451.7846799"/>
    <d v="2011-05-17T13:54:12"/>
    <b v="0"/>
    <b v="0"/>
    <s v="technology/web"/>
    <x v="2"/>
    <s v="web"/>
  </r>
  <r>
    <n v="363"/>
    <s v="Mcdonald, Gonzalez and Ross"/>
    <s v="Vision-oriented fresh-thinking conglomeration"/>
    <n v="16791.6077132506"/>
    <n v="90220.113522841901"/>
    <n v="5.3729288501450263"/>
    <x v="0"/>
    <n v="2621.1972206144101"/>
    <n v="34.419429722153552"/>
    <x v="1"/>
    <s v="USD"/>
    <n v="1302522198.14779"/>
    <d v="2011-04-11T11:43:18"/>
    <n v="1305275669.5543101"/>
    <d v="2011-05-13T08:34:30"/>
    <b v="0"/>
    <b v="0"/>
    <s v="music/rock"/>
    <x v="1"/>
    <s v="rock"/>
  </r>
  <r>
    <n v="364"/>
    <s v="Larson-Little"/>
    <s v="Proactive foreground core"/>
    <n v="16739.593114241001"/>
    <n v="90368.824726134699"/>
    <n v="5.3985078436138654"/>
    <x v="0"/>
    <n v="2627.0133020344301"/>
    <n v="34.399835225863015"/>
    <x v="1"/>
    <s v="USD"/>
    <n v="1302153723.94366"/>
    <d v="2011-04-07T05:22:04"/>
    <n v="1304910887.32394"/>
    <d v="2011-05-09T03:14:47"/>
    <b v="0"/>
    <b v="0"/>
    <s v="theater/plays"/>
    <x v="3"/>
    <s v="plays"/>
  </r>
  <r>
    <n v="365"/>
    <s v="Harris Group"/>
    <s v="Open-source optimizing database"/>
    <n v="16687.578515231398"/>
    <n v="90517.535929427497"/>
    <n v="5.4242462947400449"/>
    <x v="1"/>
    <n v="2632.8293834544602"/>
    <n v="34.380327300458042"/>
    <x v="3"/>
    <s v="DKK"/>
    <n v="1301785249.7395301"/>
    <d v="2011-04-02T23:00:50"/>
    <n v="1304546105.09358"/>
    <d v="2011-05-04T21:55:05"/>
    <b v="0"/>
    <b v="0"/>
    <s v="theater/plays"/>
    <x v="3"/>
    <s v="plays"/>
  </r>
  <r>
    <n v="366"/>
    <s v="Ortiz, Coleman and Mitchell"/>
    <s v="Operative upward-trending algorithm"/>
    <n v="16635.563916221799"/>
    <n v="90666.247132720295"/>
    <n v="5.4501456992575479"/>
    <x v="0"/>
    <n v="2638.6454648744898"/>
    <n v="34.360905373482197"/>
    <x v="4"/>
    <s v="GBP"/>
    <n v="1301416775.5353999"/>
    <d v="2011-03-29T16:39:36"/>
    <n v="1304181322.86321"/>
    <d v="2011-04-30T16:35:23"/>
    <b v="0"/>
    <b v="0"/>
    <s v="film &amp; video/documentary"/>
    <x v="4"/>
    <s v="documentary"/>
  </r>
  <r>
    <n v="367"/>
    <s v="Carter-Guzman"/>
    <s v="Centralized cohesive challenge"/>
    <n v="16583.549317212299"/>
    <n v="90814.958336013093"/>
    <n v="5.4762075716659142"/>
    <x v="1"/>
    <n v="2644.4615462945098"/>
    <n v="34.341568877515137"/>
    <x v="3"/>
    <s v="DKK"/>
    <n v="1301048301.33128"/>
    <d v="2011-03-25T10:18:21"/>
    <n v="1303816540.6328399"/>
    <d v="2011-04-26T11:15:41"/>
    <b v="0"/>
    <b v="0"/>
    <s v="theater/plays"/>
    <x v="3"/>
    <s v="plays"/>
  </r>
  <r>
    <n v="368"/>
    <s v="Nunez-Richards"/>
    <s v="Exclusive attitude-oriented intranet"/>
    <n v="16531.5347182027"/>
    <n v="90963.669539306007"/>
    <n v="5.5024334455255905"/>
    <x v="2"/>
    <n v="2650.2776277145399"/>
    <n v="34.322317250117038"/>
    <x v="3"/>
    <s v="DKK"/>
    <n v="1300679827.1271501"/>
    <d v="2011-03-21T03:57:07"/>
    <n v="1303451758.4024701"/>
    <d v="2011-04-22T05:55:58"/>
    <b v="0"/>
    <b v="0"/>
    <s v="theater/plays"/>
    <x v="3"/>
    <s v="plays"/>
  </r>
  <r>
    <n v="369"/>
    <s v="Rangel, Holt and Jones"/>
    <s v="Open-source fresh-thinking model"/>
    <n v="16479.520119193101"/>
    <n v="91112.380742598805"/>
    <n v="5.5288248737585208"/>
    <x v="0"/>
    <n v="2656.09370913457"/>
    <n v="34.303149933774655"/>
    <x v="1"/>
    <s v="USD"/>
    <n v="1300311352.9230199"/>
    <d v="2011-03-16T21:35:53"/>
    <n v="1303086976.1721001"/>
    <d v="2011-04-18T00:36:16"/>
    <b v="0"/>
    <b v="0"/>
    <s v="music/electric music"/>
    <x v="1"/>
    <s v="electric music"/>
  </r>
  <r>
    <n v="370"/>
    <s v="Green Ltd"/>
    <s v="Monitored empowering installation"/>
    <n v="16427.505520183498"/>
    <n v="91261.091945891603"/>
    <n v="5.5553834289548423"/>
    <x v="1"/>
    <n v="2661.9097905546"/>
    <n v="34.284066375847267"/>
    <x v="1"/>
    <s v="USD"/>
    <n v="1299942878.71889"/>
    <d v="2011-03-12T15:14:39"/>
    <n v="1302722193.94173"/>
    <d v="2011-04-13T19:16:34"/>
    <b v="0"/>
    <b v="0"/>
    <s v="film &amp; video/drama"/>
    <x v="4"/>
    <s v="drama"/>
  </r>
  <r>
    <n v="371"/>
    <s v="Perez, Johnson and Gardner"/>
    <s v="Grass-roots zero administration system engine"/>
    <n v="16375.4909211739"/>
    <n v="91409.803149184401"/>
    <n v="5.5821107036851858"/>
    <x v="0"/>
    <n v="2667.7258719746201"/>
    <n v="34.265066028513608"/>
    <x v="1"/>
    <s v="USD"/>
    <n v="1299574404.51476"/>
    <d v="2011-03-08T08:53:25"/>
    <n v="1302357411.71136"/>
    <d v="2011-04-09T13:56:52"/>
    <b v="0"/>
    <b v="1"/>
    <s v="theater/plays"/>
    <x v="3"/>
    <s v="plays"/>
  </r>
  <r>
    <n v="372"/>
    <s v="Kim Ltd"/>
    <s v="Assimilated hybrid intranet"/>
    <n v="16323.476322164301"/>
    <n v="91558.514352477199"/>
    <n v="5.6090083108190294"/>
    <x v="0"/>
    <n v="2673.5419533946501"/>
    <n v="34.246148348719011"/>
    <x v="1"/>
    <s v="USD"/>
    <n v="1299205930.3106301"/>
    <d v="2011-03-04T02:32:10"/>
    <n v="1301992629.4809899"/>
    <d v="2011-04-05T08:37:09"/>
    <b v="0"/>
    <b v="0"/>
    <s v="film &amp; video/drama"/>
    <x v="4"/>
    <s v="drama"/>
  </r>
  <r>
    <n v="373"/>
    <s v="Walker, Taylor and Coleman"/>
    <s v="Multi-tiered directional open architecture"/>
    <n v="16271.4617231548"/>
    <n v="91707.225555769997"/>
    <n v="5.6360778838491035"/>
    <x v="1"/>
    <n v="2679.3580348146802"/>
    <n v="34.227312798124423"/>
    <x v="1"/>
    <s v="USD"/>
    <n v="1298837456.1064999"/>
    <d v="2011-02-27T20:10:56"/>
    <n v="1301627847.2506299"/>
    <d v="2011-04-01T03:17:27"/>
    <b v="0"/>
    <b v="0"/>
    <s v="music/indie rock"/>
    <x v="1"/>
    <s v="indie rock"/>
  </r>
  <r>
    <n v="374"/>
    <s v="Rodriguez, Rose and Stewart"/>
    <s v="Cloned directional synergy"/>
    <n v="16219.447124145199"/>
    <n v="91855.936759062897"/>
    <n v="5.663321077222224"/>
    <x v="0"/>
    <n v="2685.1741162346998"/>
    <n v="34.208558843054988"/>
    <x v="1"/>
    <s v="USD"/>
    <n v="1298468981.90237"/>
    <d v="2011-02-23T13:49:42"/>
    <n v="1301263065.0202601"/>
    <d v="2011-03-27T21:57:45"/>
    <b v="0"/>
    <b v="0"/>
    <s v="music/indie rock"/>
    <x v="1"/>
    <s v="indie rock"/>
  </r>
  <r>
    <n v="375"/>
    <s v="Wright, Hunt and Rowe"/>
    <s v="Extended eco-centric pricing structure"/>
    <n v="16167.4325251356"/>
    <n v="92004.647962355695"/>
    <n v="5.6907395666761271"/>
    <x v="0"/>
    <n v="2690.9901976547299"/>
    <n v="34.189885954449117"/>
    <x v="1"/>
    <s v="USD"/>
    <n v="1298100507.69824"/>
    <d v="2011-02-19T07:28:28"/>
    <n v="1300898282.7898901"/>
    <d v="2011-03-23T16:38:03"/>
    <b v="0"/>
    <b v="0"/>
    <s v="technology/wearables"/>
    <x v="2"/>
    <s v="wearables"/>
  </r>
  <r>
    <n v="376"/>
    <s v="Hines Inc"/>
    <s v="Cross-platform systemic adapter"/>
    <n v="16115.417926126"/>
    <n v="92153.359165648493"/>
    <n v="5.7183350495832483"/>
    <x v="1"/>
    <n v="2696.8062790747599"/>
    <n v="34.17129360780973"/>
    <x v="1"/>
    <s v="USD"/>
    <n v="1297732033.4941199"/>
    <d v="2011-02-15T01:07:13"/>
    <n v="1300533500.55952"/>
    <d v="2011-03-19T11:18:21"/>
    <b v="0"/>
    <b v="0"/>
    <s v="publishing/nonfiction"/>
    <x v="5"/>
    <s v="nonfiction"/>
  </r>
  <r>
    <n v="377"/>
    <s v="Cochran-Nguyen"/>
    <s v="Seamless 4thgeneration methodology"/>
    <n v="16063.403327116401"/>
    <n v="92302.070368941306"/>
    <n v="5.7461092453009321"/>
    <x v="1"/>
    <n v="2702.62236049478"/>
    <n v="34.152781283154631"/>
    <x v="1"/>
    <s v="USD"/>
    <n v="1297363559.2899899"/>
    <d v="2011-02-10T18:45:59"/>
    <n v="1300168718.32915"/>
    <d v="2011-03-15T05:58:38"/>
    <b v="0"/>
    <b v="0"/>
    <s v="film &amp; video/animation"/>
    <x v="4"/>
    <s v="animation"/>
  </r>
  <r>
    <n v="378"/>
    <s v="Johnson-Gould"/>
    <s v="Exclusive needs-based adapter"/>
    <n v="16011.3887281068"/>
    <n v="92450.781572234104"/>
    <n v="5.7740638955285402"/>
    <x v="3"/>
    <n v="2708.43844191481"/>
    <n v="34.134348464967623"/>
    <x v="1"/>
    <s v="USD"/>
    <n v="1296995085.08586"/>
    <d v="2011-02-06T12:24:45"/>
    <n v="1299803936.0987799"/>
    <d v="2011-03-11T00:38:56"/>
    <b v="0"/>
    <b v="0"/>
    <s v="theater/plays"/>
    <x v="3"/>
    <s v="plays"/>
  </r>
  <r>
    <n v="379"/>
    <s v="Perez-Hess"/>
    <s v="Down-sized cohesive archive"/>
    <n v="15959.374129097299"/>
    <n v="92599.492775526902"/>
    <n v="5.8022007646714995"/>
    <x v="0"/>
    <n v="2714.2545233348401"/>
    <n v="34.115994642151506"/>
    <x v="1"/>
    <s v="USD"/>
    <n v="1296626610.8817301"/>
    <d v="2011-02-02T06:03:31"/>
    <n v="1299439153.8684199"/>
    <d v="2011-03-06T19:19:14"/>
    <b v="0"/>
    <b v="1"/>
    <s v="theater/plays"/>
    <x v="3"/>
    <s v="plays"/>
  </r>
  <r>
    <n v="380"/>
    <s v="Reeves, Thompson and Richardson"/>
    <s v="Proactive composite alliance"/>
    <n v="15907.3595300877"/>
    <n v="92748.203978819802"/>
    <n v="5.8305216402126838"/>
    <x v="1"/>
    <n v="2720.0706047548701"/>
    <n v="34.097719307980306"/>
    <x v="1"/>
    <s v="USD"/>
    <n v="1296258136.6775999"/>
    <d v="2011-01-28T23:42:17"/>
    <n v="1299074371.6380501"/>
    <d v="2011-03-02T13:59:32"/>
    <b v="0"/>
    <b v="0"/>
    <s v="film &amp; video/drama"/>
    <x v="4"/>
    <s v="drama"/>
  </r>
  <r>
    <n v="381"/>
    <s v="Simmons-Reynolds"/>
    <s v="Re-engineered intangible definition"/>
    <n v="15855.3449310781"/>
    <n v="92896.9151821126"/>
    <n v="5.8590283330907003"/>
    <x v="0"/>
    <n v="2725.8866861748902"/>
    <n v="34.079521960052752"/>
    <x v="1"/>
    <s v="USD"/>
    <n v="1295889662.47347"/>
    <d v="2011-01-24T17:21:02"/>
    <n v="1298709589.40768"/>
    <d v="2011-02-26T08:39:49"/>
    <b v="0"/>
    <b v="0"/>
    <s v="theater/plays"/>
    <x v="3"/>
    <s v="plays"/>
  </r>
  <r>
    <n v="382"/>
    <s v="Collier Inc"/>
    <s v="Enhanced dynamic definition"/>
    <n v="15803.330332068501"/>
    <n v="93045.626385405398"/>
    <n v="5.8877226780860843"/>
    <x v="1"/>
    <n v="2731.7027675949198"/>
    <n v="34.061402100245992"/>
    <x v="1"/>
    <s v="USD"/>
    <n v="1295521188.26934"/>
    <d v="2011-01-20T10:59:48"/>
    <n v="1298344807.17731"/>
    <d v="2011-02-22T03:20:07"/>
    <b v="0"/>
    <b v="0"/>
    <s v="theater/plays"/>
    <x v="3"/>
    <s v="plays"/>
  </r>
  <r>
    <n v="383"/>
    <s v="Gray-Jenkins"/>
    <s v="Devolved next generation adapter"/>
    <n v="15751.3157330589"/>
    <n v="93194.337588698196"/>
    <n v="5.916606534214897"/>
    <x v="1"/>
    <n v="2737.5188490149499"/>
    <n v="34.043359234670696"/>
    <x v="4"/>
    <s v="GBP"/>
    <n v="1295152714.0652101"/>
    <d v="2011-01-16T04:38:34"/>
    <n v="1297980024.9469399"/>
    <d v="2011-02-17T22:00:25"/>
    <b v="0"/>
    <b v="0"/>
    <s v="film &amp; video/documentary"/>
    <x v="4"/>
    <s v="documentary"/>
  </r>
  <r>
    <n v="384"/>
    <s v="Scott, Wilson and Martin"/>
    <s v="Cross-platform intermediate frame"/>
    <n v="15699.301134049399"/>
    <n v="93343.048791990994"/>
    <n v="5.9456817851301738"/>
    <x v="1"/>
    <n v="2743.3349304349699"/>
    <n v="34.02539287362589"/>
    <x v="1"/>
    <s v="USD"/>
    <n v="1294784239.8610799"/>
    <d v="2011-01-11T22:17:20"/>
    <n v="1297615242.7165699"/>
    <d v="2011-02-13T16:40:43"/>
    <b v="0"/>
    <b v="0"/>
    <s v="technology/wearables"/>
    <x v="2"/>
    <s v="wearables"/>
  </r>
  <r>
    <n v="385"/>
    <s v="Caldwell, Velazquez and Wilson"/>
    <s v="Monitored impactful analyzer"/>
    <n v="15647.286535039801"/>
    <n v="93491.759995283806"/>
    <n v="5.9749503395315688"/>
    <x v="1"/>
    <n v="2749.151011855"/>
    <n v="34.007502531554238"/>
    <x v="1"/>
    <s v="USD"/>
    <n v="1294415765.65696"/>
    <d v="2011-01-07T15:56:06"/>
    <n v="1297250460.4862101"/>
    <d v="2011-02-09T11:21:00"/>
    <b v="0"/>
    <b v="1"/>
    <s v="games/video games"/>
    <x v="6"/>
    <s v="video games"/>
  </r>
  <r>
    <n v="386"/>
    <s v="Spencer-Bates"/>
    <s v="Optional responsive customer loyalty"/>
    <n v="15595.2719360302"/>
    <n v="93640.471198576706"/>
    <n v="6.0044141315828208"/>
    <x v="3"/>
    <n v="2754.96709327503"/>
    <n v="33.989687726999115"/>
    <x v="1"/>
    <s v="USD"/>
    <n v="1294047291.4528301"/>
    <d v="2011-01-03T09:34:51"/>
    <n v="1296885678.2558401"/>
    <d v="2011-02-05T06:01:18"/>
    <b v="0"/>
    <b v="0"/>
    <s v="theater/plays"/>
    <x v="3"/>
    <s v="plays"/>
  </r>
  <r>
    <n v="387"/>
    <s v="Best, Carr and Williams"/>
    <s v="Diverse transitional migration"/>
    <n v="15543.257337020599"/>
    <n v="93789.182401869504"/>
    <n v="6.0340751213379464"/>
    <x v="0"/>
    <n v="2760.7831746950501"/>
    <n v="33.97194798256087"/>
    <x v="1"/>
    <s v="USD"/>
    <n v="1293678817.2486999"/>
    <d v="2010-12-30T03:13:37"/>
    <n v="1296520896.02547"/>
    <d v="2011-02-01T00:41:36"/>
    <b v="0"/>
    <b v="0"/>
    <s v="music/rock"/>
    <x v="1"/>
    <s v="rock"/>
  </r>
  <r>
    <n v="388"/>
    <s v="Campbell, Brown and Powell"/>
    <s v="Synchronized global task-force"/>
    <n v="15491.242738011"/>
    <n v="93937.893605162302"/>
    <n v="6.0639352951759031"/>
    <x v="1"/>
    <n v="2766.5992561150802"/>
    <n v="33.954282824854069"/>
    <x v="1"/>
    <s v="USD"/>
    <n v="1293310343.04457"/>
    <d v="2010-12-25T20:52:23"/>
    <n v="1296156113.7951"/>
    <d v="2011-01-27T19:21:54"/>
    <b v="0"/>
    <b v="1"/>
    <s v="theater/plays"/>
    <x v="3"/>
    <s v="plays"/>
  </r>
  <r>
    <n v="389"/>
    <s v="Johnson, Parker and Haynes"/>
    <s v="Focused 6thgeneration forecast"/>
    <n v="15439.2281390014"/>
    <n v="94086.6048084551"/>
    <n v="6.093996666244001"/>
    <x v="1"/>
    <n v="2772.4153375351102"/>
    <n v="33.936691784465928"/>
    <x v="5"/>
    <s v="CHF"/>
    <n v="1292941868.84044"/>
    <d v="2010-12-21T14:31:09"/>
    <n v="1295791331.5647299"/>
    <d v="2011-01-23T14:02:12"/>
    <b v="0"/>
    <b v="0"/>
    <s v="film &amp; video/shorts"/>
    <x v="4"/>
    <s v="shorts"/>
  </r>
  <r>
    <n v="390"/>
    <s v="Clark-Cooke"/>
    <s v="Down-sized analyzing challenge"/>
    <n v="15387.213539991901"/>
    <n v="94235.316011747898"/>
    <n v="6.1242612749103049"/>
    <x v="1"/>
    <n v="2778.2314189551398"/>
    <n v="33.919174395914325"/>
    <x v="1"/>
    <s v="USD"/>
    <n v="1292573394.6363101"/>
    <d v="2010-12-17T08:09:55"/>
    <n v="1295426549.3343599"/>
    <d v="2011-01-19T08:42:29"/>
    <b v="0"/>
    <b v="0"/>
    <s v="film &amp; video/animation"/>
    <x v="4"/>
    <s v="animation"/>
  </r>
  <r>
    <n v="391"/>
    <s v="Schroeder Ltd"/>
    <s v="Progressive needs-based focus group"/>
    <n v="15335.1989409823"/>
    <n v="94384.027215040696"/>
    <n v="6.1547311892254397"/>
    <x v="1"/>
    <n v="2784.0475003751599"/>
    <n v="33.901730197606945"/>
    <x v="4"/>
    <s v="GBP"/>
    <n v="1292204920.4321799"/>
    <d v="2010-12-13T01:48:40"/>
    <n v="1295061767.1039901"/>
    <d v="2011-01-15T03:22:47"/>
    <b v="0"/>
    <b v="0"/>
    <s v="games/video games"/>
    <x v="6"/>
    <s v="video games"/>
  </r>
  <r>
    <n v="392"/>
    <s v="Jackson PLC"/>
    <s v="Ergonomic 6thgeneration success"/>
    <n v="15283.184341972699"/>
    <n v="94532.738418333596"/>
    <n v="6.1854085053934282"/>
    <x v="0"/>
    <n v="2789.8635817951899"/>
    <n v="33.884358731800333"/>
    <x v="6"/>
    <s v="EUR"/>
    <n v="1291836446.22805"/>
    <d v="2010-12-08T19:27:26"/>
    <n v="1294696984.87363"/>
    <d v="2011-01-10T22:03:05"/>
    <b v="0"/>
    <b v="0"/>
    <s v="film &amp; video/documentary"/>
    <x v="4"/>
    <s v="documentary"/>
  </r>
  <r>
    <n v="393"/>
    <s v="Blair, Collins and Carter"/>
    <s v="Exclusive interactive approach"/>
    <n v="15231.1697429631"/>
    <n v="94681.449621626394"/>
    <n v="6.2162953482525429"/>
    <x v="1"/>
    <n v="2795.67966321522"/>
    <n v="33.867059544560391"/>
    <x v="1"/>
    <s v="USD"/>
    <n v="1291467972.0239201"/>
    <d v="2010-12-04T13:06:12"/>
    <n v="1294332202.64326"/>
    <d v="2011-01-06T16:43:23"/>
    <b v="0"/>
    <b v="0"/>
    <s v="theater/plays"/>
    <x v="3"/>
    <s v="plays"/>
  </r>
  <r>
    <n v="394"/>
    <s v="Maldonado and Sons"/>
    <s v="Reverse-engineered asynchronous archive"/>
    <n v="15179.1551439535"/>
    <n v="94830.160824919207"/>
    <n v="6.2473938717659179"/>
    <x v="1"/>
    <n v="2801.49574463524"/>
    <n v="33.849832185722725"/>
    <x v="1"/>
    <s v="USD"/>
    <n v="1291099497.8197999"/>
    <d v="2010-11-30T06:44:58"/>
    <n v="1293967420.41289"/>
    <d v="2011-01-02T11:23:40"/>
    <b v="0"/>
    <b v="0"/>
    <s v="film &amp; video/documentary"/>
    <x v="4"/>
    <s v="documentary"/>
  </r>
  <r>
    <n v="395"/>
    <s v="Mitchell and Sons"/>
    <s v="Synergized intangible challenge"/>
    <n v="15127.140544943901"/>
    <n v="94978.872028212005"/>
    <n v="6.2787062595222443"/>
    <x v="1"/>
    <n v="2807.3118260552701"/>
    <n v="33.832676208853073"/>
    <x v="3"/>
    <s v="DKK"/>
    <n v="1290731023.61567"/>
    <d v="2010-11-26T00:23:44"/>
    <n v="1293602638.1825199"/>
    <d v="2010-12-29T06:03:58"/>
    <b v="0"/>
    <b v="1"/>
    <s v="film &amp; video/drama"/>
    <x v="4"/>
    <s v="drama"/>
  </r>
  <r>
    <n v="396"/>
    <s v="Jackson-Lewis"/>
    <s v="Monitored multi-state encryption"/>
    <n v="15075.1259459344"/>
    <n v="95127.583231504803"/>
    <n v="6.3102347252468354"/>
    <x v="1"/>
    <n v="2813.1279074753002"/>
    <n v="33.815591171209498"/>
    <x v="1"/>
    <s v="USD"/>
    <n v="1290362549.41154"/>
    <d v="2010-11-21T18:02:29"/>
    <n v="1293237855.9521501"/>
    <d v="2010-12-25T00:44:16"/>
    <b v="0"/>
    <b v="0"/>
    <s v="theater/plays"/>
    <x v="3"/>
    <s v="plays"/>
  </r>
  <r>
    <n v="397"/>
    <s v="Black, Armstrong and Anderson"/>
    <s v="Profound attitude-oriented functionalities"/>
    <n v="15023.111346924799"/>
    <n v="95276.294434797601"/>
    <n v="6.3419815133235016"/>
    <x v="1"/>
    <n v="2818.9439888953202"/>
    <n v="33.798576633703959"/>
    <x v="1"/>
    <s v="USD"/>
    <n v="1289994075.2074101"/>
    <d v="2010-11-17T11:41:15"/>
    <n v="1292873073.7217801"/>
    <d v="2010-12-20T19:24:34"/>
    <b v="0"/>
    <b v="1"/>
    <s v="publishing/fiction"/>
    <x v="5"/>
    <s v="fiction"/>
  </r>
  <r>
    <n v="398"/>
    <s v="Maldonado-Gonzalez"/>
    <s v="Digitized client-driven database"/>
    <n v="14971.0967479152"/>
    <n v="95425.005638090501"/>
    <n v="6.3739488993268916"/>
    <x v="1"/>
    <n v="2824.7600703153498"/>
    <n v="33.781632160864362"/>
    <x v="1"/>
    <s v="USD"/>
    <n v="1289625601.0032799"/>
    <d v="2010-11-13T05:20:01"/>
    <n v="1292508291.49141"/>
    <d v="2010-12-16T14:04:51"/>
    <b v="0"/>
    <b v="0"/>
    <s v="photography/photography books"/>
    <x v="7"/>
    <s v="photography books"/>
  </r>
  <r>
    <n v="399"/>
    <s v="Kim-Rice"/>
    <s v="Organized bi-directional function"/>
    <n v="14919.0821489056"/>
    <n v="95573.716841383299"/>
    <n v="6.4061391905663703"/>
    <x v="0"/>
    <n v="2830.5761517353799"/>
    <n v="33.764757320797962"/>
    <x v="3"/>
    <s v="DKK"/>
    <n v="1289257126.79915"/>
    <d v="2010-11-08T22:58:47"/>
    <n v="1292143509.26105"/>
    <d v="2010-12-12T08:45:09"/>
    <b v="0"/>
    <b v="0"/>
    <s v="theater/plays"/>
    <x v="3"/>
    <s v="plays"/>
  </r>
  <r>
    <n v="400"/>
    <s v="Garcia, Garcia and Lopez"/>
    <s v="Reduced stable middleware"/>
    <n v="14867.067549896001"/>
    <n v="95722.428044676097"/>
    <n v="6.4385547266411463"/>
    <x v="1"/>
    <n v="2836.3922331554099"/>
    <n v="33.747951685154447"/>
    <x v="1"/>
    <s v="USD"/>
    <n v="1288888652.5950201"/>
    <d v="2010-11-04T16:37:33"/>
    <n v="1291778727.0306799"/>
    <d v="2010-12-08T03:25:27"/>
    <b v="0"/>
    <b v="1"/>
    <s v="technology/wearables"/>
    <x v="2"/>
    <s v="wearables"/>
  </r>
  <r>
    <n v="401"/>
    <s v="Watts Group"/>
    <s v="Universal 5thgeneration neural-net"/>
    <n v="14815.0529508864"/>
    <n v="95871.139247968895"/>
    <n v="6.4711978800070931"/>
    <x v="1"/>
    <n v="2842.20831457543"/>
    <n v="33.731214829089737"/>
    <x v="6"/>
    <s v="EUR"/>
    <n v="1288520178.3908899"/>
    <d v="2010-10-31T10:16:18"/>
    <n v="1291413944.8003099"/>
    <d v="2010-12-03T22:05:45"/>
    <b v="0"/>
    <b v="1"/>
    <s v="music/rock"/>
    <x v="1"/>
    <s v="rock"/>
  </r>
  <r>
    <n v="402"/>
    <s v="Werner-Bryant"/>
    <s v="Virtual uniform frame"/>
    <n v="14763.038351876899"/>
    <n v="96019.850451261693"/>
    <n v="6.5040710565555226"/>
    <x v="1"/>
    <n v="2848.0243959954601"/>
    <n v="33.714546331229798"/>
    <x v="1"/>
    <s v="USD"/>
    <n v="1288151704.1867599"/>
    <d v="2010-10-27T03:55:04"/>
    <n v="1291049162.5699401"/>
    <d v="2010-11-29T16:46:03"/>
    <b v="0"/>
    <b v="0"/>
    <s v="food/food trucks"/>
    <x v="0"/>
    <s v="food trucks"/>
  </r>
  <r>
    <n v="403"/>
    <s v="Schmitt-Mendoza"/>
    <s v="Profound explicit paradigm"/>
    <n v="14711.023752867301"/>
    <n v="96168.561654554505"/>
    <n v="6.5371766962044671"/>
    <x v="1"/>
    <n v="2853.8404774154901"/>
    <n v="33.697945773635944"/>
    <x v="1"/>
    <s v="USD"/>
    <n v="1287783229.98264"/>
    <d v="2010-10-22T21:33:50"/>
    <n v="1290684380.33957"/>
    <d v="2010-11-25T11:26:20"/>
    <b v="0"/>
    <b v="0"/>
    <s v="publishing/radio &amp; podcasts"/>
    <x v="5"/>
    <s v="radio &amp; podcasts"/>
  </r>
  <r>
    <n v="404"/>
    <s v="Reid-Mccullough"/>
    <s v="Visionary real-time groupware"/>
    <n v="14659.0091538577"/>
    <n v="96317.272857847303"/>
    <n v="6.5705172735020918"/>
    <x v="1"/>
    <n v="2859.6565588355102"/>
    <n v="33.681412741769577"/>
    <x v="3"/>
    <s v="DKK"/>
    <n v="1287414755.7785101"/>
    <d v="2010-10-18T15:12:36"/>
    <n v="1290319598.1092"/>
    <d v="2010-11-21T06:06:38"/>
    <b v="0"/>
    <b v="0"/>
    <s v="publishing/fiction"/>
    <x v="5"/>
    <s v="fiction"/>
  </r>
  <r>
    <n v="405"/>
    <s v="Woods-Clark"/>
    <s v="Networked tertiary Graphical User Interface"/>
    <n v="14606.994554848099"/>
    <n v="96465.984061140203"/>
    <n v="6.6040952982434638"/>
    <x v="0"/>
    <n v="2865.4726402555398"/>
    <n v="33.664946824457367"/>
    <x v="1"/>
    <s v="USD"/>
    <n v="1287046281.5743799"/>
    <d v="2010-10-14T08:51:22"/>
    <n v="1289954815.87883"/>
    <d v="2010-11-17T00:46:56"/>
    <b v="0"/>
    <b v="1"/>
    <s v="theater/plays"/>
    <x v="3"/>
    <s v="plays"/>
  </r>
  <r>
    <n v="406"/>
    <s v="Vaughn, Hunt and Caldwell"/>
    <s v="Virtual grid-enabled task-force"/>
    <n v="14554.9799558385"/>
    <n v="96614.695264433001"/>
    <n v="6.6379133161002768"/>
    <x v="1"/>
    <n v="2871.2887216755698"/>
    <n v="33.648547613857694"/>
    <x v="1"/>
    <s v="USD"/>
    <n v="1286677807.37025"/>
    <d v="2010-10-10T02:30:07"/>
    <n v="1289590033.6484699"/>
    <d v="2010-11-12T19:27:14"/>
    <b v="0"/>
    <b v="0"/>
    <s v="music/rock"/>
    <x v="1"/>
    <s v="rock"/>
  </r>
  <r>
    <n v="407"/>
    <s v="Bennett and Sons"/>
    <s v="Function-based multi-state software"/>
    <n v="14502.9653568289"/>
    <n v="96763.406467725799"/>
    <n v="6.6719739092642572"/>
    <x v="1"/>
    <n v="2877.1048030955899"/>
    <n v="33.632214705426875"/>
    <x v="1"/>
    <s v="USD"/>
    <n v="1286309333.1661201"/>
    <d v="2010-10-05T20:08:53"/>
    <n v="1289225251.4181001"/>
    <d v="2010-11-08T14:07:31"/>
    <b v="0"/>
    <b v="0"/>
    <s v="theater/plays"/>
    <x v="3"/>
    <s v="plays"/>
  </r>
  <r>
    <n v="408"/>
    <s v="Lamb Inc"/>
    <s v="Optimized leadingedge concept"/>
    <n v="14450.950757819401"/>
    <n v="96912.117671018597"/>
    <n v="6.7062796971043248"/>
    <x v="1"/>
    <n v="2882.9208845156199"/>
    <n v="33.615947697885403"/>
    <x v="1"/>
    <s v="USD"/>
    <n v="1285940858.9619901"/>
    <d v="2010-10-01T13:47:39"/>
    <n v="1288860469.1877301"/>
    <d v="2010-11-04T08:47:49"/>
    <b v="0"/>
    <b v="0"/>
    <s v="theater/plays"/>
    <x v="3"/>
    <s v="plays"/>
  </r>
  <r>
    <n v="409"/>
    <s v="Casey-Kelly"/>
    <s v="Sharable holistic interface"/>
    <n v="14398.9361588098"/>
    <n v="97060.828874311395"/>
    <n v="6.7408333368382918"/>
    <x v="1"/>
    <n v="2888.73696593565"/>
    <n v="33.59974619318578"/>
    <x v="1"/>
    <s v="USD"/>
    <n v="1285572384.7578599"/>
    <d v="2010-09-27T07:26:25"/>
    <n v="1288495686.95736"/>
    <d v="2010-10-31T03:28:07"/>
    <b v="0"/>
    <b v="0"/>
    <s v="music/rock"/>
    <x v="1"/>
    <s v="rock"/>
  </r>
  <r>
    <n v="410"/>
    <s v="Jones, Taylor and Moore"/>
    <s v="Down-sized system-worthy secured line"/>
    <n v="14346.921559800199"/>
    <n v="97209.540077604193"/>
    <n v="6.7756375242186779"/>
    <x v="0"/>
    <n v="2894.5530473556801"/>
    <n v="33.583609796479635"/>
    <x v="6"/>
    <s v="EUR"/>
    <n v="1285203910.55373"/>
    <d v="2010-09-23T01:05:11"/>
    <n v="1288130904.72699"/>
    <d v="2010-10-26T22:08:25"/>
    <b v="0"/>
    <b v="0"/>
    <s v="music/metal"/>
    <x v="1"/>
    <s v="metal"/>
  </r>
  <r>
    <n v="411"/>
    <s v="Bradshaw, Gill and Donovan"/>
    <s v="Inverse secondary infrastructure"/>
    <n v="14294.9069607906"/>
    <n v="97358.251280897093"/>
    <n v="6.8106949942339856"/>
    <x v="0"/>
    <n v="2900.3691287757001"/>
    <n v="33.567538116085878"/>
    <x v="4"/>
    <s v="GBP"/>
    <n v="1284835436.3496001"/>
    <d v="2010-09-18T18:43:56"/>
    <n v="1287766122.4966199"/>
    <d v="2010-10-22T16:48:42"/>
    <b v="0"/>
    <b v="1"/>
    <s v="technology/wearables"/>
    <x v="2"/>
    <s v="wearables"/>
  </r>
  <r>
    <n v="412"/>
    <s v="Hernandez, Rodriguez and Clark"/>
    <s v="Organic foreground leverage"/>
    <n v="14242.892361781"/>
    <n v="97506.962484189906"/>
    <n v="6.8460085218250688"/>
    <x v="0"/>
    <n v="2906.1852101957302"/>
    <n v="33.551530763458416"/>
    <x v="1"/>
    <s v="USD"/>
    <n v="1284466962.1454799"/>
    <d v="2010-09-14T12:22:42"/>
    <n v="1287401340.2662499"/>
    <d v="2010-10-18T11:29:00"/>
    <b v="0"/>
    <b v="0"/>
    <s v="theater/plays"/>
    <x v="3"/>
    <s v="plays"/>
  </r>
  <r>
    <n v="413"/>
    <s v="Smith-Jones"/>
    <s v="Reverse-engineered static concept"/>
    <n v="14190.877762771501"/>
    <n v="97655.673687482704"/>
    <n v="6.881580922617319"/>
    <x v="1"/>
    <n v="2912.0012916157598"/>
    <n v="33.535587353155755"/>
    <x v="1"/>
    <s v="USD"/>
    <n v="1284098487.94135"/>
    <d v="2010-09-10T06:01:28"/>
    <n v="1287036558.0358901"/>
    <d v="2010-10-14T06:09:18"/>
    <b v="0"/>
    <b v="0"/>
    <s v="film &amp; video/drama"/>
    <x v="4"/>
    <s v="drama"/>
  </r>
  <r>
    <n v="414"/>
    <s v="Roy PLC"/>
    <s v="Multi-channeled neutral customer loyalty"/>
    <n v="14138.8631637619"/>
    <n v="97804.384890775502"/>
    <n v="6.9174150536691998"/>
    <x v="0"/>
    <n v="2917.8173730357798"/>
    <n v="33.51970750280956"/>
    <x v="1"/>
    <s v="USD"/>
    <n v="1283730013.73722"/>
    <d v="2010-09-05T23:40:14"/>
    <n v="1286671775.8055201"/>
    <d v="2010-10-10T00:49:36"/>
    <b v="0"/>
    <b v="0"/>
    <s v="technology/wearables"/>
    <x v="2"/>
    <s v="wearables"/>
  </r>
  <r>
    <n v="415"/>
    <s v="Wright, Brooks and Villarreal"/>
    <s v="Reverse-engineered bifurcated strategy"/>
    <n v="14086.848564752299"/>
    <n v="97953.0960940683"/>
    <n v="6.9535138142368957"/>
    <x v="1"/>
    <n v="2923.6334544558099"/>
    <n v="33.503890833093777"/>
    <x v="1"/>
    <s v="USD"/>
    <n v="1283361539.5330901"/>
    <d v="2010-09-01T17:19:00"/>
    <n v="1286306993.57515"/>
    <d v="2010-10-05T19:29:54"/>
    <b v="0"/>
    <b v="0"/>
    <s v="music/jazz"/>
    <x v="1"/>
    <s v="jazz"/>
  </r>
  <r>
    <n v="416"/>
    <s v="Flores, Miller and Johnson"/>
    <s v="Horizontal context-sensitive knowledge user"/>
    <n v="14034.8339657427"/>
    <n v="98101.8072973612"/>
    <n v="6.9898801465564624"/>
    <x v="1"/>
    <n v="2929.44953587584"/>
    <n v="33.488136967695176"/>
    <x v="1"/>
    <s v="USD"/>
    <n v="1282993065.3289599"/>
    <d v="2010-08-28T10:57:45"/>
    <n v="1285942211.34478"/>
    <d v="2010-10-01T14:10:11"/>
    <b v="0"/>
    <b v="0"/>
    <s v="technology/wearables"/>
    <x v="2"/>
    <s v="wearables"/>
  </r>
  <r>
    <n v="417"/>
    <s v="Bridges, Freeman and Kim"/>
    <s v="Cross-group multi-state task-force"/>
    <n v="13982.8193667331"/>
    <n v="98250.518500653998"/>
    <n v="7.0265170366431562"/>
    <x v="1"/>
    <n v="2935.26561729586"/>
    <n v="33.472445533283008"/>
    <x v="1"/>
    <s v="USD"/>
    <n v="1282624591.12483"/>
    <d v="2010-08-24T04:36:31"/>
    <n v="1285577429.1144099"/>
    <d v="2010-09-27T08:50:29"/>
    <b v="0"/>
    <b v="0"/>
    <s v="games/video games"/>
    <x v="6"/>
    <s v="video games"/>
  </r>
  <r>
    <n v="418"/>
    <s v="Anderson-Perez"/>
    <s v="Expanded 3rdgeneration strategy"/>
    <n v="13930.804767723501"/>
    <n v="98399.229703946796"/>
    <n v="7.0634275151087831"/>
    <x v="1"/>
    <n v="2941.0816987158901"/>
    <n v="33.456816159479359"/>
    <x v="1"/>
    <s v="USD"/>
    <n v="1282256116.9207001"/>
    <d v="2010-08-19T22:15:17"/>
    <n v="1285212646.8840401"/>
    <d v="2010-09-23T03:30:47"/>
    <b v="0"/>
    <b v="0"/>
    <s v="theater/plays"/>
    <x v="3"/>
    <s v="plays"/>
  </r>
  <r>
    <n v="419"/>
    <s v="Wright, Fox and Marks"/>
    <s v="Assimilated real-time support"/>
    <n v="13878.790168714"/>
    <n v="98547.940907239594"/>
    <n v="7.1006146579973102"/>
    <x v="1"/>
    <n v="2946.8977801359201"/>
    <n v="33.441248478830595"/>
    <x v="1"/>
    <s v="USD"/>
    <n v="1281887642.7165699"/>
    <d v="2010-08-15T15:54:03"/>
    <n v="1284847864.6536801"/>
    <d v="2010-09-18T22:11:05"/>
    <b v="0"/>
    <b v="1"/>
    <s v="theater/plays"/>
    <x v="3"/>
    <s v="plays"/>
  </r>
  <r>
    <n v="420"/>
    <s v="Crawford-Peters"/>
    <s v="User-centric regional database"/>
    <n v="13826.775569704399"/>
    <n v="98696.652110532406"/>
    <n v="7.1380815876396282"/>
    <x v="1"/>
    <n v="2952.7138615559502"/>
    <n v="33.425742126778118"/>
    <x v="0"/>
    <s v="CAD"/>
    <n v="1281519168.51244"/>
    <d v="2010-08-11T09:32:49"/>
    <n v="1284483082.42331"/>
    <d v="2010-09-14T16:51:22"/>
    <b v="0"/>
    <b v="0"/>
    <s v="theater/plays"/>
    <x v="3"/>
    <s v="plays"/>
  </r>
  <r>
    <n v="421"/>
    <s v="Romero-Hoffman"/>
    <s v="Open-source zero administration complexity"/>
    <n v="13774.760970694801"/>
    <n v="98845.363313825204"/>
    <n v="7.175831473527154"/>
    <x v="0"/>
    <n v="2958.5299429759698"/>
    <n v="33.410296741630127"/>
    <x v="0"/>
    <s v="CAD"/>
    <n v="1281150694.30832"/>
    <d v="2010-08-07T03:11:34"/>
    <n v="1284118300.19294"/>
    <d v="2010-09-10T11:31:40"/>
    <b v="0"/>
    <b v="0"/>
    <s v="theater/plays"/>
    <x v="3"/>
    <s v="plays"/>
  </r>
  <r>
    <n v="422"/>
    <s v="Sparks-West"/>
    <s v="Organized incremental standardization"/>
    <n v="13722.7463716852"/>
    <n v="98994.074517118002"/>
    <n v="7.2138675332058328"/>
    <x v="1"/>
    <n v="2964.3460243959998"/>
    <n v="33.394911964533065"/>
    <x v="1"/>
    <s v="USD"/>
    <n v="1280782220.1041901"/>
    <d v="2010-08-02T20:50:20"/>
    <n v="1283753517.96257"/>
    <d v="2010-09-06T06:11:58"/>
    <b v="0"/>
    <b v="0"/>
    <s v="technology/web"/>
    <x v="2"/>
    <s v="web"/>
  </r>
  <r>
    <n v="423"/>
    <s v="Baker, Morgan and Brown"/>
    <s v="Assimilated didactic open system"/>
    <n v="13670.731772675599"/>
    <n v="99142.785720410902"/>
    <n v="7.2521930331902738"/>
    <x v="0"/>
    <n v="2970.1621058160299"/>
    <n v="33.379587439444542"/>
    <x v="1"/>
    <s v="USD"/>
    <n v="1280413745.9000599"/>
    <d v="2010-07-29T14:29:06"/>
    <n v="1283388735.7321999"/>
    <d v="2010-09-02T00:52:16"/>
    <b v="0"/>
    <b v="0"/>
    <s v="theater/plays"/>
    <x v="3"/>
    <s v="plays"/>
  </r>
  <r>
    <n v="424"/>
    <s v="Mosley-Gilbert"/>
    <s v="Vision-oriented logistical intranet"/>
    <n v="13618.717173666"/>
    <n v="99291.4969237037"/>
    <n v="7.29081128989887"/>
    <x v="0"/>
    <n v="2975.97818723605"/>
    <n v="33.364322813105368"/>
    <x v="1"/>
    <s v="USD"/>
    <n v="1280045271.69593"/>
    <d v="2010-07-25T08:07:52"/>
    <n v="1283023953.5018301"/>
    <d v="2010-08-28T19:32:34"/>
    <b v="0"/>
    <b v="1"/>
    <s v="technology/web"/>
    <x v="2"/>
    <s v="web"/>
  </r>
  <r>
    <n v="425"/>
    <s v="Berry-Boyer"/>
    <s v="Mandatory incremental projection"/>
    <n v="13566.7025746565"/>
    <n v="99440.208126996498"/>
    <n v="7.3297256706104399"/>
    <x v="1"/>
    <n v="2981.79426865608"/>
    <n v="33.3491177350123"/>
    <x v="1"/>
    <s v="USD"/>
    <n v="1279676797.4918001"/>
    <d v="2010-07-21T01:46:37"/>
    <n v="1282659171.2714601"/>
    <d v="2010-08-24T14:12:51"/>
    <b v="0"/>
    <b v="0"/>
    <s v="theater/plays"/>
    <x v="3"/>
    <s v="plays"/>
  </r>
  <r>
    <n v="426"/>
    <s v="Sanders-Allen"/>
    <s v="Grass-roots needs-based encryption"/>
    <n v="13514.687975646901"/>
    <n v="99588.919330289296"/>
    <n v="7.3689395944431579"/>
    <x v="0"/>
    <n v="2987.6103500761101"/>
    <n v="33.333971857391724"/>
    <x v="1"/>
    <s v="USD"/>
    <n v="1279308323.2876699"/>
    <d v="2010-07-16T19:25:23"/>
    <n v="1282294389.0411"/>
    <d v="2010-08-20T08:53:09"/>
    <b v="0"/>
    <b v="1"/>
    <s v="theater/plays"/>
    <x v="3"/>
    <s v="plays"/>
  </r>
  <r>
    <n v="427"/>
    <s v="Lopez Inc"/>
    <s v="Team-oriented 6thgeneration middleware"/>
    <n v="13462.6733766373"/>
    <n v="99737.630533582094"/>
    <n v="7.4084565333556736"/>
    <x v="1"/>
    <n v="2993.4264314961301"/>
    <n v="33.318884835172888"/>
    <x v="4"/>
    <s v="GBP"/>
    <n v="1278939849.08354"/>
    <d v="2010-07-12T13:04:09"/>
    <n v="1281929606.81073"/>
    <d v="2010-08-16T03:33:27"/>
    <b v="0"/>
    <b v="1"/>
    <s v="technology/wearables"/>
    <x v="2"/>
    <s v="wearables"/>
  </r>
  <r>
    <n v="428"/>
    <s v="Moreno-Turner"/>
    <s v="Inverse multi-tasking installation"/>
    <n v="13410.658777627699"/>
    <n v="99886.341736874907"/>
    <n v="7.4482800131720648"/>
    <x v="1"/>
    <n v="2999.2425129161602"/>
    <n v="33.303856325961291"/>
    <x v="6"/>
    <s v="EUR"/>
    <n v="1278571374.87941"/>
    <d v="2010-07-08T06:42:55"/>
    <n v="1281564824.5803599"/>
    <d v="2010-08-11T22:13:45"/>
    <b v="0"/>
    <b v="1"/>
    <s v="theater/plays"/>
    <x v="3"/>
    <s v="plays"/>
  </r>
  <r>
    <n v="429"/>
    <s v="Jones-Watson"/>
    <s v="Switchable disintermediate moderator"/>
    <n v="13358.6441786181"/>
    <n v="100035.052940168"/>
    <n v="7.4884136146304803"/>
    <x v="3"/>
    <n v="3005.0585943361898"/>
    <n v="33.288885990013618"/>
    <x v="1"/>
    <s v="USD"/>
    <n v="1278202900.6752801"/>
    <d v="2010-07-04T00:21:41"/>
    <n v="1281200042.3499899"/>
    <d v="2010-08-07T16:54:02"/>
    <b v="0"/>
    <b v="0"/>
    <s v="theater/plays"/>
    <x v="3"/>
    <s v="plays"/>
  </r>
  <r>
    <n v="430"/>
    <s v="Barker Inc"/>
    <s v="Re-engineered 24/7 task-force"/>
    <n v="13306.6295796085"/>
    <n v="100183.764143461"/>
    <n v="7.5288609744563546"/>
    <x v="1"/>
    <n v="3010.8746757562199"/>
    <n v="33.273973490211297"/>
    <x v="6"/>
    <s v="EUR"/>
    <n v="1277834426.4711599"/>
    <d v="2010-06-29T18:00:26"/>
    <n v="1280835260.1196201"/>
    <d v="2010-08-03T11:34:20"/>
    <b v="0"/>
    <b v="1"/>
    <s v="theater/plays"/>
    <x v="3"/>
    <s v="plays"/>
  </r>
  <r>
    <n v="431"/>
    <s v="Tate, Bass and House"/>
    <s v="Organic object-oriented budgetary management"/>
    <n v="13254.614980599001"/>
    <n v="100332.475346753"/>
    <n v="7.5696257864608896"/>
    <x v="1"/>
    <n v="3016.6907571762399"/>
    <n v="33.259118492035547"/>
    <x v="1"/>
    <s v="USD"/>
    <n v="1277465952.26703"/>
    <d v="2010-06-25T11:39:12"/>
    <n v="1280470477.88925"/>
    <d v="2010-07-30T06:14:38"/>
    <b v="0"/>
    <b v="0"/>
    <s v="theater/plays"/>
    <x v="3"/>
    <s v="plays"/>
  </r>
  <r>
    <n v="432"/>
    <s v="Baldwin, Riley and Jackson"/>
    <s v="Pre-emptive tertiary standardization"/>
    <n v="13202.6003815894"/>
    <n v="100481.186550046"/>
    <n v="7.6107118026660689"/>
    <x v="0"/>
    <n v="3022.50683859627"/>
    <n v="33.244320663543"/>
    <x v="0"/>
    <s v="CAD"/>
    <n v="1277097478.0629001"/>
    <d v="2010-06-21T05:17:58"/>
    <n v="1280105695.65889"/>
    <d v="2010-07-26T00:54:56"/>
    <b v="0"/>
    <b v="0"/>
    <s v="food/food trucks"/>
    <x v="0"/>
    <s v="food trucks"/>
  </r>
  <r>
    <n v="433"/>
    <s v="Odom Inc"/>
    <s v="Managed bottom-line architecture"/>
    <n v="13150.585782579799"/>
    <n v="100629.897753339"/>
    <n v="7.6521228344550636"/>
    <x v="1"/>
    <n v="3028.3229200163"/>
    <n v="33.229579675339693"/>
    <x v="1"/>
    <s v="USD"/>
    <n v="1276729003.8587699"/>
    <d v="2010-06-16T22:56:44"/>
    <n v="1279740913.42852"/>
    <d v="2010-07-21T19:35:13"/>
    <b v="0"/>
    <b v="1"/>
    <s v="music/rock"/>
    <x v="1"/>
    <s v="rock"/>
  </r>
  <r>
    <n v="434"/>
    <s v="Melton, Robinson and Fritz"/>
    <s v="Function-based leadingedge pricing structure"/>
    <n v="13098.5711835702"/>
    <n v="100778.608956632"/>
    <n v="7.6938627537513877"/>
    <x v="1"/>
    <n v="3034.1390014363201"/>
    <n v="33.214895200557649"/>
    <x v="2"/>
    <s v="AUD"/>
    <n v="1276360529.65464"/>
    <d v="2010-06-12T16:35:30"/>
    <n v="1279376131.1981499"/>
    <d v="2010-07-17T14:15:31"/>
    <b v="0"/>
    <b v="0"/>
    <s v="technology/web"/>
    <x v="2"/>
    <s v="web"/>
  </r>
  <r>
    <n v="435"/>
    <s v="Mcdonald, Gonzalez and Ross"/>
    <s v="Vision-oriented fresh-thinking conglomeration"/>
    <n v="13046.5565845606"/>
    <n v="100927.320159925"/>
    <n v="7.735935494225596"/>
    <x v="0"/>
    <n v="3039.9550828563501"/>
    <n v="33.20026691483001"/>
    <x v="1"/>
    <s v="USD"/>
    <n v="1275992055.45051"/>
    <d v="2010-06-08T10:14:15"/>
    <n v="1279011348.9677801"/>
    <d v="2010-07-13T08:55:49"/>
    <b v="0"/>
    <b v="0"/>
    <s v="music/rock"/>
    <x v="1"/>
    <s v="rock"/>
  </r>
  <r>
    <n v="436"/>
    <s v="Larson-Little"/>
    <s v="Proactive foreground core"/>
    <n v="12994.541985551001"/>
    <n v="101076.031363217"/>
    <n v="7.7783450525310016"/>
    <x v="0"/>
    <n v="3045.7711642763802"/>
    <n v="33.185694496267523"/>
    <x v="1"/>
    <s v="USD"/>
    <n v="1275623581.2463801"/>
    <d v="2010-06-04T03:53:01"/>
    <n v="1278646566.7374101"/>
    <d v="2010-07-09T03:36:07"/>
    <b v="0"/>
    <b v="0"/>
    <s v="theater/plays"/>
    <x v="3"/>
    <s v="plays"/>
  </r>
  <r>
    <n v="437"/>
    <s v="Harris Group"/>
    <s v="Open-source optimizing database"/>
    <n v="12942.5273865415"/>
    <n v="101224.74256651"/>
    <n v="7.8210954895695419"/>
    <x v="1"/>
    <n v="3051.5872456963998"/>
    <n v="33.171177625435909"/>
    <x v="3"/>
    <s v="DKK"/>
    <n v="1275255107.0422499"/>
    <d v="2010-05-30T21:31:47"/>
    <n v="1278281784.50704"/>
    <d v="2010-07-04T22:16:25"/>
    <b v="0"/>
    <b v="0"/>
    <s v="theater/plays"/>
    <x v="3"/>
    <s v="plays"/>
  </r>
  <r>
    <n v="438"/>
    <s v="Ortiz, Coleman and Mitchell"/>
    <s v="Operative upward-trending algorithm"/>
    <n v="12890.512787531899"/>
    <n v="101373.453769803"/>
    <n v="7.8641909317877969"/>
    <x v="0"/>
    <n v="3057.4033271164299"/>
    <n v="33.15671598533018"/>
    <x v="4"/>
    <s v="GBP"/>
    <n v="1274886632.83812"/>
    <d v="2010-05-26T15:10:33"/>
    <n v="1277917002.27667"/>
    <d v="2010-06-30T16:56:42"/>
    <b v="0"/>
    <b v="0"/>
    <s v="film &amp; video/documentary"/>
    <x v="4"/>
    <s v="documentary"/>
  </r>
  <r>
    <n v="439"/>
    <s v="Carter-Guzman"/>
    <s v="Centralized cohesive challenge"/>
    <n v="12838.498188522301"/>
    <n v="101522.16497309601"/>
    <n v="7.9076355725046925"/>
    <x v="1"/>
    <n v="3063.2194085364599"/>
    <n v="33.142309261353596"/>
    <x v="3"/>
    <s v="DKK"/>
    <n v="1274518158.6340001"/>
    <d v="2010-05-22T08:49:19"/>
    <n v="1277552220.0462999"/>
    <d v="2010-06-26T11:37:00"/>
    <b v="0"/>
    <b v="0"/>
    <s v="theater/plays"/>
    <x v="3"/>
    <s v="plays"/>
  </r>
  <r>
    <n v="440"/>
    <s v="Nunez-Richards"/>
    <s v="Exclusive attitude-oriented intranet"/>
    <n v="12786.4835895127"/>
    <n v="101670.87617638901"/>
    <n v="7.9514336732718354"/>
    <x v="2"/>
    <n v="3069.03548995649"/>
    <n v="33.127957141294054"/>
    <x v="3"/>
    <s v="DKK"/>
    <n v="1274149684.4298699"/>
    <d v="2010-05-18T02:28:04"/>
    <n v="1277187437.8159399"/>
    <d v="2010-06-22T06:17:18"/>
    <b v="0"/>
    <b v="0"/>
    <s v="theater/plays"/>
    <x v="3"/>
    <s v="plays"/>
  </r>
  <r>
    <n v="441"/>
    <s v="Rangel, Holt and Jones"/>
    <s v="Open-source fresh-thinking model"/>
    <n v="12734.468990503099"/>
    <n v="101819.58737968199"/>
    <n v="7.9955895652669398"/>
    <x v="0"/>
    <n v="3074.85157137651"/>
    <n v="33.113659315301753"/>
    <x v="1"/>
    <s v="USD"/>
    <n v="1273781210.22574"/>
    <d v="2010-05-13T20:06:50"/>
    <n v="1276822655.5855701"/>
    <d v="2010-06-18T00:57:36"/>
    <b v="0"/>
    <b v="0"/>
    <s v="music/electric music"/>
    <x v="1"/>
    <s v="electric music"/>
  </r>
  <r>
    <n v="442"/>
    <s v="Green Ltd"/>
    <s v="Monitored empowering installation"/>
    <n v="12682.4543914936"/>
    <n v="101968.29858297401"/>
    <n v="8.0401076507214864"/>
    <x v="1"/>
    <n v="3080.6676527965401"/>
    <n v="33.099415475866138"/>
    <x v="1"/>
    <s v="USD"/>
    <n v="1273412736.02161"/>
    <d v="2010-05-09T13:45:36"/>
    <n v="1276457873.3552001"/>
    <d v="2010-06-13T19:37:53"/>
    <b v="0"/>
    <b v="0"/>
    <s v="film &amp; video/drama"/>
    <x v="4"/>
    <s v="drama"/>
  </r>
  <r>
    <n v="443"/>
    <s v="Perez, Johnson and Gardner"/>
    <s v="Grass-roots zero administration system engine"/>
    <n v="12630.439792484"/>
    <n v="102117.00978626699"/>
    <n v="8.0849924043843515"/>
    <x v="0"/>
    <n v="3086.4837342165702"/>
    <n v="33.085225317795803"/>
    <x v="1"/>
    <s v="USD"/>
    <n v="1273044261.8174801"/>
    <d v="2010-05-05T07:24:22"/>
    <n v="1276093091.12483"/>
    <d v="2010-06-09T14:18:11"/>
    <b v="0"/>
    <b v="1"/>
    <s v="theater/plays"/>
    <x v="3"/>
    <s v="plays"/>
  </r>
  <r>
    <n v="444"/>
    <s v="Kim Ltd"/>
    <s v="Assimilated hybrid intranet"/>
    <n v="12578.425193474401"/>
    <n v="102265.72098956"/>
    <n v="8.1302483750203276"/>
    <x v="0"/>
    <n v="3092.2998156365902"/>
    <n v="33.071088538194431"/>
    <x v="1"/>
    <s v="USD"/>
    <n v="1272675787.6133499"/>
    <d v="2010-05-01T01:03:08"/>
    <n v="1275728308.89446"/>
    <d v="2010-06-05T08:58:29"/>
    <b v="0"/>
    <b v="0"/>
    <s v="film &amp; video/drama"/>
    <x v="4"/>
    <s v="drama"/>
  </r>
  <r>
    <n v="445"/>
    <s v="Walker, Taylor and Coleman"/>
    <s v="Multi-tiered directional open architecture"/>
    <n v="12526.4105944648"/>
    <n v="102414.432192853"/>
    <n v="8.1758801869474187"/>
    <x v="1"/>
    <n v="3098.1158970566198"/>
    <n v="33.057004836440214"/>
    <x v="1"/>
    <s v="USD"/>
    <n v="1272307313.40922"/>
    <d v="2010-04-26T18:41:53"/>
    <n v="1275363526.6640899"/>
    <d v="2010-06-01T03:38:47"/>
    <b v="0"/>
    <b v="0"/>
    <s v="music/indie rock"/>
    <x v="1"/>
    <s v="indie rock"/>
  </r>
  <r>
    <n v="446"/>
    <s v="Rodriguez, Rose and Stewart"/>
    <s v="Cloned directional synergy"/>
    <n v="12474.395995455199"/>
    <n v="102563.143396146"/>
    <n v="8.2218925416118633"/>
    <x v="0"/>
    <n v="3103.9319784766499"/>
    <n v="33.04297391416484"/>
    <x v="1"/>
    <s v="USD"/>
    <n v="1271938839.20509"/>
    <d v="2010-04-22T12:20:39"/>
    <n v="1274998744.4337201"/>
    <d v="2010-05-27T22:19:04"/>
    <b v="0"/>
    <b v="0"/>
    <s v="music/indie rock"/>
    <x v="1"/>
    <s v="indie rock"/>
  </r>
  <r>
    <n v="447"/>
    <s v="Wright, Hunt and Rowe"/>
    <s v="Extended eco-centric pricing structure"/>
    <n v="12422.3813964456"/>
    <n v="102711.854599438"/>
    <n v="8.268290219202802"/>
    <x v="0"/>
    <n v="3109.7480598966699"/>
    <n v="33.028995475231802"/>
    <x v="1"/>
    <s v="USD"/>
    <n v="1271570365.0009601"/>
    <d v="2010-04-18T05:59:25"/>
    <n v="1274633962.2033601"/>
    <d v="2010-05-23T16:59:22"/>
    <b v="0"/>
    <b v="0"/>
    <s v="technology/wearables"/>
    <x v="2"/>
    <s v="wearables"/>
  </r>
  <r>
    <n v="448"/>
    <s v="Hines Inc"/>
    <s v="Cross-platform systemic adapter"/>
    <n v="12370.3667974361"/>
    <n v="102860.565802731"/>
    <n v="8.3150780803080178"/>
    <x v="1"/>
    <n v="3115.5641413167"/>
    <n v="33.015069225716552"/>
    <x v="1"/>
    <s v="USD"/>
    <n v="1271201890.79684"/>
    <d v="2010-04-13T23:38:11"/>
    <n v="1274269179.97299"/>
    <d v="2010-05-19T11:39:40"/>
    <b v="0"/>
    <b v="0"/>
    <s v="publishing/nonfiction"/>
    <x v="5"/>
    <s v="nonfiction"/>
  </r>
  <r>
    <n v="449"/>
    <s v="Cochran-Nguyen"/>
    <s v="Seamless 4thgeneration methodology"/>
    <n v="12318.352198426501"/>
    <n v="103009.277006024"/>
    <n v="8.3622610676111382"/>
    <x v="1"/>
    <n v="3121.38022273673"/>
    <n v="33.00119487388455"/>
    <x v="1"/>
    <s v="USD"/>
    <n v="1270833416.59271"/>
    <d v="2010-04-09T17:16:57"/>
    <n v="1273904397.74262"/>
    <d v="2010-05-15T06:19:58"/>
    <b v="0"/>
    <b v="0"/>
    <s v="film &amp; video/animation"/>
    <x v="4"/>
    <s v="animation"/>
  </r>
  <r>
    <n v="450"/>
    <s v="Johnson-Gould"/>
    <s v="Exclusive needs-based adapter"/>
    <n v="12266.3375994169"/>
    <n v="103157.988209317"/>
    <n v="8.4098442076321778"/>
    <x v="3"/>
    <n v="3127.1963041567601"/>
    <n v="32.987372130171813"/>
    <x v="1"/>
    <s v="USD"/>
    <n v="1270464942.3885801"/>
    <d v="2010-04-05T10:55:42"/>
    <n v="1273539615.5122499"/>
    <d v="2010-05-11T01:00:16"/>
    <b v="0"/>
    <b v="0"/>
    <s v="theater/plays"/>
    <x v="3"/>
    <s v="plays"/>
  </r>
  <r>
    <n v="451"/>
    <s v="Perez-Hess"/>
    <s v="Down-sized cohesive archive"/>
    <n v="12214.323000407299"/>
    <n v="103306.69941261"/>
    <n v="8.4578326125127958"/>
    <x v="0"/>
    <n v="3133.0123855767802"/>
    <n v="32.973600707164614"/>
    <x v="1"/>
    <s v="USD"/>
    <n v="1270096468.1844499"/>
    <d v="2010-04-01T04:34:28"/>
    <n v="1273174833.2818799"/>
    <d v="2010-05-06T19:40:33"/>
    <b v="0"/>
    <b v="1"/>
    <s v="theater/plays"/>
    <x v="3"/>
    <s v="plays"/>
  </r>
  <r>
    <n v="452"/>
    <s v="Reeves, Thompson and Richardson"/>
    <s v="Proactive composite alliance"/>
    <n v="12162.3084013977"/>
    <n v="103455.410615902"/>
    <n v="8.5062314818470508"/>
    <x v="1"/>
    <n v="3138.8284669968102"/>
    <n v="32.959880319578843"/>
    <x v="1"/>
    <s v="USD"/>
    <n v="1269727993.98032"/>
    <d v="2010-03-27T22:13:14"/>
    <n v="1272810051.0515101"/>
    <d v="2010-05-02T14:20:51"/>
    <b v="0"/>
    <b v="0"/>
    <s v="film &amp; video/drama"/>
    <x v="4"/>
    <s v="drama"/>
  </r>
  <r>
    <n v="453"/>
    <s v="Simmons-Reynolds"/>
    <s v="Re-engineered intangible definition"/>
    <n v="12110.2938023881"/>
    <n v="103604.121819195"/>
    <n v="8.5550461045597999"/>
    <x v="0"/>
    <n v="3144.6445484168398"/>
    <n v="32.946210684242239"/>
    <x v="1"/>
    <s v="USD"/>
    <n v="1269359519.77619"/>
    <d v="2010-03-23T15:52:00"/>
    <n v="1272445268.8211501"/>
    <d v="2010-04-28T09:01:09"/>
    <b v="0"/>
    <b v="0"/>
    <s v="theater/plays"/>
    <x v="3"/>
    <s v="plays"/>
  </r>
  <r>
    <n v="454"/>
    <s v="Collier Inc"/>
    <s v="Enhanced dynamic definition"/>
    <n v="12058.279203378601"/>
    <n v="103752.833022488"/>
    <n v="8.6042818608328098"/>
    <x v="1"/>
    <n v="3150.4606298368599"/>
    <n v="32.932591520072613"/>
    <x v="1"/>
    <s v="USD"/>
    <n v="1268991045.5720601"/>
    <d v="2010-03-19T09:30:46"/>
    <n v="1272080486.59078"/>
    <d v="2010-04-24T03:41:27"/>
    <b v="0"/>
    <b v="0"/>
    <s v="theater/plays"/>
    <x v="3"/>
    <s v="plays"/>
  </r>
  <r>
    <n v="455"/>
    <s v="Gray-Jenkins"/>
    <s v="Devolved next generation adapter"/>
    <n v="12006.264604369"/>
    <n v="103901.54422578101"/>
    <n v="8.653944224082144"/>
    <x v="1"/>
    <n v="3156.2767112568899"/>
    <n v="32.919022548059615"/>
    <x v="4"/>
    <s v="GBP"/>
    <n v="1268622571.3679299"/>
    <d v="2010-03-15T03:09:31"/>
    <n v="1271715704.36041"/>
    <d v="2010-04-19T22:21:44"/>
    <b v="0"/>
    <b v="0"/>
    <s v="film &amp; video/documentary"/>
    <x v="4"/>
    <s v="documentary"/>
  </r>
  <r>
    <n v="456"/>
    <s v="Scott, Wilson and Martin"/>
    <s v="Cross-platform intermediate frame"/>
    <n v="11954.250005359399"/>
    <n v="104050.25542907399"/>
    <n v="8.7040387629860145"/>
    <x v="1"/>
    <n v="3162.09279267692"/>
    <n v="32.905503491245931"/>
    <x v="1"/>
    <s v="USD"/>
    <n v="1268254097.1638"/>
    <d v="2010-03-10T20:48:17"/>
    <n v="1271350922.1300399"/>
    <d v="2010-04-15T17:02:02"/>
    <b v="0"/>
    <b v="0"/>
    <s v="technology/wearables"/>
    <x v="2"/>
    <s v="wearables"/>
  </r>
  <r>
    <n v="457"/>
    <s v="Caldwell, Velazquez and Wilson"/>
    <s v="Monitored impactful analyzer"/>
    <n v="11902.235406349801"/>
    <n v="104198.966632367"/>
    <n v="8.7545711435666291"/>
    <x v="1"/>
    <n v="3167.9088740969501"/>
    <n v="32.892034074708079"/>
    <x v="1"/>
    <s v="USD"/>
    <n v="1267885622.9596801"/>
    <d v="2010-03-06T14:27:03"/>
    <n v="1270986139.8996699"/>
    <d v="2010-04-11T11:42:20"/>
    <b v="0"/>
    <b v="1"/>
    <s v="games/video games"/>
    <x v="6"/>
    <s v="video games"/>
  </r>
  <r>
    <n v="458"/>
    <s v="Spencer-Bates"/>
    <s v="Optional responsive customer loyalty"/>
    <n v="11850.2208073402"/>
    <n v="104347.67783565899"/>
    <n v="8.8055471313264064"/>
    <x v="3"/>
    <n v="3173.7249555169701"/>
    <n v="32.878614025537615"/>
    <x v="1"/>
    <s v="USD"/>
    <n v="1267517148.7555499"/>
    <d v="2010-03-02T08:05:49"/>
    <n v="1270621357.6693001"/>
    <d v="2010-04-07T06:22:38"/>
    <b v="0"/>
    <b v="0"/>
    <s v="theater/plays"/>
    <x v="3"/>
    <s v="plays"/>
  </r>
  <r>
    <n v="459"/>
    <s v="Best, Carr and Williams"/>
    <s v="Diverse transitional migration"/>
    <n v="11798.206208330599"/>
    <n v="104496.38903895199"/>
    <n v="8.8569725934412045"/>
    <x v="0"/>
    <n v="3179.5410369370002"/>
    <n v="32.86524307282356"/>
    <x v="1"/>
    <s v="USD"/>
    <n v="1267148674.55142"/>
    <d v="2010-02-26T01:44:35"/>
    <n v="1270256575.43894"/>
    <d v="2010-04-03T01:02:55"/>
    <b v="0"/>
    <b v="0"/>
    <s v="music/rock"/>
    <x v="1"/>
    <s v="rock"/>
  </r>
  <r>
    <n v="460"/>
    <s v="Campbell, Brown and Powell"/>
    <s v="Synchronized global task-force"/>
    <n v="11746.1916093211"/>
    <n v="104645.100242245"/>
    <n v="8.9088535010108885"/>
    <x v="1"/>
    <n v="3185.3571183570298"/>
    <n v="32.851920947632941"/>
    <x v="1"/>
    <s v="USD"/>
    <n v="1266780200.34729"/>
    <d v="2010-02-21T19:23:20"/>
    <n v="1269891793.20857"/>
    <d v="2010-03-29T19:43:13"/>
    <b v="0"/>
    <b v="1"/>
    <s v="theater/plays"/>
    <x v="3"/>
    <s v="plays"/>
  </r>
  <r>
    <n v="461"/>
    <s v="Johnson, Parker and Haynes"/>
    <s v="Focused 6thgeneration forecast"/>
    <n v="11694.1770103115"/>
    <n v="104793.811445538"/>
    <n v="8.9611959313711971"/>
    <x v="1"/>
    <n v="3191.1731997770498"/>
    <n v="32.838647382993621"/>
    <x v="5"/>
    <s v="CHF"/>
    <n v="1266411726.1431601"/>
    <d v="2010-02-17T13:02:06"/>
    <n v="1269527010.9782"/>
    <d v="2010-03-25T14:23:31"/>
    <b v="0"/>
    <b v="0"/>
    <s v="film &amp; video/shorts"/>
    <x v="4"/>
    <s v="shorts"/>
  </r>
  <r>
    <n v="462"/>
    <s v="Clark-Cooke"/>
    <s v="Down-sized analyzing challenge"/>
    <n v="11642.162411301901"/>
    <n v="104942.522648831"/>
    <n v="9.0140060704663938"/>
    <x v="1"/>
    <n v="3196.9892811970799"/>
    <n v="32.825422113875952"/>
    <x v="1"/>
    <s v="USD"/>
    <n v="1266043251.9390299"/>
    <d v="2010-02-13T06:40:52"/>
    <n v="1269162228.7478299"/>
    <d v="2010-03-21T09:03:49"/>
    <b v="0"/>
    <b v="0"/>
    <s v="film &amp; video/animation"/>
    <x v="4"/>
    <s v="animation"/>
  </r>
  <r>
    <n v="463"/>
    <s v="Schroeder Ltd"/>
    <s v="Progressive needs-based focus group"/>
    <n v="11590.1478122923"/>
    <n v="105091.233852123"/>
    <n v="9.0672902152865689"/>
    <x v="1"/>
    <n v="3202.8053626171099"/>
    <n v="32.812244877175345"/>
    <x v="4"/>
    <s v="GBP"/>
    <n v="1265674777.7349"/>
    <d v="2010-02-09T00:19:38"/>
    <n v="1268797446.5174601"/>
    <d v="2010-03-17T03:44:07"/>
    <b v="0"/>
    <b v="0"/>
    <s v="games/video games"/>
    <x v="6"/>
    <s v="video games"/>
  </r>
  <r>
    <n v="464"/>
    <s v="Jackson PLC"/>
    <s v="Ergonomic 6thgeneration success"/>
    <n v="11538.133213282699"/>
    <n v="105239.945055416"/>
    <n v="9.1210547763709098"/>
    <x v="0"/>
    <n v="3208.62144403713"/>
    <n v="32.799115411695844"/>
    <x v="6"/>
    <s v="EUR"/>
    <n v="1265306303.5307701"/>
    <d v="2010-02-04T17:58:24"/>
    <n v="1268432664.2870901"/>
    <d v="2010-03-12T22:24:24"/>
    <b v="0"/>
    <b v="0"/>
    <s v="film &amp; video/documentary"/>
    <x v="4"/>
    <s v="documentary"/>
  </r>
  <r>
    <n v="465"/>
    <s v="Blair, Collins and Carter"/>
    <s v="Exclusive interactive approach"/>
    <n v="11486.1186142732"/>
    <n v="105388.656258709"/>
    <n v="9.1753062803781269"/>
    <x v="1"/>
    <n v="3214.4375254571601"/>
    <n v="32.786033458130603"/>
    <x v="1"/>
    <s v="USD"/>
    <n v="1264937829.3266399"/>
    <d v="2010-01-31T11:37:09"/>
    <n v="1268067882.05672"/>
    <d v="2010-03-08T17:04:42"/>
    <b v="0"/>
    <b v="0"/>
    <s v="theater/plays"/>
    <x v="3"/>
    <s v="plays"/>
  </r>
  <r>
    <n v="466"/>
    <s v="Maldonado and Sons"/>
    <s v="Reverse-engineered asynchronous archive"/>
    <n v="11434.1040152636"/>
    <n v="105537.367462002"/>
    <n v="9.2300513727283047"/>
    <x v="1"/>
    <n v="3220.2536068771901"/>
    <n v="32.772998759046757"/>
    <x v="1"/>
    <s v="USD"/>
    <n v="1264569355.12252"/>
    <d v="2010-01-27T05:15:55"/>
    <n v="1267703099.82635"/>
    <d v="2010-03-04T11:45:00"/>
    <b v="0"/>
    <b v="0"/>
    <s v="film &amp; video/documentary"/>
    <x v="4"/>
    <s v="documentary"/>
  </r>
  <r>
    <n v="467"/>
    <s v="Mitchell and Sons"/>
    <s v="Synergized intangible challenge"/>
    <n v="11382.089416254001"/>
    <n v="105686.078665295"/>
    <n v="9.2852968203159421"/>
    <x v="1"/>
    <n v="3226.0696882972202"/>
    <n v="32.760011058867761"/>
    <x v="3"/>
    <s v="DKK"/>
    <n v="1264200880.91839"/>
    <d v="2010-01-22T22:54:41"/>
    <n v="1267338317.5959899"/>
    <d v="2010-02-28T06:25:18"/>
    <b v="0"/>
    <b v="1"/>
    <s v="film &amp; video/drama"/>
    <x v="4"/>
    <s v="drama"/>
  </r>
  <r>
    <n v="468"/>
    <s v="Jackson-Lewis"/>
    <s v="Monitored multi-state encryption"/>
    <n v="11330.0748172444"/>
    <n v="105834.78986858801"/>
    <n v="9.3410495142986356"/>
    <x v="1"/>
    <n v="3231.8857697172398"/>
    <n v="32.747070103856913"/>
    <x v="1"/>
    <s v="USD"/>
    <n v="1263832406.7142601"/>
    <d v="2010-01-18T16:33:27"/>
    <n v="1266973535.3656199"/>
    <d v="2010-02-24T01:05:35"/>
    <b v="0"/>
    <b v="0"/>
    <s v="theater/plays"/>
    <x v="3"/>
    <s v="plays"/>
  </r>
  <r>
    <n v="469"/>
    <s v="Black, Armstrong and Anderson"/>
    <s v="Profound attitude-oriented functionalities"/>
    <n v="11278.060218234799"/>
    <n v="105983.50107188"/>
    <n v="9.3973164729624177"/>
    <x v="1"/>
    <n v="3237.7018511372698"/>
    <n v="32.734175642100091"/>
    <x v="1"/>
    <s v="USD"/>
    <n v="1263463932.5101299"/>
    <d v="2010-01-14T10:12:13"/>
    <n v="1266608753.1352501"/>
    <d v="2010-02-19T19:45:53"/>
    <b v="0"/>
    <b v="1"/>
    <s v="publishing/fiction"/>
    <x v="5"/>
    <s v="fiction"/>
  </r>
  <r>
    <n v="470"/>
    <s v="Maldonado-Gonzalez"/>
    <s v="Digitized client-driven database"/>
    <n v="11226.0456192252"/>
    <n v="106132.21227517301"/>
    <n v="9.4541048446672935"/>
    <x v="1"/>
    <n v="3243.5179325572999"/>
    <n v="32.72132742349131"/>
    <x v="1"/>
    <s v="USD"/>
    <n v="1263095458.306"/>
    <d v="2010-01-10T03:50:58"/>
    <n v="1266243970.90488"/>
    <d v="2010-02-15T14:26:11"/>
    <b v="0"/>
    <b v="0"/>
    <s v="photography/photography books"/>
    <x v="7"/>
    <s v="photography books"/>
  </r>
  <r>
    <n v="471"/>
    <s v="Kim-Rice"/>
    <s v="Organized bi-directional function"/>
    <n v="11174.0310202157"/>
    <n v="106280.92347846599"/>
    <n v="9.5114219108740556"/>
    <x v="0"/>
    <n v="3249.33401397732"/>
    <n v="32.708525199714302"/>
    <x v="3"/>
    <s v="DKK"/>
    <n v="1262726984.1018701"/>
    <d v="2010-01-05T21:29:44"/>
    <n v="1265879188.67451"/>
    <d v="2010-02-11T09:06:29"/>
    <b v="0"/>
    <b v="0"/>
    <s v="theater/plays"/>
    <x v="3"/>
    <s v="plays"/>
  </r>
  <r>
    <n v="472"/>
    <s v="Garcia, Garcia and Lopez"/>
    <s v="Reduced stable middleware"/>
    <n v="11122.016421206101"/>
    <n v="106429.63468175899"/>
    <n v="9.5692750892573741"/>
    <x v="1"/>
    <n v="3255.15009539735"/>
    <n v="32.695768724227548"/>
    <x v="1"/>
    <s v="USD"/>
    <n v="1262358509.8977399"/>
    <d v="2010-01-01T15:08:30"/>
    <n v="1265514406.44414"/>
    <d v="2010-02-07T03:46:46"/>
    <b v="0"/>
    <b v="1"/>
    <s v="technology/wearables"/>
    <x v="2"/>
    <s v="wearables"/>
  </r>
  <r>
    <n v="473"/>
    <s v="Watts Group"/>
    <s v="Universal 5thgeneration neural-net"/>
    <n v="11070.0018221965"/>
    <n v="106578.345885052"/>
    <n v="9.627671936905319"/>
    <x v="1"/>
    <n v="3260.9661768173801"/>
    <n v="32.683057752248672"/>
    <x v="6"/>
    <s v="EUR"/>
    <n v="1261990035.69361"/>
    <d v="2009-12-28T08:47:16"/>
    <n v="1265149624.2137799"/>
    <d v="2010-02-02T22:27:04"/>
    <b v="0"/>
    <b v="1"/>
    <s v="music/rock"/>
    <x v="1"/>
    <s v="rock"/>
  </r>
  <r>
    <n v="474"/>
    <s v="Werner-Bryant"/>
    <s v="Virtual uniform frame"/>
    <n v="11017.987223186899"/>
    <n v="106727.05708834399"/>
    <n v="9.6866201536103897"/>
    <x v="1"/>
    <n v="3266.7822582374001"/>
    <n v="32.670392040738221"/>
    <x v="1"/>
    <s v="USD"/>
    <n v="1261621561.48948"/>
    <d v="2009-12-24T02:26:01"/>
    <n v="1264784841.9834099"/>
    <d v="2010-01-29T17:07:22"/>
    <b v="0"/>
    <b v="0"/>
    <s v="food/food trucks"/>
    <x v="0"/>
    <s v="food trucks"/>
  </r>
  <r>
    <n v="475"/>
    <s v="Schmitt-Mendoza"/>
    <s v="Profound explicit paradigm"/>
    <n v="10965.972624177301"/>
    <n v="106875.768291637"/>
    <n v="9.7461275852542197"/>
    <x v="1"/>
    <n v="3272.5983396574302"/>
    <n v="32.657771348385076"/>
    <x v="1"/>
    <s v="USD"/>
    <n v="1261253087.2853601"/>
    <d v="2009-12-19T20:04:47"/>
    <n v="1264420059.7530401"/>
    <d v="2010-01-25T11:47:40"/>
    <b v="0"/>
    <b v="0"/>
    <s v="publishing/radio &amp; podcasts"/>
    <x v="5"/>
    <s v="radio &amp; podcasts"/>
  </r>
  <r>
    <n v="476"/>
    <s v="Reid-Mccullough"/>
    <s v="Visionary real-time groupware"/>
    <n v="10913.9580251677"/>
    <n v="107024.47949493"/>
    <n v="9.806202227288253"/>
    <x v="1"/>
    <n v="3278.4144210774598"/>
    <n v="32.645195435589898"/>
    <x v="3"/>
    <s v="DKK"/>
    <n v="1260884613.0812299"/>
    <d v="2009-12-15T13:43:33"/>
    <n v="1264055277.52267"/>
    <d v="2010-01-21T06:27:58"/>
    <b v="0"/>
    <b v="0"/>
    <s v="publishing/fiction"/>
    <x v="5"/>
    <s v="fiction"/>
  </r>
  <r>
    <n v="477"/>
    <s v="Woods-Clark"/>
    <s v="Networked tertiary Graphical User Interface"/>
    <n v="10861.943426158199"/>
    <n v="107173.190698223"/>
    <n v="9.8668522283152313"/>
    <x v="0"/>
    <n v="3284.2305024974899"/>
    <n v="32.632664064450793"/>
    <x v="1"/>
    <s v="USD"/>
    <n v="1260516138.8771"/>
    <d v="2009-12-11T07:22:19"/>
    <n v="1263690495.2923"/>
    <d v="2010-01-17T01:08:15"/>
    <b v="0"/>
    <b v="1"/>
    <s v="theater/plays"/>
    <x v="3"/>
    <s v="plays"/>
  </r>
  <r>
    <n v="478"/>
    <s v="Vaughn, Hunt and Caldwell"/>
    <s v="Virtual grid-enabled task-force"/>
    <n v="10809.9288271486"/>
    <n v="107321.901901516"/>
    <n v="9.9280858937740977"/>
    <x v="1"/>
    <n v="3290.0465839175099"/>
    <n v="32.620176998748185"/>
    <x v="1"/>
    <s v="USD"/>
    <n v="1260147664.6729701"/>
    <d v="2009-12-07T01:01:05"/>
    <n v="1263325713.0619299"/>
    <d v="2010-01-12T19:48:33"/>
    <b v="0"/>
    <b v="0"/>
    <s v="music/rock"/>
    <x v="1"/>
    <s v="rock"/>
  </r>
  <r>
    <n v="479"/>
    <s v="Bennett and Sons"/>
    <s v="Function-based multi-state software"/>
    <n v="10757.914228139"/>
    <n v="107470.613104809"/>
    <n v="9.9899116897309774"/>
    <x v="1"/>
    <n v="3295.86266533754"/>
    <n v="32.607734003929615"/>
    <x v="1"/>
    <s v="USD"/>
    <n v="1259779190.4688399"/>
    <d v="2009-12-02T18:39:50"/>
    <n v="1262960930.8315599"/>
    <d v="2010-01-08T14:28:51"/>
    <b v="0"/>
    <b v="0"/>
    <s v="theater/plays"/>
    <x v="3"/>
    <s v="plays"/>
  </r>
  <r>
    <n v="480"/>
    <s v="Lamb Inc"/>
    <s v="Optimized leadingedge concept"/>
    <n v="10705.899629129401"/>
    <n v="107619.324308101"/>
    <n v="10.052338246781467"/>
    <x v="1"/>
    <n v="3301.67874675757"/>
    <n v="32.595334847095309"/>
    <x v="1"/>
    <s v="USD"/>
    <n v="1259410716.2647099"/>
    <d v="2009-11-28T12:18:36"/>
    <n v="1262596148.6012001"/>
    <d v="2010-01-04T09:09:09"/>
    <b v="0"/>
    <b v="0"/>
    <s v="theater/plays"/>
    <x v="3"/>
    <s v="plays"/>
  </r>
  <r>
    <n v="481"/>
    <s v="Casey-Kelly"/>
    <s v="Sharable holistic interface"/>
    <n v="10653.8850301198"/>
    <n v="107768.035511394"/>
    <n v="10.115374364067282"/>
    <x v="1"/>
    <n v="3307.4948281775901"/>
    <n v="32.582979296984583"/>
    <x v="1"/>
    <s v="USD"/>
    <n v="1259042242.06058"/>
    <d v="2009-11-24T05:57:22"/>
    <n v="1262231366.3708301"/>
    <d v="2009-12-31T03:49:26"/>
    <b v="0"/>
    <b v="0"/>
    <s v="music/rock"/>
    <x v="1"/>
    <s v="rock"/>
  </r>
  <r>
    <n v="482"/>
    <s v="Jones, Taylor and Moore"/>
    <s v="Down-sized system-worthy secured line"/>
    <n v="10601.870431110199"/>
    <n v="107916.746714687"/>
    <n v="10.179029013410254"/>
    <x v="0"/>
    <n v="3313.3109095976201"/>
    <n v="32.570667123959332"/>
    <x v="6"/>
    <s v="EUR"/>
    <n v="1258673767.8564501"/>
    <d v="2009-11-19T23:36:08"/>
    <n v="1261866584.14046"/>
    <d v="2009-12-26T22:29:44"/>
    <b v="0"/>
    <b v="0"/>
    <s v="music/metal"/>
    <x v="1"/>
    <s v="metal"/>
  </r>
  <r>
    <n v="483"/>
    <s v="Bradshaw, Gill and Donovan"/>
    <s v="Inverse secondary infrastructure"/>
    <n v="10549.8558321007"/>
    <n v="108065.45791798001"/>
    <n v="10.243311343569506"/>
    <x v="0"/>
    <n v="3319.1269910176502"/>
    <n v="32.558398099991635"/>
    <x v="4"/>
    <s v="GBP"/>
    <n v="1258305293.6523299"/>
    <d v="2009-11-15T17:14:54"/>
    <n v="1261501801.91009"/>
    <d v="2009-12-22T17:10:02"/>
    <b v="0"/>
    <b v="1"/>
    <s v="technology/wearables"/>
    <x v="2"/>
    <s v="wearables"/>
  </r>
  <r>
    <n v="484"/>
    <s v="Hernandez, Rodriguez and Clark"/>
    <s v="Organic foreground leverage"/>
    <n v="10497.8412330911"/>
    <n v="108214.16912127299"/>
    <n v="10.308230684625169"/>
    <x v="0"/>
    <n v="3324.9430724376698"/>
    <n v="32.546171998649037"/>
    <x v="1"/>
    <s v="USD"/>
    <n v="1257936819.4482"/>
    <d v="2009-11-11T10:53:39"/>
    <n v="1261137019.6797199"/>
    <d v="2009-12-18T11:50:20"/>
    <b v="0"/>
    <b v="0"/>
    <s v="theater/plays"/>
    <x v="3"/>
    <s v="plays"/>
  </r>
  <r>
    <n v="485"/>
    <s v="Smith-Jones"/>
    <s v="Reverse-engineered static concept"/>
    <n v="10445.826634081501"/>
    <n v="108362.88032456501"/>
    <n v="10.373796552492117"/>
    <x v="1"/>
    <n v="3330.7591538576999"/>
    <n v="32.533988595080089"/>
    <x v="1"/>
    <s v="USD"/>
    <n v="1257568345.2440701"/>
    <d v="2009-11-07T04:32:25"/>
    <n v="1260772237.4493501"/>
    <d v="2009-12-14T06:30:37"/>
    <b v="0"/>
    <b v="0"/>
    <s v="film &amp; video/drama"/>
    <x v="4"/>
    <s v="drama"/>
  </r>
  <r>
    <n v="486"/>
    <s v="Roy PLC"/>
    <s v="Multi-channeled neutral customer loyalty"/>
    <n v="10393.8120350719"/>
    <n v="108511.59152785801"/>
    <n v="10.440018653570673"/>
    <x v="0"/>
    <n v="3336.5752352777299"/>
    <n v="32.521847666002266"/>
    <x v="1"/>
    <s v="USD"/>
    <n v="1257199871.0399401"/>
    <d v="2009-11-02T22:11:11"/>
    <n v="1260407455.2189901"/>
    <d v="2009-12-10T01:10:55"/>
    <b v="0"/>
    <b v="0"/>
    <s v="technology/wearables"/>
    <x v="2"/>
    <s v="wearables"/>
  </r>
  <r>
    <n v="487"/>
    <s v="Wright, Brooks and Villarreal"/>
    <s v="Reverse-engineered bifurcated strategy"/>
    <n v="10341.797436062299"/>
    <n v="108660.30273115099"/>
    <n v="10.506906889536221"/>
    <x v="1"/>
    <n v="3342.39131669776"/>
    <n v="32.509748989686216"/>
    <x v="1"/>
    <s v="USD"/>
    <n v="1256831396.8358099"/>
    <d v="2009-10-29T15:49:57"/>
    <n v="1260042672.98862"/>
    <d v="2009-12-05T19:51:13"/>
    <b v="0"/>
    <b v="0"/>
    <s v="music/jazz"/>
    <x v="1"/>
    <s v="jazz"/>
  </r>
  <r>
    <n v="488"/>
    <s v="Flores, Miller and Johnson"/>
    <s v="Horizontal context-sensitive knowledge user"/>
    <n v="10289.7828370528"/>
    <n v="108809.013934444"/>
    <n v="10.574471362275034"/>
    <x v="1"/>
    <n v="3348.20739811778"/>
    <n v="32.497692345943626"/>
    <x v="1"/>
    <s v="USD"/>
    <n v="1256462922.63168"/>
    <d v="2009-10-25T09:28:43"/>
    <n v="1259677890.75825"/>
    <d v="2009-12-01T14:31:31"/>
    <b v="0"/>
    <b v="0"/>
    <s v="technology/wearables"/>
    <x v="2"/>
    <s v="wearables"/>
  </r>
  <r>
    <n v="489"/>
    <s v="Bridges, Freeman and Kim"/>
    <s v="Cross-group multi-state task-force"/>
    <n v="10237.7682380432"/>
    <n v="108957.725137737"/>
    <n v="10.642722378970623"/>
    <x v="1"/>
    <n v="3354.0234795378101"/>
    <n v="32.485677516113142"/>
    <x v="1"/>
    <s v="USD"/>
    <n v="1256094448.4275501"/>
    <d v="2009-10-21T03:07:28"/>
    <n v="1259313108.52788"/>
    <d v="2009-11-27T09:11:49"/>
    <b v="0"/>
    <b v="0"/>
    <s v="games/video games"/>
    <x v="6"/>
    <s v="video games"/>
  </r>
  <r>
    <n v="490"/>
    <s v="Anderson-Perez"/>
    <s v="Expanded 3rdgeneration strategy"/>
    <n v="10185.753639033601"/>
    <n v="109106.43634103"/>
    <n v="10.711670457344946"/>
    <x v="1"/>
    <n v="3359.8395609578401"/>
    <n v="32.47370428304778"/>
    <x v="1"/>
    <s v="USD"/>
    <n v="1255725974.2234199"/>
    <d v="2009-10-16T20:46:14"/>
    <n v="1258948326.2975099"/>
    <d v="2009-11-23T03:52:06"/>
    <b v="0"/>
    <b v="0"/>
    <s v="theater/plays"/>
    <x v="3"/>
    <s v="plays"/>
  </r>
  <r>
    <n v="491"/>
    <s v="Wright, Fox and Marks"/>
    <s v="Assimilated real-time support"/>
    <n v="10133.739040024"/>
    <n v="109255.147544322"/>
    <n v="10.781326331062029"/>
    <x v="1"/>
    <n v="3365.6556423778602"/>
    <n v="32.461772431101252"/>
    <x v="1"/>
    <s v="USD"/>
    <n v="1255357500.01929"/>
    <d v="2009-10-12T14:25:00"/>
    <n v="1258583544.0671401"/>
    <d v="2009-11-18T22:32:24"/>
    <b v="0"/>
    <b v="1"/>
    <s v="theater/plays"/>
    <x v="3"/>
    <s v="plays"/>
  </r>
  <r>
    <n v="492"/>
    <s v="Crawford-Peters"/>
    <s v="User-centric regional database"/>
    <n v="10081.724441014399"/>
    <n v="109403.858747615"/>
    <n v="10.851700955298778"/>
    <x v="1"/>
    <n v="3371.4717237978898"/>
    <n v="32.449881746115885"/>
    <x v="0"/>
    <s v="CAD"/>
    <n v="1254989025.81517"/>
    <d v="2009-10-08T08:03:46"/>
    <n v="1258218761.8367701"/>
    <d v="2009-11-14T17:12:42"/>
    <b v="0"/>
    <b v="0"/>
    <s v="theater/plays"/>
    <x v="3"/>
    <s v="plays"/>
  </r>
  <r>
    <n v="493"/>
    <s v="Romero-Hoffman"/>
    <s v="Open-source zero administration complexity"/>
    <n v="10029.709842004801"/>
    <n v="109552.569950908"/>
    <n v="10.922805512488281"/>
    <x v="0"/>
    <n v="3377.2878052179199"/>
    <n v="32.438032015408623"/>
    <x v="0"/>
    <s v="CAD"/>
    <n v="1254620551.6110401"/>
    <d v="2009-10-04T01:42:32"/>
    <n v="1257853979.60641"/>
    <d v="2009-11-10T11:53:00"/>
    <b v="0"/>
    <b v="0"/>
    <s v="theater/plays"/>
    <x v="3"/>
    <s v="plays"/>
  </r>
  <r>
    <n v="494"/>
    <s v="Sparks-West"/>
    <s v="Organized incremental standardization"/>
    <n v="9977.6952429952707"/>
    <n v="109701.281154201"/>
    <n v="10.994651418243663"/>
    <x v="1"/>
    <n v="3383.1038866379399"/>
    <n v="32.426223027759256"/>
    <x v="1"/>
    <s v="USD"/>
    <n v="1254252077.4069099"/>
    <d v="2009-09-29T19:21:17"/>
    <n v="1257489197.37604"/>
    <d v="2009-11-06T06:33:17"/>
    <b v="0"/>
    <b v="0"/>
    <s v="technology/web"/>
    <x v="2"/>
    <s v="web"/>
  </r>
  <r>
    <n v="495"/>
    <s v="Baker, Morgan and Brown"/>
    <s v="Assimilated didactic open system"/>
    <n v="9925.68064398567"/>
    <n v="109849.992357494"/>
    <n v="11.067250327468081"/>
    <x v="0"/>
    <n v="3388.91996805797"/>
    <n v="32.414454573397272"/>
    <x v="1"/>
    <s v="USD"/>
    <n v="1253883603.20278"/>
    <d v="2009-09-25T13:00:03"/>
    <n v="1257124415.1456699"/>
    <d v="2009-11-02T01:13:35"/>
    <b v="0"/>
    <b v="0"/>
    <s v="theater/plays"/>
    <x v="3"/>
    <s v="plays"/>
  </r>
  <r>
    <n v="496"/>
    <s v="Mosley-Gilbert"/>
    <s v="Vision-oriented logistical intranet"/>
    <n v="9873.6660449760693"/>
    <n v="109998.703560786"/>
    <n v="11.140614140657075"/>
    <x v="0"/>
    <n v="3394.736049478"/>
    <n v="32.402726443989728"/>
    <x v="1"/>
    <s v="USD"/>
    <n v="1253515128.9986501"/>
    <d v="2009-09-21T06:38:49"/>
    <n v="1256759632.9152999"/>
    <d v="2009-10-28T19:53:53"/>
    <b v="0"/>
    <b v="1"/>
    <s v="technology/web"/>
    <x v="2"/>
    <s v="web"/>
  </r>
  <r>
    <n v="497"/>
    <s v="Berry-Boyer"/>
    <s v="Mandatory incremental projection"/>
    <n v="9821.6514459664704"/>
    <n v="110147.414764079"/>
    <n v="11.214755010402456"/>
    <x v="1"/>
    <n v="3400.5521308980301"/>
    <n v="32.391038432629728"/>
    <x v="1"/>
    <s v="USD"/>
    <n v="1253146654.7945199"/>
    <d v="2009-09-17T00:17:35"/>
    <n v="1256394850.6849301"/>
    <d v="2009-10-24T14:34:11"/>
    <b v="0"/>
    <b v="0"/>
    <s v="theater/plays"/>
    <x v="3"/>
    <s v="plays"/>
  </r>
  <r>
    <n v="498"/>
    <s v="Sanders-Allen"/>
    <s v="Grass-roots needs-based encryption"/>
    <n v="9769.6368469568697"/>
    <n v="110296.12596737201"/>
    <n v="11.289685348102575"/>
    <x v="0"/>
    <n v="3406.3682123180502"/>
    <n v="32.379390333822705"/>
    <x v="1"/>
    <s v="USD"/>
    <n v="1252778180.59039"/>
    <d v="2009-09-12T17:56:21"/>
    <n v="1256030068.45456"/>
    <d v="2009-10-20T09:14:28"/>
    <b v="0"/>
    <b v="1"/>
    <s v="theater/plays"/>
    <x v="3"/>
    <s v="plays"/>
  </r>
  <r>
    <n v="499"/>
    <s v="Lopez Inc"/>
    <s v="Team-oriented 6thgeneration middleware"/>
    <n v="9717.6222479472708"/>
    <n v="110444.83717066501"/>
    <n v="11.365417830889148"/>
    <x v="1"/>
    <n v="3412.1842937380802"/>
    <n v="32.367781943475173"/>
    <x v="4"/>
    <s v="GBP"/>
    <n v="1252409706.38626"/>
    <d v="2009-09-08T11:35:06"/>
    <n v="1255665286.22419"/>
    <d v="2009-10-16T03:54:46"/>
    <b v="0"/>
    <b v="1"/>
    <s v="technology/wearables"/>
    <x v="2"/>
    <s v="wearables"/>
  </r>
  <r>
    <n v="500"/>
    <s v="Moreno-Turner"/>
    <s v="Inverse multi-tasking installation"/>
    <n v="9665.6076489377701"/>
    <n v="110593.54837395799"/>
    <n v="11.44196540877717"/>
    <x v="1"/>
    <n v="3418.0003751581098"/>
    <n v="32.35621305888305"/>
    <x v="6"/>
    <s v="EUR"/>
    <n v="1252041232.1821301"/>
    <d v="2009-09-04T05:13:52"/>
    <n v="1255300503.99383"/>
    <d v="2009-10-11T22:35:04"/>
    <b v="0"/>
    <b v="1"/>
    <s v="theater/plays"/>
    <x v="3"/>
    <s v="plays"/>
  </r>
  <r>
    <n v="501"/>
    <s v="Jones-Watson"/>
    <s v="Switchable disintermediate moderator"/>
    <n v="9613.5930499281694"/>
    <n v="110742.25957725001"/>
    <n v="11.519341312047471"/>
    <x v="3"/>
    <n v="3423.8164565781299"/>
    <n v="32.344683478719332"/>
    <x v="1"/>
    <s v="USD"/>
    <n v="1251672757.9780099"/>
    <d v="2009-08-30T22:52:38"/>
    <n v="1254935721.7634599"/>
    <d v="2009-10-07T17:15:22"/>
    <b v="0"/>
    <b v="0"/>
    <s v="theater/plays"/>
    <x v="3"/>
    <s v="plays"/>
  </r>
  <r>
    <n v="502"/>
    <s v="Barker Inc"/>
    <s v="Re-engineered 24/7 task-force"/>
    <n v="9561.5784509185705"/>
    <n v="110890.97078054299"/>
    <n v="11.597559058869598"/>
    <x v="1"/>
    <n v="3429.6325379981599"/>
    <n v="32.333193003023254"/>
    <x v="6"/>
    <s v="EUR"/>
    <n v="1251304283.77388"/>
    <d v="2009-08-26T16:31:24"/>
    <n v="1254570939.5330901"/>
    <d v="2009-10-03T11:55:40"/>
    <b v="0"/>
    <b v="1"/>
    <s v="theater/plays"/>
    <x v="3"/>
    <s v="plays"/>
  </r>
  <r>
    <n v="503"/>
    <s v="Tate, Bass and House"/>
    <s v="Organic object-oriented budgetary management"/>
    <n v="9509.5638519089698"/>
    <n v="111039.681983836"/>
    <n v="11.676632463175023"/>
    <x v="1"/>
    <n v="3435.44861941819"/>
    <n v="32.321741433187583"/>
    <x v="1"/>
    <s v="USD"/>
    <n v="1250935809.5697501"/>
    <d v="2009-08-22T10:10:10"/>
    <n v="1254206157.3027201"/>
    <d v="2009-09-29T06:35:57"/>
    <b v="0"/>
    <b v="0"/>
    <s v="theater/plays"/>
    <x v="3"/>
    <s v="plays"/>
  </r>
  <r>
    <n v="504"/>
    <s v="Baldwin, Riley and Jackson"/>
    <s v="Pre-emptive tertiary standardization"/>
    <n v="9457.5492528993691"/>
    <n v="111188.393187129"/>
    <n v="11.756575642790583"/>
    <x v="0"/>
    <n v="3441.2647008382201"/>
    <n v="32.310328571947935"/>
    <x v="0"/>
    <s v="CAD"/>
    <n v="1250567335.3656199"/>
    <d v="2009-08-18T03:48:55"/>
    <n v="1253841375.07235"/>
    <d v="2009-09-25T01:16:15"/>
    <b v="0"/>
    <b v="0"/>
    <s v="food/food trucks"/>
    <x v="0"/>
    <s v="food trucks"/>
  </r>
  <r>
    <n v="505"/>
    <s v="Odom Inc"/>
    <s v="Managed bottom-line architecture"/>
    <n v="9405.5346538897702"/>
    <n v="111337.104390422"/>
    <n v="11.837403027841402"/>
    <x v="1"/>
    <n v="3447.0807822582401"/>
    <n v="32.298954223371346"/>
    <x v="1"/>
    <s v="USD"/>
    <n v="1250198861.16149"/>
    <d v="2009-08-13T21:27:41"/>
    <n v="1253476592.84198"/>
    <d v="2009-09-20T19:56:33"/>
    <b v="0"/>
    <b v="1"/>
    <s v="music/rock"/>
    <x v="1"/>
    <s v="rock"/>
  </r>
  <r>
    <n v="506"/>
    <s v="Melton, Robinson and Fritz"/>
    <s v="Function-based leadingedge pricing structure"/>
    <n v="9353.5200548802695"/>
    <n v="111485.815593715"/>
    <n v="11.919129369434177"/>
    <x v="1"/>
    <n v="3452.8968636782702"/>
    <n v="32.287618192844725"/>
    <x v="2"/>
    <s v="AUD"/>
    <n v="1249830386.95736"/>
    <d v="2009-08-09T15:06:27"/>
    <n v="1253111810.6116099"/>
    <d v="2009-09-16T14:36:51"/>
    <b v="0"/>
    <b v="0"/>
    <s v="technology/web"/>
    <x v="2"/>
    <s v="web"/>
  </r>
  <r>
    <n v="507"/>
    <s v="Mcdonald, Gonzalez and Ross"/>
    <s v="Vision-oriented fresh-thinking conglomeration"/>
    <n v="9301.5054558706706"/>
    <n v="111634.526797007"/>
    <n v="12.001769748632309"/>
    <x v="0"/>
    <n v="3458.7129450983002"/>
    <n v="32.27632028706396"/>
    <x v="1"/>
    <s v="USD"/>
    <n v="1249461912.7532301"/>
    <d v="2009-08-05T08:45:13"/>
    <n v="1252747028.3812499"/>
    <d v="2009-09-12T09:17:08"/>
    <b v="0"/>
    <b v="0"/>
    <s v="music/rock"/>
    <x v="1"/>
    <s v="rock"/>
  </r>
  <r>
    <n v="508"/>
    <s v="Larson-Little"/>
    <s v="Proactive foreground core"/>
    <n v="9249.4908568610699"/>
    <n v="111783.2380003"/>
    <n v="12.085339585733159"/>
    <x v="0"/>
    <n v="3464.5290265183198"/>
    <n v="32.26506031402387"/>
    <x v="1"/>
    <s v="USD"/>
    <n v="1249093438.5490999"/>
    <d v="2009-08-01T02:23:59"/>
    <n v="1252382246.1508801"/>
    <d v="2009-09-08T03:57:26"/>
    <b v="0"/>
    <b v="0"/>
    <s v="theater/plays"/>
    <x v="3"/>
    <s v="plays"/>
  </r>
  <r>
    <n v="509"/>
    <s v="Harris Group"/>
    <s v="Open-source optimizing database"/>
    <n v="9197.4762578514692"/>
    <n v="111931.949203593"/>
    <n v="12.169854649860255"/>
    <x v="1"/>
    <n v="3470.3451079383499"/>
    <n v="32.253838083005277"/>
    <x v="3"/>
    <s v="DKK"/>
    <n v="1248724964.34497"/>
    <d v="2009-07-27T20:02:44"/>
    <n v="1252017463.9205101"/>
    <d v="2009-09-03T22:37:44"/>
    <b v="0"/>
    <b v="0"/>
    <s v="theater/plays"/>
    <x v="3"/>
    <s v="plays"/>
  </r>
  <r>
    <n v="510"/>
    <s v="Ortiz, Coleman and Mitchell"/>
    <s v="Operative upward-trending algorithm"/>
    <n v="9145.4616588418703"/>
    <n v="112080.660406886"/>
    <n v="12.255331068883326"/>
    <x v="0"/>
    <n v="3476.1611893583799"/>
    <n v="32.242653404565957"/>
    <x v="4"/>
    <s v="GBP"/>
    <n v="1248356490.1408501"/>
    <d v="2009-07-23T13:41:30"/>
    <n v="1251652681.69014"/>
    <d v="2009-08-30T17:18:02"/>
    <b v="0"/>
    <b v="0"/>
    <s v="film &amp; video/documentary"/>
    <x v="4"/>
    <s v="documentary"/>
  </r>
  <r>
    <n v="511"/>
    <s v="Carter-Guzman"/>
    <s v="Centralized cohesive challenge"/>
    <n v="9093.4470598323696"/>
    <n v="112229.37161017901"/>
    <n v="12.341785339678204"/>
    <x v="1"/>
    <n v="3481.9772707784"/>
    <n v="32.231506090529422"/>
    <x v="3"/>
    <s v="DKK"/>
    <n v="1247988015.9367199"/>
    <d v="2009-07-19T07:20:16"/>
    <n v="1251287899.45977"/>
    <d v="2009-08-26T11:58:19"/>
    <b v="0"/>
    <b v="0"/>
    <s v="theater/plays"/>
    <x v="3"/>
    <s v="plays"/>
  </r>
  <r>
    <n v="512"/>
    <s v="Nunez-Richards"/>
    <s v="Exclusive attitude-oriented intranet"/>
    <n v="9041.4324608227707"/>
    <n v="112378.082813471"/>
    <n v="12.429234338741562"/>
    <x v="2"/>
    <n v="3487.7933521984301"/>
    <n v="32.220395953973799"/>
    <x v="3"/>
    <s v="DKK"/>
    <n v="1247619541.73259"/>
    <d v="2009-07-15T00:59:02"/>
    <n v="1250923117.2293999"/>
    <d v="2009-08-22T06:38:37"/>
    <b v="0"/>
    <b v="0"/>
    <s v="theater/plays"/>
    <x v="3"/>
    <s v="plays"/>
  </r>
  <r>
    <n v="513"/>
    <s v="Rangel, Holt and Jones"/>
    <s v="Open-source fresh-thinking model"/>
    <n v="8989.41786181317"/>
    <n v="112526.794016764"/>
    <n v="12.517695333173364"/>
    <x v="0"/>
    <n v="3493.6094336184601"/>
    <n v="32.209322809223082"/>
    <x v="1"/>
    <s v="USD"/>
    <n v="1247251067.52846"/>
    <d v="2009-07-10T18:37:48"/>
    <n v="1250558334.9990301"/>
    <d v="2009-08-18T01:18:55"/>
    <b v="0"/>
    <b v="0"/>
    <s v="music/electric music"/>
    <x v="1"/>
    <s v="electric music"/>
  </r>
  <r>
    <n v="514"/>
    <s v="Green Ltd"/>
    <s v="Monitored empowering installation"/>
    <n v="8937.4032628035693"/>
    <n v="112675.50522005701"/>
    <n v="12.60718599204305"/>
    <x v="1"/>
    <n v="3499.4255150384902"/>
    <n v="32.198286471834706"/>
    <x v="1"/>
    <s v="USD"/>
    <n v="1246882593.3243301"/>
    <d v="2009-07-06T12:16:33"/>
    <n v="1250193552.7686701"/>
    <d v="2009-08-13T19:59:13"/>
    <b v="0"/>
    <b v="0"/>
    <s v="film &amp; video/drama"/>
    <x v="4"/>
    <s v="drama"/>
  </r>
  <r>
    <n v="515"/>
    <s v="Perez, Johnson and Gardner"/>
    <s v="Grass-roots zero administration system engine"/>
    <n v="8885.3886637939704"/>
    <n v="112824.21642334999"/>
    <n v="12.697724398155387"/>
    <x v="0"/>
    <n v="3505.2415964585098"/>
    <n v="32.187286758590609"/>
    <x v="1"/>
    <s v="USD"/>
    <n v="1246514119.1201999"/>
    <d v="2009-07-02T05:55:19"/>
    <n v="1249828770.5383"/>
    <d v="2009-08-09T14:39:31"/>
    <b v="0"/>
    <b v="1"/>
    <s v="theater/plays"/>
    <x v="3"/>
    <s v="plays"/>
  </r>
  <r>
    <n v="516"/>
    <s v="Kim Ltd"/>
    <s v="Assimilated hybrid intranet"/>
    <n v="8833.3740647843697"/>
    <n v="112972.927626643"/>
    <n v="12.789329060231614"/>
    <x v="0"/>
    <n v="3511.0576778785398"/>
    <n v="32.176323487486478"/>
    <x v="1"/>
    <s v="USD"/>
    <n v="1246145644.91607"/>
    <d v="2009-06-27T23:34:05"/>
    <n v="1249463988.30793"/>
    <d v="2009-08-05T09:19:48"/>
    <b v="0"/>
    <b v="0"/>
    <s v="film &amp; video/drama"/>
    <x v="4"/>
    <s v="drama"/>
  </r>
  <r>
    <n v="517"/>
    <s v="Walker, Taylor and Coleman"/>
    <s v="Multi-tiered directional open architecture"/>
    <n v="8781.3594657748708"/>
    <n v="113121.638829936"/>
    <n v="12.882018925523406"/>
    <x v="1"/>
    <n v="3516.8737592985699"/>
    <n v="32.16539647772224"/>
    <x v="1"/>
    <s v="USD"/>
    <n v="1245777170.7119401"/>
    <d v="2009-06-23T17:12:51"/>
    <n v="1249099206.0775599"/>
    <d v="2009-08-01T04:00:06"/>
    <b v="0"/>
    <b v="0"/>
    <s v="music/indie rock"/>
    <x v="1"/>
    <s v="indie rock"/>
  </r>
  <r>
    <n v="518"/>
    <s v="Rodriguez, Rose and Stewart"/>
    <s v="Cloned directional synergy"/>
    <n v="8729.3448667652701"/>
    <n v="113270.35003322799"/>
    <n v="12.975813392878502"/>
    <x v="0"/>
    <n v="3522.6898407185899"/>
    <n v="32.154505549691564"/>
    <x v="1"/>
    <s v="USD"/>
    <n v="1245408696.5078101"/>
    <d v="2009-06-19T10:51:37"/>
    <n v="1248734423.8471899"/>
    <d v="2009-07-27T22:40:24"/>
    <b v="0"/>
    <b v="0"/>
    <s v="music/indie rock"/>
    <x v="1"/>
    <s v="indie rock"/>
  </r>
  <r>
    <n v="519"/>
    <s v="Wright, Hunt and Rowe"/>
    <s v="Extended eco-centric pricing structure"/>
    <n v="8677.3302677556694"/>
    <n v="113419.061236521"/>
    <n v="13.070732326275284"/>
    <x v="0"/>
    <n v="3528.50592213862"/>
    <n v="32.143650524972891"/>
    <x v="1"/>
    <s v="USD"/>
    <n v="1245040222.30369"/>
    <d v="2009-06-15T04:30:22"/>
    <n v="1248369641.6168201"/>
    <d v="2009-07-23T17:20:42"/>
    <b v="0"/>
    <b v="0"/>
    <s v="technology/wearables"/>
    <x v="2"/>
    <s v="wearables"/>
  </r>
  <r>
    <n v="520"/>
    <s v="Hines Inc"/>
    <s v="Cross-platform systemic adapter"/>
    <n v="8625.3156687460705"/>
    <n v="113567.772439814"/>
    <n v="13.166796068847441"/>
    <x v="1"/>
    <n v="3534.3220035586501"/>
    <n v="32.132831226318515"/>
    <x v="1"/>
    <s v="USD"/>
    <n v="1244671748.09956"/>
    <d v="2009-06-10T22:09:08"/>
    <n v="1248004859.3864601"/>
    <d v="2009-07-19T12:00:59"/>
    <b v="0"/>
    <b v="0"/>
    <s v="publishing/nonfiction"/>
    <x v="5"/>
    <s v="nonfiction"/>
  </r>
  <r>
    <n v="521"/>
    <s v="Cochran-Nguyen"/>
    <s v="Seamless 4thgeneration methodology"/>
    <n v="8573.3010697364698"/>
    <n v="113716.483643107"/>
    <n v="13.264025457419574"/>
    <x v="1"/>
    <n v="3540.1380849786701"/>
    <n v="32.122047477645822"/>
    <x v="1"/>
    <s v="USD"/>
    <n v="1244303273.8954301"/>
    <d v="2009-06-06T15:47:54"/>
    <n v="1247640077.15609"/>
    <d v="2009-07-15T06:41:17"/>
    <b v="0"/>
    <b v="0"/>
    <s v="film &amp; video/animation"/>
    <x v="4"/>
    <s v="animation"/>
  </r>
  <r>
    <n v="522"/>
    <s v="Johnson-Gould"/>
    <s v="Exclusive needs-based adapter"/>
    <n v="8521.2864707268709"/>
    <n v="113865.1948464"/>
    <n v="13.3624418375747"/>
    <x v="3"/>
    <n v="3545.9541663987002"/>
    <n v="32.111299104027175"/>
    <x v="1"/>
    <s v="USD"/>
    <n v="1243934799.6912999"/>
    <d v="2009-06-02T09:26:40"/>
    <n v="1247275294.92572"/>
    <d v="2009-07-11T01:21:35"/>
    <b v="0"/>
    <b v="0"/>
    <s v="theater/plays"/>
    <x v="3"/>
    <s v="plays"/>
  </r>
  <r>
    <n v="523"/>
    <s v="Perez-Hess"/>
    <s v="Down-sized cohesive archive"/>
    <n v="8469.2718717173702"/>
    <n v="114013.906049692"/>
    <n v="13.462067079276869"/>
    <x v="0"/>
    <n v="3551.7702478187298"/>
    <n v="32.100585931680705"/>
    <x v="1"/>
    <s v="USD"/>
    <n v="1243566325.48717"/>
    <d v="2009-05-29T03:05:25"/>
    <n v="1246910512.6953499"/>
    <d v="2009-07-06T20:01:53"/>
    <b v="0"/>
    <b v="1"/>
    <s v="theater/plays"/>
    <x v="3"/>
    <s v="plays"/>
  </r>
  <r>
    <n v="524"/>
    <s v="Reeves, Thompson and Richardson"/>
    <s v="Proactive composite alliance"/>
    <n v="8417.2572727077695"/>
    <n v="114162.617252985"/>
    <n v="13.562923593074366"/>
    <x v="1"/>
    <n v="3557.5863292387598"/>
    <n v="32.089907787961714"/>
    <x v="1"/>
    <s v="USD"/>
    <n v="1243197851.28304"/>
    <d v="2009-05-24T20:44:11"/>
    <n v="1246545730.4649799"/>
    <d v="2009-07-02T14:42:10"/>
    <b v="0"/>
    <b v="0"/>
    <s v="film &amp; video/drama"/>
    <x v="4"/>
    <s v="drama"/>
  </r>
  <r>
    <n v="525"/>
    <s v="Simmons-Reynolds"/>
    <s v="Re-engineered intangible definition"/>
    <n v="8365.2426736981706"/>
    <n v="114311.328456278"/>
    <n v="13.665034346904651"/>
    <x v="0"/>
    <n v="3563.4024106587799"/>
    <n v="32.079264501351908"/>
    <x v="1"/>
    <s v="USD"/>
    <n v="1242829377.0789101"/>
    <d v="2009-05-20T14:22:57"/>
    <n v="1246180948.2346101"/>
    <d v="2009-06-28T09:22:28"/>
    <b v="0"/>
    <b v="0"/>
    <s v="theater/plays"/>
    <x v="3"/>
    <s v="plays"/>
  </r>
  <r>
    <n v="526"/>
    <s v="Collier Inc"/>
    <s v="Enhanced dynamic definition"/>
    <n v="8313.2280746885699"/>
    <n v="114460.039659571"/>
    <n v="13.76842288353299"/>
    <x v="1"/>
    <n v="3569.21849207881"/>
    <n v="32.068655901450953"/>
    <x v="1"/>
    <s v="USD"/>
    <n v="1242460902.8747799"/>
    <d v="2009-05-16T08:01:43"/>
    <n v="1245816166.00424"/>
    <d v="2009-06-24T04:02:46"/>
    <b v="0"/>
    <b v="0"/>
    <s v="theater/plays"/>
    <x v="3"/>
    <s v="plays"/>
  </r>
  <r>
    <n v="527"/>
    <s v="Gray-Jenkins"/>
    <s v="Devolved next generation adapter"/>
    <n v="8261.2134756789692"/>
    <n v="114608.75086286401"/>
    <n v="13.873113338648423"/>
    <x v="1"/>
    <n v="3575.03457349884"/>
    <n v="32.058081818967672"/>
    <x v="4"/>
    <s v="GBP"/>
    <n v="1242092428.67065"/>
    <d v="2009-05-12T01:40:29"/>
    <n v="1245451383.77388"/>
    <d v="2009-06-19T22:43:04"/>
    <b v="0"/>
    <b v="0"/>
    <s v="film &amp; video/documentary"/>
    <x v="4"/>
    <s v="documentary"/>
  </r>
  <r>
    <n v="528"/>
    <s v="Scott, Wilson and Martin"/>
    <s v="Cross-platform intermediate frame"/>
    <n v="8209.1988766693703"/>
    <n v="114757.46206615699"/>
    <n v="13.979130459648006"/>
    <x v="1"/>
    <n v="3580.8506549188601"/>
    <n v="32.047542085710731"/>
    <x v="1"/>
    <s v="USD"/>
    <n v="1241723954.4665301"/>
    <d v="2009-05-07T19:19:14"/>
    <n v="1245086601.54351"/>
    <d v="2009-06-15T17:23:22"/>
    <b v="0"/>
    <b v="0"/>
    <s v="technology/wearables"/>
    <x v="2"/>
    <s v="wearables"/>
  </r>
  <r>
    <n v="529"/>
    <s v="Caldwell, Velazquez and Wilson"/>
    <s v="Monitored impactful analyzer"/>
    <n v="8157.1842776598696"/>
    <n v="114906.17326944901"/>
    <n v="14.08649962513943"/>
    <x v="1"/>
    <n v="3586.6667363388901"/>
    <n v="32.037036534579208"/>
    <x v="1"/>
    <s v="USD"/>
    <n v="1241355480.2623999"/>
    <d v="2009-05-03T12:58:00"/>
    <n v="1244721819.3131399"/>
    <d v="2009-06-11T12:03:39"/>
    <b v="0"/>
    <b v="1"/>
    <s v="games/video games"/>
    <x v="6"/>
    <s v="video games"/>
  </r>
  <r>
    <n v="530"/>
    <s v="Spencer-Bates"/>
    <s v="Optional responsive customer loyalty"/>
    <n v="8105.1696786502698"/>
    <n v="115054.88447274199"/>
    <n v="14.19524686519601"/>
    <x v="3"/>
    <n v="3592.4828177589202"/>
    <n v="32.026564999555397"/>
    <x v="1"/>
    <s v="USD"/>
    <n v="1240987006.05827"/>
    <d v="2009-04-29T06:36:46"/>
    <n v="1244357037.0827701"/>
    <d v="2009-06-07T06:43:57"/>
    <b v="0"/>
    <b v="0"/>
    <s v="theater/plays"/>
    <x v="3"/>
    <s v="plays"/>
  </r>
  <r>
    <n v="531"/>
    <s v="Best, Carr and Williams"/>
    <s v="Diverse transitional migration"/>
    <n v="8053.15507964067"/>
    <n v="115203.59567603499"/>
    <n v="14.305398882393726"/>
    <x v="0"/>
    <n v="3598.2988991789398"/>
    <n v="32.016127315694135"/>
    <x v="1"/>
    <s v="USD"/>
    <n v="1240618531.85414"/>
    <d v="2009-04-25T00:15:32"/>
    <n v="1243992254.8524001"/>
    <d v="2009-06-03T01:24:15"/>
    <b v="0"/>
    <b v="0"/>
    <s v="music/rock"/>
    <x v="1"/>
    <s v="rock"/>
  </r>
  <r>
    <n v="532"/>
    <s v="Campbell, Brown and Powell"/>
    <s v="Synchronized global task-force"/>
    <n v="8001.1404806310702"/>
    <n v="115352.306879328"/>
    <n v="14.416983073671751"/>
    <x v="1"/>
    <n v="3604.1149805989699"/>
    <n v="32.005723319114956"/>
    <x v="1"/>
    <s v="USD"/>
    <n v="1240250057.6500101"/>
    <d v="2009-04-20T17:54:18"/>
    <n v="1243627472.62203"/>
    <d v="2009-05-29T20:04:33"/>
    <b v="0"/>
    <b v="1"/>
    <s v="theater/plays"/>
    <x v="3"/>
    <s v="plays"/>
  </r>
  <r>
    <n v="533"/>
    <s v="Johnson, Parker and Haynes"/>
    <s v="Focused 6thgeneration forecast"/>
    <n v="7949.1258816214704"/>
    <n v="115501.018082621"/>
    <n v="14.530027553049768"/>
    <x v="1"/>
    <n v="3609.9310620189999"/>
    <n v="31.995352846993811"/>
    <x v="5"/>
    <s v="CHF"/>
    <n v="1239881583.4458799"/>
    <d v="2009-04-16T11:33:03"/>
    <n v="1243262690.39166"/>
    <d v="2009-05-25T14:44:50"/>
    <b v="0"/>
    <b v="0"/>
    <s v="film &amp; video/shorts"/>
    <x v="4"/>
    <s v="shorts"/>
  </r>
  <r>
    <n v="534"/>
    <s v="Clark-Cooke"/>
    <s v="Down-sized analyzing challenge"/>
    <n v="7897.1112826118697"/>
    <n v="115649.729285913"/>
    <n v="14.644561175243222"/>
    <x v="1"/>
    <n v="3615.74714343903"/>
    <n v="31.985015737553919"/>
    <x v="1"/>
    <s v="USD"/>
    <n v="1239513109.24175"/>
    <d v="2009-04-12T05:11:49"/>
    <n v="1242897908.1612999"/>
    <d v="2009-05-21T09:25:08"/>
    <b v="0"/>
    <b v="0"/>
    <s v="film &amp; video/animation"/>
    <x v="4"/>
    <s v="animation"/>
  </r>
  <r>
    <n v="535"/>
    <s v="Schroeder Ltd"/>
    <s v="Progressive needs-based focus group"/>
    <n v="7845.0966836023699"/>
    <n v="115798.440489206"/>
    <n v="14.760613560218458"/>
    <x v="1"/>
    <n v="3621.56322485905"/>
    <n v="31.974711830058645"/>
    <x v="4"/>
    <s v="GBP"/>
    <n v="1239144635.0376201"/>
    <d v="2009-04-07T22:50:35"/>
    <n v="1242533125.9309299"/>
    <d v="2009-05-17T04:05:26"/>
    <b v="0"/>
    <b v="0"/>
    <s v="games/video games"/>
    <x v="6"/>
    <s v="video games"/>
  </r>
  <r>
    <n v="536"/>
    <s v="Jackson PLC"/>
    <s v="Ergonomic 6thgeneration success"/>
    <n v="7793.0820845927701"/>
    <n v="115947.151692499"/>
    <n v="14.878215118730891"/>
    <x v="0"/>
    <n v="3627.3793062790801"/>
    <n v="31.964440964801149"/>
    <x v="6"/>
    <s v="EUR"/>
    <n v="1238776160.8334899"/>
    <d v="2009-04-03T16:29:21"/>
    <n v="1242168343.7005601"/>
    <d v="2009-05-12T22:45:44"/>
    <b v="0"/>
    <b v="0"/>
    <s v="film &amp; video/documentary"/>
    <x v="4"/>
    <s v="documentary"/>
  </r>
  <r>
    <n v="537"/>
    <s v="Blair, Collins and Carter"/>
    <s v="Exclusive interactive approach"/>
    <n v="7741.0674855831703"/>
    <n v="116095.862895792"/>
    <n v="14.997397078892146"/>
    <x v="1"/>
    <n v="3633.1953876991101"/>
    <n v="31.95420298309778"/>
    <x v="1"/>
    <s v="USD"/>
    <n v="1238407686.62937"/>
    <d v="2009-03-30T10:08:07"/>
    <n v="1241803561.47019"/>
    <d v="2009-05-08T17:26:01"/>
    <b v="0"/>
    <b v="0"/>
    <s v="theater/plays"/>
    <x v="3"/>
    <s v="plays"/>
  </r>
  <r>
    <n v="538"/>
    <s v="Maldonado and Sons"/>
    <s v="Reverse-engineered asynchronous archive"/>
    <n v="7689.0528865735696"/>
    <n v="116244.574099085"/>
    <n v="15.118191513816786"/>
    <x v="1"/>
    <n v="3639.0114691191302"/>
    <n v="31.943997727279356"/>
    <x v="1"/>
    <s v="USD"/>
    <n v="1238039212.42524"/>
    <d v="2009-03-26T03:46:52"/>
    <n v="1241438779.23982"/>
    <d v="2009-05-04T12:06:19"/>
    <b v="0"/>
    <b v="0"/>
    <s v="film &amp; video/documentary"/>
    <x v="4"/>
    <s v="documentary"/>
  </r>
  <r>
    <n v="539"/>
    <s v="Mitchell and Sons"/>
    <s v="Synergized intangible challenge"/>
    <n v="7637.0382875639698"/>
    <n v="116393.285302378"/>
    <n v="15.240631370397992"/>
    <x v="1"/>
    <n v="3644.8275505391598"/>
    <n v="31.933825040682809"/>
    <x v="3"/>
    <s v="DKK"/>
    <n v="1237670738.2211101"/>
    <d v="2009-03-21T21:25:38"/>
    <n v="1241073997.00945"/>
    <d v="2009-04-30T06:46:37"/>
    <b v="0"/>
    <b v="1"/>
    <s v="film &amp; video/drama"/>
    <x v="4"/>
    <s v="drama"/>
  </r>
  <r>
    <n v="540"/>
    <s v="Jackson-Lewis"/>
    <s v="Monitored multi-state encryption"/>
    <n v="7585.02368855447"/>
    <n v="116541.99650567"/>
    <n v="15.364750499267091"/>
    <x v="1"/>
    <n v="3650.6436319591899"/>
    <n v="31.923684767643408"/>
    <x v="1"/>
    <s v="USD"/>
    <n v="1237302264.0169799"/>
    <d v="2009-03-17T15:04:24"/>
    <n v="1240709214.7790799"/>
    <d v="2009-04-26T01:26:55"/>
    <b v="0"/>
    <b v="0"/>
    <s v="theater/plays"/>
    <x v="3"/>
    <s v="plays"/>
  </r>
  <r>
    <n v="541"/>
    <s v="Black, Armstrong and Anderson"/>
    <s v="Profound attitude-oriented functionalities"/>
    <n v="7533.0090895448702"/>
    <n v="116690.707708963"/>
    <n v="15.490583685995954"/>
    <x v="1"/>
    <n v="3656.4597133792099"/>
    <n v="31.913576753487686"/>
    <x v="1"/>
    <s v="USD"/>
    <n v="1236933789.81285"/>
    <d v="2009-03-13T08:43:10"/>
    <n v="1240344432.5487199"/>
    <d v="2009-04-21T20:07:13"/>
    <b v="0"/>
    <b v="1"/>
    <s v="publishing/fiction"/>
    <x v="5"/>
    <s v="fiction"/>
  </r>
  <r>
    <n v="542"/>
    <s v="Maldonado-Gonzalez"/>
    <s v="Digitized client-driven database"/>
    <n v="7480.9944905352704"/>
    <n v="116839.41891225601"/>
    <n v="15.618166683597712"/>
    <x v="1"/>
    <n v="3662.27579479924"/>
    <n v="31.903500844523631"/>
    <x v="1"/>
    <s v="USD"/>
    <n v="1236565315.6087201"/>
    <d v="2009-03-09T02:21:56"/>
    <n v="1239979650.3183501"/>
    <d v="2009-04-17T14:47:30"/>
    <b v="0"/>
    <b v="0"/>
    <s v="photography/photography books"/>
    <x v="7"/>
    <s v="photography books"/>
  </r>
  <r>
    <n v="543"/>
    <s v="Kim-Rice"/>
    <s v="Organized bi-directional function"/>
    <n v="7428.9798915256697"/>
    <n v="116988.13011554899"/>
    <n v="15.7475362463962"/>
    <x v="0"/>
    <n v="3668.09187621927"/>
    <n v="31.893456888034532"/>
    <x v="3"/>
    <s v="DKK"/>
    <n v="1236196841.4045899"/>
    <d v="2009-03-04T20:00:41"/>
    <n v="1239614868.08798"/>
    <d v="2009-04-13T09:27:48"/>
    <b v="0"/>
    <b v="0"/>
    <s v="theater/plays"/>
    <x v="3"/>
    <s v="plays"/>
  </r>
  <r>
    <n v="544"/>
    <s v="Garcia, Garcia and Lopez"/>
    <s v="Reduced stable middleware"/>
    <n v="7376.9652925160699"/>
    <n v="117136.84131884199"/>
    <n v="15.87873016532656"/>
    <x v="1"/>
    <n v="3673.9079576393001"/>
    <n v="31.883444732270657"/>
    <x v="1"/>
    <s v="USD"/>
    <n v="1235828367.20046"/>
    <d v="2009-02-28T13:39:27"/>
    <n v="1239250085.85761"/>
    <d v="2009-04-09T04:08:06"/>
    <b v="0"/>
    <b v="1"/>
    <s v="technology/wearables"/>
    <x v="2"/>
    <s v="wearables"/>
  </r>
  <r>
    <n v="545"/>
    <s v="Watts Group"/>
    <s v="Universal 5thgeneration neural-net"/>
    <n v="7324.9506935064701"/>
    <n v="117285.55252213401"/>
    <n v="16.011787304740089"/>
    <x v="1"/>
    <n v="3679.7240390593201"/>
    <n v="31.873464226441484"/>
    <x v="6"/>
    <s v="EUR"/>
    <n v="1235459892.99633"/>
    <d v="2009-02-24T07:18:13"/>
    <n v="1238885303.6272399"/>
    <d v="2009-04-04T22:48:24"/>
    <b v="0"/>
    <b v="1"/>
    <s v="music/rock"/>
    <x v="1"/>
    <s v="rock"/>
  </r>
  <r>
    <n v="546"/>
    <s v="Werner-Bryant"/>
    <s v="Virtual uniform frame"/>
    <n v="7272.9360944969703"/>
    <n v="117434.26372542699"/>
    <n v="16.146747640788846"/>
    <x v="1"/>
    <n v="3685.5401204793502"/>
    <n v="31.863515220708873"/>
    <x v="1"/>
    <s v="USD"/>
    <n v="1235091418.7922101"/>
    <d v="2009-02-20T00:56:59"/>
    <n v="1238520521.3968699"/>
    <d v="2009-03-31T17:28:41"/>
    <b v="0"/>
    <b v="0"/>
    <s v="food/food trucks"/>
    <x v="0"/>
    <s v="food trucks"/>
  </r>
  <r>
    <n v="547"/>
    <s v="Schmitt-Mendoza"/>
    <s v="Profound explicit paradigm"/>
    <n v="7220.9214954873696"/>
    <n v="117582.97492872"/>
    <n v="16.283652301469015"/>
    <x v="1"/>
    <n v="3691.3562018993798"/>
    <n v="31.8535975661785"/>
    <x v="1"/>
    <s v="USD"/>
    <n v="1234722944.5880799"/>
    <d v="2009-02-15T18:35:45"/>
    <n v="1238155739.1665101"/>
    <d v="2009-03-27T12:08:59"/>
    <b v="0"/>
    <b v="0"/>
    <s v="publishing/radio &amp; podcasts"/>
    <x v="5"/>
    <s v="radio &amp; podcasts"/>
  </r>
  <r>
    <n v="548"/>
    <s v="Reid-Mccullough"/>
    <s v="Visionary real-time groupware"/>
    <n v="7168.9068964777698"/>
    <n v="117731.686132013"/>
    <n v="16.422543608406599"/>
    <x v="1"/>
    <n v="3697.1722833193999"/>
    <n v="31.843711114893186"/>
    <x v="3"/>
    <s v="DKK"/>
    <n v="1234354470.38395"/>
    <d v="2009-02-11T12:14:30"/>
    <n v="1237790956.9361401"/>
    <d v="2009-03-23T06:49:17"/>
    <b v="0"/>
    <b v="0"/>
    <s v="publishing/fiction"/>
    <x v="5"/>
    <s v="fiction"/>
  </r>
  <r>
    <n v="549"/>
    <s v="Woods-Clark"/>
    <s v="Networked tertiary Graphical User Interface"/>
    <n v="7116.89229746817"/>
    <n v="117880.397335306"/>
    <n v="16.563465120477076"/>
    <x v="0"/>
    <n v="3702.9883647394299"/>
    <n v="31.833855719825074"/>
    <x v="1"/>
    <s v="USD"/>
    <n v="1233985996.1798201"/>
    <d v="2009-02-07T05:53:16"/>
    <n v="1237426174.70577"/>
    <d v="2009-03-19T01:29:35"/>
    <b v="0"/>
    <b v="1"/>
    <s v="theater/plays"/>
    <x v="3"/>
    <s v="plays"/>
  </r>
  <r>
    <n v="550"/>
    <s v="Vaughn, Hunt and Caldwell"/>
    <s v="Virtual grid-enabled task-force"/>
    <n v="7064.8776984585702"/>
    <n v="118029.108538599"/>
    <n v="16.706461679350916"/>
    <x v="1"/>
    <n v="3708.80444615946"/>
    <n v="31.824031234868819"/>
    <x v="1"/>
    <s v="USD"/>
    <n v="1233617521.9756899"/>
    <d v="2009-02-02T23:32:02"/>
    <n v="1237061392.4754"/>
    <d v="2009-03-14T20:09:52"/>
    <b v="0"/>
    <b v="0"/>
    <s v="music/rock"/>
    <x v="1"/>
    <s v="rock"/>
  </r>
  <r>
    <n v="551"/>
    <s v="Bennett and Sons"/>
    <s v="Function-based multi-state software"/>
    <n v="7012.8630994489704"/>
    <n v="118177.819741891"/>
    <n v="16.851579457066077"/>
    <x v="1"/>
    <n v="3714.62052757948"/>
    <n v="31.814237514833849"/>
    <x v="1"/>
    <s v="USD"/>
    <n v="1233249047.77156"/>
    <d v="2009-01-29T17:10:48"/>
    <n v="1236696610.2450299"/>
    <d v="2009-03-10T14:50:10"/>
    <b v="0"/>
    <b v="0"/>
    <s v="theater/plays"/>
    <x v="3"/>
    <s v="plays"/>
  </r>
  <r>
    <n v="552"/>
    <s v="Lamb Inc"/>
    <s v="Optimized leadingedge concept"/>
    <n v="6960.8485004394697"/>
    <n v="118326.530945184"/>
    <n v="16.998866005733859"/>
    <x v="1"/>
    <n v="3720.4366089995101"/>
    <n v="31.804474415438047"/>
    <x v="1"/>
    <s v="USD"/>
    <n v="1232880573.56743"/>
    <d v="2009-01-25T10:49:34"/>
    <n v="1236331828.0146599"/>
    <d v="2009-03-06T09:30:28"/>
    <b v="0"/>
    <b v="0"/>
    <s v="theater/plays"/>
    <x v="3"/>
    <s v="plays"/>
  </r>
  <r>
    <n v="553"/>
    <s v="Casey-Kelly"/>
    <s v="Sharable holistic interface"/>
    <n v="6908.8339014298699"/>
    <n v="118475.242148477"/>
    <n v="17.148370309489863"/>
    <x v="1"/>
    <n v="3726.2526904195402"/>
    <n v="31.79474179329954"/>
    <x v="1"/>
    <s v="USD"/>
    <n v="1232512099.3633001"/>
    <d v="2009-01-21T04:28:19"/>
    <n v="1235967045.7843001"/>
    <d v="2009-03-02T04:10:46"/>
    <b v="0"/>
    <b v="0"/>
    <s v="music/rock"/>
    <x v="1"/>
    <s v="rock"/>
  </r>
  <r>
    <n v="554"/>
    <s v="Jones, Taylor and Moore"/>
    <s v="Down-sized system-worthy secured line"/>
    <n v="6856.8193024202701"/>
    <n v="118623.95335177"/>
    <n v="17.300142838808512"/>
    <x v="0"/>
    <n v="3732.0687718395702"/>
    <n v="31.785039505930431"/>
    <x v="6"/>
    <s v="EUR"/>
    <n v="1232143625.1591699"/>
    <d v="2009-01-16T22:07:05"/>
    <n v="1235602263.55393"/>
    <d v="2009-02-25T22:51:04"/>
    <b v="0"/>
    <b v="0"/>
    <s v="music/metal"/>
    <x v="1"/>
    <s v="metal"/>
  </r>
  <r>
    <n v="555"/>
    <s v="Bradshaw, Gill and Donovan"/>
    <s v="Inverse secondary infrastructure"/>
    <n v="6804.8047034106703"/>
    <n v="118772.66455506301"/>
    <n v="17.454235607310281"/>
    <x v="0"/>
    <n v="3737.8848532595898"/>
    <n v="31.77536741172975"/>
    <x v="4"/>
    <s v="GBP"/>
    <n v="1231775150.95505"/>
    <d v="2009-01-12T15:45:51"/>
    <n v="1235237481.32356"/>
    <d v="2009-02-21T17:31:21"/>
    <b v="0"/>
    <b v="1"/>
    <s v="technology/wearables"/>
    <x v="2"/>
    <s v="wearables"/>
  </r>
  <r>
    <n v="556"/>
    <s v="Hernandez, Rodriguez and Clark"/>
    <s v="Organic foreground leverage"/>
    <n v="6752.7901044010696"/>
    <n v="118921.375758355"/>
    <n v="17.610702231193159"/>
    <x v="0"/>
    <n v="3743.7009346796199"/>
    <n v="31.765725369975929"/>
    <x v="1"/>
    <s v="USD"/>
    <n v="1231406676.7509201"/>
    <d v="2009-01-08T09:24:37"/>
    <n v="1234872699.09319"/>
    <d v="2009-02-17T12:11:39"/>
    <b v="0"/>
    <b v="0"/>
    <s v="theater/plays"/>
    <x v="3"/>
    <s v="plays"/>
  </r>
  <r>
    <n v="557"/>
    <s v="Smith-Jones"/>
    <s v="Reverse-engineered static concept"/>
    <n v="6700.7755053914698"/>
    <n v="119070.086961648"/>
    <n v="17.769597991433045"/>
    <x v="1"/>
    <n v="3749.5170160996499"/>
    <n v="31.756113240821605"/>
    <x v="1"/>
    <s v="USD"/>
    <n v="1231038202.5467899"/>
    <d v="2009-01-04T03:03:23"/>
    <n v="1234507916.8628199"/>
    <d v="2009-02-13T06:51:57"/>
    <b v="0"/>
    <b v="0"/>
    <s v="film &amp; video/drama"/>
    <x v="4"/>
    <s v="drama"/>
  </r>
  <r>
    <n v="558"/>
    <s v="Roy PLC"/>
    <s v="Multi-channeled neutral customer loyalty"/>
    <n v="6648.76090638197"/>
    <n v="119218.79816494101"/>
    <n v="17.93097989890207"/>
    <x v="0"/>
    <n v="3755.33309751967"/>
    <n v="31.746530885284951"/>
    <x v="1"/>
    <s v="USD"/>
    <n v="1230669728.34266"/>
    <d v="2008-12-30T20:42:08"/>
    <n v="1234143134.6324501"/>
    <d v="2009-02-09T01:32:15"/>
    <b v="0"/>
    <b v="0"/>
    <s v="technology/wearables"/>
    <x v="2"/>
    <s v="wearables"/>
  </r>
  <r>
    <n v="559"/>
    <s v="Wright, Brooks and Villarreal"/>
    <s v="Reverse-engineered bifurcated strategy"/>
    <n v="6596.7463073723702"/>
    <n v="119367.50936823399"/>
    <n v="18.094906762570456"/>
    <x v="1"/>
    <n v="3761.1491789397001"/>
    <n v="31.736978165243823"/>
    <x v="1"/>
    <s v="USD"/>
    <n v="1230301254.13853"/>
    <d v="2008-12-26T14:20:54"/>
    <n v="1233778352.4020801"/>
    <d v="2009-02-04T20:12:32"/>
    <b v="0"/>
    <b v="0"/>
    <s v="music/jazz"/>
    <x v="1"/>
    <s v="jazz"/>
  </r>
  <r>
    <n v="560"/>
    <s v="Flores, Miller and Johnson"/>
    <s v="Horizontal context-sensitive knowledge user"/>
    <n v="6544.7317083627704"/>
    <n v="119516.220571527"/>
    <n v="18.26143926095714"/>
    <x v="1"/>
    <n v="3766.9652603597301"/>
    <n v="31.727454943429361"/>
    <x v="1"/>
    <s v="USD"/>
    <n v="1229932779.9344001"/>
    <d v="2008-12-22T07:59:40"/>
    <n v="1233413570.17172"/>
    <d v="2009-01-31T14:52:50"/>
    <b v="0"/>
    <b v="0"/>
    <s v="technology/wearables"/>
    <x v="2"/>
    <s v="wearables"/>
  </r>
  <r>
    <n v="561"/>
    <s v="Bridges, Freeman and Kim"/>
    <s v="Cross-group multi-state task-force"/>
    <n v="6492.7171093531697"/>
    <n v="119664.93177481899"/>
    <n v="18.430640017017542"/>
    <x v="1"/>
    <n v="3772.7813417797502"/>
    <n v="31.717961083418885"/>
    <x v="1"/>
    <s v="USD"/>
    <n v="1229564305.7302699"/>
    <d v="2008-12-18T01:38:26"/>
    <n v="1233048787.94135"/>
    <d v="2009-01-27T09:33:08"/>
    <b v="0"/>
    <b v="0"/>
    <s v="games/video games"/>
    <x v="6"/>
    <s v="video games"/>
  </r>
  <r>
    <n v="562"/>
    <s v="Anderson-Perez"/>
    <s v="Expanded 3rdgeneration strategy"/>
    <n v="6440.7025103435699"/>
    <n v="119813.642978112"/>
    <n v="18.602573676659492"/>
    <x v="1"/>
    <n v="3778.5974231997802"/>
    <n v="31.708496449630186"/>
    <x v="1"/>
    <s v="USD"/>
    <n v="1229195831.52614"/>
    <d v="2008-12-13T19:17:12"/>
    <n v="1232684005.7109799"/>
    <d v="2009-01-23T04:13:26"/>
    <b v="0"/>
    <b v="0"/>
    <s v="theater/plays"/>
    <x v="3"/>
    <s v="plays"/>
  </r>
  <r>
    <n v="563"/>
    <s v="Wright, Fox and Marks"/>
    <s v="Assimilated real-time support"/>
    <n v="6388.6879113339701"/>
    <n v="119962.354181405"/>
    <n v="18.777306991093361"/>
    <x v="1"/>
    <n v="3784.4135046198098"/>
    <n v="31.699060907314003"/>
    <x v="1"/>
    <s v="USD"/>
    <n v="1228827357.32201"/>
    <d v="2008-12-09T12:55:57"/>
    <n v="1232319223.4806099"/>
    <d v="2009-01-18T22:53:43"/>
    <b v="0"/>
    <b v="1"/>
    <s v="theater/plays"/>
    <x v="3"/>
    <s v="plays"/>
  </r>
  <r>
    <n v="564"/>
    <s v="Crawford-Peters"/>
    <s v="User-centric regional database"/>
    <n v="6336.6733123244703"/>
    <n v="120111.065384698"/>
    <n v="18.954908903239303"/>
    <x v="1"/>
    <n v="3790.2295860398399"/>
    <n v="31.689654322548336"/>
    <x v="0"/>
    <s v="CAD"/>
    <n v="1228458883.1178899"/>
    <d v="2008-12-05T06:34:43"/>
    <n v="1231954441.2502401"/>
    <d v="2009-01-14T17:34:01"/>
    <b v="0"/>
    <b v="0"/>
    <s v="theater/plays"/>
    <x v="3"/>
    <s v="plays"/>
  </r>
  <r>
    <n v="565"/>
    <s v="Romero-Hoffman"/>
    <s v="Open-source zero administration complexity"/>
    <n v="6284.6587133148696"/>
    <n v="120259.776587991"/>
    <n v="19.135450638426072"/>
    <x v="0"/>
    <n v="3796.0456674598599"/>
    <n v="31.68027656223202"/>
    <x v="0"/>
    <s v="CAD"/>
    <n v="1228090408.9137599"/>
    <d v="2008-12-01T00:13:29"/>
    <n v="1231589659.01987"/>
    <d v="2009-01-10T12:14:19"/>
    <b v="0"/>
    <b v="0"/>
    <s v="theater/plays"/>
    <x v="3"/>
    <s v="plays"/>
  </r>
  <r>
    <n v="566"/>
    <s v="Sparks-West"/>
    <s v="Organized incremental standardization"/>
    <n v="6232.6441143052698"/>
    <n v="120408.487791284"/>
    <n v="19.31900579962851"/>
    <x v="1"/>
    <n v="3801.86174887989"/>
    <n v="31.670927494078111"/>
    <x v="1"/>
    <s v="USD"/>
    <n v="1227721934.70963"/>
    <d v="2008-11-26T17:52:15"/>
    <n v="1231224876.7895"/>
    <d v="2009-01-06T06:54:37"/>
    <b v="0"/>
    <b v="0"/>
    <s v="technology/web"/>
    <x v="2"/>
    <s v="web"/>
  </r>
  <r>
    <n v="567"/>
    <s v="Baker, Morgan and Brown"/>
    <s v="Assimilated didactic open system"/>
    <n v="6180.62951529567"/>
    <n v="120557.198994576"/>
    <n v="19.505650467516944"/>
    <x v="0"/>
    <n v="3807.6778302999201"/>
    <n v="31.661606986607911"/>
    <x v="1"/>
    <s v="USD"/>
    <n v="1227353460.5055001"/>
    <d v="2008-11-22T11:31:01"/>
    <n v="1230860094.55913"/>
    <d v="2009-01-02T01:34:55"/>
    <b v="0"/>
    <b v="0"/>
    <s v="theater/plays"/>
    <x v="3"/>
    <s v="plays"/>
  </r>
  <r>
    <n v="568"/>
    <s v="Mosley-Gilbert"/>
    <s v="Vision-oriented logistical intranet"/>
    <n v="6128.6149162860702"/>
    <n v="120705.910197869"/>
    <n v="19.695463305600637"/>
    <x v="0"/>
    <n v="3813.4939117199401"/>
    <n v="31.652314909145591"/>
    <x v="1"/>
    <s v="USD"/>
    <n v="1226984986.3013699"/>
    <d v="2008-11-18T05:09:46"/>
    <n v="1230495312.3287699"/>
    <d v="2008-12-28T20:15:12"/>
    <b v="0"/>
    <b v="1"/>
    <s v="technology/web"/>
    <x v="2"/>
    <s v="web"/>
  </r>
  <r>
    <n v="569"/>
    <s v="Berry-Boyer"/>
    <s v="Mandatory incremental projection"/>
    <n v="6076.6003172765704"/>
    <n v="120854.621401162"/>
    <n v="19.888525670769639"/>
    <x v="1"/>
    <n v="3819.3099931399702"/>
    <n v="31.643051131810267"/>
    <x v="1"/>
    <s v="USD"/>
    <n v="1226616512.09724"/>
    <d v="2008-11-13T22:48:32"/>
    <n v="1230130530.0984001"/>
    <d v="2008-12-24T14:55:30"/>
    <b v="0"/>
    <b v="0"/>
    <s v="theater/plays"/>
    <x v="3"/>
    <s v="plays"/>
  </r>
  <r>
    <n v="570"/>
    <s v="Sanders-Allen"/>
    <s v="Grass-roots needs-based encryption"/>
    <n v="6024.5857182669697"/>
    <n v="121003.332604455"/>
    <n v="20.084921729566293"/>
    <x v="0"/>
    <n v="3825.1260745599998"/>
    <n v="31.633815525511505"/>
    <x v="1"/>
    <s v="USD"/>
    <n v="1226248037.89311"/>
    <d v="2008-11-09T16:27:18"/>
    <n v="1229765747.8680301"/>
    <d v="2008-12-20T09:35:48"/>
    <b v="0"/>
    <b v="1"/>
    <s v="theater/plays"/>
    <x v="3"/>
    <s v="plays"/>
  </r>
  <r>
    <n v="571"/>
    <s v="Lopez Inc"/>
    <s v="Team-oriented 6thgeneration middleware"/>
    <n v="5972.5711192573699"/>
    <n v="121152.04380774801"/>
    <n v="20.284738580528124"/>
    <x v="1"/>
    <n v="3830.9421559800198"/>
    <n v="31.62460796194279"/>
    <x v="4"/>
    <s v="GBP"/>
    <n v="1225879563.6889801"/>
    <d v="2008-11-05T10:06:04"/>
    <n v="1229400965.63766"/>
    <d v="2008-12-16T04:16:06"/>
    <b v="0"/>
    <b v="1"/>
    <s v="technology/wearables"/>
    <x v="2"/>
    <s v="wearables"/>
  </r>
  <r>
    <n v="572"/>
    <s v="Moreno-Turner"/>
    <s v="Inverse multi-tasking installation"/>
    <n v="5920.5565202477701"/>
    <n v="121300.75501104"/>
    <n v="20.488066382983146"/>
    <x v="1"/>
    <n v="3836.7582374000499"/>
    <n v="31.615428313575091"/>
    <x v="6"/>
    <s v="EUR"/>
    <n v="1225511089.4848499"/>
    <d v="2008-11-01T03:44:49"/>
    <n v="1229036183.40729"/>
    <d v="2008-12-11T22:56:23"/>
    <b v="0"/>
    <b v="1"/>
    <s v="theater/plays"/>
    <x v="3"/>
    <s v="plays"/>
  </r>
  <r>
    <n v="573"/>
    <s v="Jones-Watson"/>
    <s v="Switchable disintermediate moderator"/>
    <n v="5868.5419212381703"/>
    <n v="121449.46621433301"/>
    <n v="20.694998492693578"/>
    <x v="3"/>
    <n v="3842.57431882008"/>
    <n v="31.60627645365253"/>
    <x v="1"/>
    <s v="USD"/>
    <n v="1225142615.28073"/>
    <d v="2008-10-27T21:23:35"/>
    <n v="1228671401.1769199"/>
    <d v="2008-12-07T17:36:41"/>
    <b v="0"/>
    <b v="0"/>
    <s v="theater/plays"/>
    <x v="3"/>
    <s v="plays"/>
  </r>
  <r>
    <n v="574"/>
    <s v="Barker Inc"/>
    <s v="Re-engineered 24/7 task-force"/>
    <n v="5816.5273222285696"/>
    <n v="121598.17741762599"/>
    <n v="20.905631604776222"/>
    <x v="1"/>
    <n v="3848.39040024011"/>
    <n v="31.597152256184611"/>
    <x v="6"/>
    <s v="EUR"/>
    <n v="1224774141.0766001"/>
    <d v="2008-10-23T15:02:21"/>
    <n v="1228306618.9465599"/>
    <d v="2008-12-03T12:16:59"/>
    <b v="0"/>
    <b v="1"/>
    <s v="theater/plays"/>
    <x v="3"/>
    <s v="plays"/>
  </r>
  <r>
    <n v="575"/>
    <s v="Tate, Bass and House"/>
    <s v="Organic object-oriented budgetary management"/>
    <n v="5764.5127232190698"/>
    <n v="121746.888620919"/>
    <n v="21.120065904361823"/>
    <x v="1"/>
    <n v="3854.2064816601301"/>
    <n v="31.588055595941686"/>
    <x v="1"/>
    <s v="USD"/>
    <n v="1224405666.8724699"/>
    <d v="2008-10-19T08:41:07"/>
    <n v="1227941836.7161901"/>
    <d v="2008-11-29T06:57:17"/>
    <b v="0"/>
    <b v="0"/>
    <s v="theater/plays"/>
    <x v="3"/>
    <s v="plays"/>
  </r>
  <r>
    <n v="576"/>
    <s v="Baldwin, Riley and Jackson"/>
    <s v="Pre-emptive tertiary standardization"/>
    <n v="5712.49812420947"/>
    <n v="121895.599824212"/>
    <n v="21.338405225486291"/>
    <x v="0"/>
    <n v="3860.0225630801601"/>
    <n v="31.578986348448613"/>
    <x v="0"/>
    <s v="CAD"/>
    <n v="1224037192.66834"/>
    <d v="2008-10-15T02:19:53"/>
    <n v="1227577054.4858201"/>
    <d v="2008-11-25T01:37:34"/>
    <b v="0"/>
    <b v="0"/>
    <s v="food/food trucks"/>
    <x v="0"/>
    <s v="food trucks"/>
  </r>
  <r>
    <n v="577"/>
    <s v="Odom Inc"/>
    <s v="Managed bottom-line architecture"/>
    <n v="5660.4835251998702"/>
    <n v="122044.311027505"/>
    <n v="21.560757218738772"/>
    <x v="1"/>
    <n v="3865.8386445001902"/>
    <n v="31.569944389979568"/>
    <x v="1"/>
    <s v="USD"/>
    <n v="1223668718.46421"/>
    <d v="2008-10-10T19:58:38"/>
    <n v="1227212272.25545"/>
    <d v="2008-11-20T20:17:52"/>
    <b v="0"/>
    <b v="1"/>
    <s v="music/rock"/>
    <x v="1"/>
    <s v="rock"/>
  </r>
  <r>
    <n v="578"/>
    <s v="Melton, Robinson and Fritz"/>
    <s v="Function-based leadingedge pricing structure"/>
    <n v="5608.4689261902704"/>
    <n v="122193.022230797"/>
    <n v="21.787233528242165"/>
    <x v="1"/>
    <n v="3871.6547259202098"/>
    <n v="31.56092959755194"/>
    <x v="2"/>
    <s v="AUD"/>
    <n v="1223300244.2600801"/>
    <d v="2008-10-06T13:37:24"/>
    <n v="1226847490.02508"/>
    <d v="2008-11-16T14:58:10"/>
    <b v="0"/>
    <b v="0"/>
    <s v="technology/web"/>
    <x v="2"/>
    <s v="web"/>
  </r>
  <r>
    <n v="579"/>
    <s v="Mcdonald, Gonzalez and Ross"/>
    <s v="Vision-oriented fresh-thinking conglomeration"/>
    <n v="5556.4543271806697"/>
    <n v="122341.73343409"/>
    <n v="22.017949978573093"/>
    <x v="0"/>
    <n v="3877.4708073402398"/>
    <n v="31.551941848921512"/>
    <x v="1"/>
    <s v="USD"/>
    <n v="1222931770.0559499"/>
    <d v="2008-10-02T07:16:10"/>
    <n v="1226482707.7947099"/>
    <d v="2008-11-12T09:38:28"/>
    <b v="0"/>
    <b v="0"/>
    <s v="music/rock"/>
    <x v="1"/>
    <s v="rock"/>
  </r>
  <r>
    <n v="580"/>
    <s v="Larson-Little"/>
    <s v="Proactive foreground core"/>
    <n v="5504.4397281710699"/>
    <n v="122490.444637383"/>
    <n v="22.253026772278282"/>
    <x v="0"/>
    <n v="3883.2868887602699"/>
    <n v="31.542981022575898"/>
    <x v="1"/>
    <s v="USD"/>
    <n v="1222563295.85182"/>
    <d v="2008-09-28T00:54:56"/>
    <n v="1226117925.5643401"/>
    <d v="2008-11-08T04:18:46"/>
    <b v="0"/>
    <b v="0"/>
    <s v="theater/plays"/>
    <x v="3"/>
    <s v="plays"/>
  </r>
  <r>
    <n v="581"/>
    <s v="Harris Group"/>
    <s v="Open-source optimizing database"/>
    <n v="5452.4251291615701"/>
    <n v="122639.155840676"/>
    <n v="22.492588698697904"/>
    <x v="1"/>
    <n v="3889.10297018029"/>
    <n v="31.534046997729845"/>
    <x v="3"/>
    <s v="DKK"/>
    <n v="1222194821.6476901"/>
    <d v="2008-09-23T18:33:42"/>
    <n v="1225753143.3339801"/>
    <d v="2008-11-03T22:59:03"/>
    <b v="0"/>
    <b v="0"/>
    <s v="theater/plays"/>
    <x v="3"/>
    <s v="plays"/>
  </r>
  <r>
    <n v="582"/>
    <s v="Ortiz, Coleman and Mitchell"/>
    <s v="Operative upward-trending algorithm"/>
    <n v="5400.4105301519703"/>
    <n v="122787.867043969"/>
    <n v="22.73676535485788"/>
    <x v="0"/>
    <n v="3894.91905160032"/>
    <n v="31.525139654319307"/>
    <x v="4"/>
    <s v="GBP"/>
    <n v="1221826347.4435699"/>
    <d v="2008-09-19T12:12:27"/>
    <n v="1225388361.10361"/>
    <d v="2008-10-30T17:39:21"/>
    <b v="0"/>
    <b v="0"/>
    <s v="film &amp; video/documentary"/>
    <x v="4"/>
    <s v="documentary"/>
  </r>
  <r>
    <n v="583"/>
    <s v="Carter-Guzman"/>
    <s v="Centralized cohesive challenge"/>
    <n v="5348.3959311423696"/>
    <n v="122936.578247261"/>
    <n v="22.985691379247392"/>
    <x v="1"/>
    <n v="3900.7351330203501"/>
    <n v="31.516258872996296"/>
    <x v="3"/>
    <s v="DKK"/>
    <n v="1221457873.23944"/>
    <d v="2008-09-15T05:51:13"/>
    <n v="1225023578.87324"/>
    <d v="2008-10-26T12:19:39"/>
    <b v="0"/>
    <b v="0"/>
    <s v="theater/plays"/>
    <x v="3"/>
    <s v="plays"/>
  </r>
  <r>
    <n v="584"/>
    <s v="Nunez-Richards"/>
    <s v="Exclusive attitude-oriented intranet"/>
    <n v="5296.3813321327698"/>
    <n v="123085.289450554"/>
    <n v="23.239506699376854"/>
    <x v="2"/>
    <n v="3906.5512144403801"/>
    <n v="31.507404535124255"/>
    <x v="3"/>
    <s v="DKK"/>
    <n v="1221089399.03531"/>
    <d v="2008-09-10T23:29:59"/>
    <n v="1224658796.6428699"/>
    <d v="2008-10-22T06:59:57"/>
    <b v="0"/>
    <b v="0"/>
    <s v="theater/plays"/>
    <x v="3"/>
    <s v="plays"/>
  </r>
  <r>
    <n v="585"/>
    <s v="Rangel, Holt and Jones"/>
    <s v="Open-source fresh-thinking model"/>
    <n v="5244.36673312317"/>
    <n v="123234.000653847"/>
    <n v="23.498356794063799"/>
    <x v="0"/>
    <n v="3912.3672958604002"/>
    <n v="31.498576522771394"/>
    <x v="1"/>
    <s v="USD"/>
    <n v="1220720924.8311801"/>
    <d v="2008-09-06T17:08:45"/>
    <n v="1224294014.4124999"/>
    <d v="2008-10-18T01:40:14"/>
    <b v="0"/>
    <b v="0"/>
    <s v="music/electric music"/>
    <x v="1"/>
    <s v="electric music"/>
  </r>
  <r>
    <n v="586"/>
    <s v="Green Ltd"/>
    <s v="Monitored empowering installation"/>
    <n v="5192.3521341135702"/>
    <n v="123382.71185714001"/>
    <n v="23.76239297148588"/>
    <x v="1"/>
    <n v="3918.1833772804298"/>
    <n v="31.489774718706162"/>
    <x v="1"/>
    <s v="USD"/>
    <n v="1220352450.6270499"/>
    <d v="2008-09-02T10:47:31"/>
    <n v="1223929232.1821301"/>
    <d v="2008-10-13T20:20:32"/>
    <b v="0"/>
    <b v="0"/>
    <s v="film &amp; video/drama"/>
    <x v="4"/>
    <s v="drama"/>
  </r>
  <r>
    <n v="587"/>
    <s v="Perez, Johnson and Gardner"/>
    <s v="Grass-roots zero administration system engine"/>
    <n v="5140.3375351040704"/>
    <n v="123531.42306043299"/>
    <n v="24.031772664113973"/>
    <x v="0"/>
    <n v="3923.9994587004599"/>
    <n v="31.480999006392274"/>
    <x v="1"/>
    <s v="USD"/>
    <n v="1219983976.42292"/>
    <d v="2008-08-29T04:26:16"/>
    <n v="1223564449.9517701"/>
    <d v="2008-10-09T15:00:50"/>
    <b v="0"/>
    <b v="1"/>
    <s v="theater/plays"/>
    <x v="3"/>
    <s v="plays"/>
  </r>
  <r>
    <n v="588"/>
    <s v="Kim Ltd"/>
    <s v="Assimilated hybrid intranet"/>
    <n v="5088.3229360944697"/>
    <n v="123680.13426372599"/>
    <n v="24.306659741737302"/>
    <x v="0"/>
    <n v="3929.8155401204799"/>
    <n v="31.472249269983351"/>
    <x v="1"/>
    <s v="USD"/>
    <n v="1219615502.2187901"/>
    <d v="2008-08-24T22:05:02"/>
    <n v="1223199667.7214"/>
    <d v="2008-10-05T09:41:08"/>
    <b v="0"/>
    <b v="0"/>
    <s v="film &amp; video/drama"/>
    <x v="4"/>
    <s v="drama"/>
  </r>
  <r>
    <n v="589"/>
    <s v="Walker, Taylor and Coleman"/>
    <s v="Multi-tiered directional open architecture"/>
    <n v="5036.3083370848699"/>
    <n v="123828.84546701801"/>
    <n v="24.587224843880978"/>
    <x v="1"/>
    <n v="3935.63162154051"/>
    <n v="31.463525394317301"/>
    <x v="1"/>
    <s v="USD"/>
    <n v="1219247028.0146599"/>
    <d v="2008-08-20T15:43:48"/>
    <n v="1222834885.49103"/>
    <d v="2008-10-01T04:21:25"/>
    <b v="0"/>
    <b v="0"/>
    <s v="music/indie rock"/>
    <x v="1"/>
    <s v="indie rock"/>
  </r>
  <r>
    <n v="590"/>
    <s v="Rodriguez, Rose and Stewart"/>
    <s v="Cloned directional synergy"/>
    <n v="4984.2937380752701"/>
    <n v="123977.55667031099"/>
    <n v="24.873645733043421"/>
    <x v="0"/>
    <n v="3941.44770296054"/>
    <n v="31.454827264912769"/>
    <x v="1"/>
    <s v="USD"/>
    <n v="1218878553.8105299"/>
    <d v="2008-08-16T09:22:34"/>
    <n v="1222470103.2606599"/>
    <d v="2008-09-26T23:01:43"/>
    <b v="0"/>
    <b v="0"/>
    <s v="music/indie rock"/>
    <x v="1"/>
    <s v="indie rock"/>
  </r>
  <r>
    <n v="591"/>
    <s v="Wright, Hunt and Rowe"/>
    <s v="Extended eco-centric pricing structure"/>
    <n v="4932.2791390656703"/>
    <n v="124126.267873604"/>
    <n v="25.166107670280283"/>
    <x v="0"/>
    <n v="3947.2637843805701"/>
    <n v="31.446154767962305"/>
    <x v="1"/>
    <s v="USD"/>
    <n v="1218510079.60641"/>
    <d v="2008-08-12T03:01:20"/>
    <n v="1222105321.0302899"/>
    <d v="2008-09-22T17:42:01"/>
    <b v="0"/>
    <b v="0"/>
    <s v="technology/wearables"/>
    <x v="2"/>
    <s v="wearables"/>
  </r>
  <r>
    <n v="592"/>
    <s v="Hines Inc"/>
    <s v="Cross-platform systemic adapter"/>
    <n v="4880.2645400561696"/>
    <n v="124274.979076897"/>
    <n v="25.464803814808501"/>
    <x v="1"/>
    <n v="3953.0798658005901"/>
    <n v="31.437507790328553"/>
    <x v="1"/>
    <s v="USD"/>
    <n v="1218141605.4022801"/>
    <d v="2008-08-07T20:40:05"/>
    <n v="1221740538.7999201"/>
    <d v="2008-09-18T12:22:19"/>
    <b v="0"/>
    <b v="0"/>
    <s v="publishing/nonfiction"/>
    <x v="5"/>
    <s v="nonfiction"/>
  </r>
  <r>
    <n v="593"/>
    <s v="Cochran-Nguyen"/>
    <s v="Seamless 4thgeneration methodology"/>
    <n v="4828.2499410465698"/>
    <n v="124423.69028019"/>
    <n v="25.769935649441535"/>
    <x v="1"/>
    <n v="3958.8959472206202"/>
    <n v="31.428886219538761"/>
    <x v="1"/>
    <s v="USD"/>
    <n v="1217773131.1981499"/>
    <d v="2008-08-03T14:18:51"/>
    <n v="1221375756.56955"/>
    <d v="2008-09-14T07:02:37"/>
    <b v="0"/>
    <b v="0"/>
    <s v="film &amp; video/animation"/>
    <x v="4"/>
    <s v="animation"/>
  </r>
  <r>
    <n v="594"/>
    <s v="Johnson-Gould"/>
    <s v="Exclusive needs-based adapter"/>
    <n v="4776.23534203697"/>
    <n v="124572.401483482"/>
    <n v="26.08171343381801"/>
    <x v="3"/>
    <n v="3964.7120286406498"/>
    <n v="31.420289943780148"/>
    <x v="1"/>
    <s v="USD"/>
    <n v="1217404656.99402"/>
    <d v="2008-07-30T07:57:37"/>
    <n v="1221010974.33919"/>
    <d v="2008-09-10T01:42:54"/>
    <b v="0"/>
    <b v="0"/>
    <s v="theater/plays"/>
    <x v="3"/>
    <s v="plays"/>
  </r>
  <r>
    <n v="595"/>
    <s v="Perez-Hess"/>
    <s v="Down-sized cohesive archive"/>
    <n v="4724.2207430273702"/>
    <n v="124721.112686775"/>
    <n v="26.400356687577503"/>
    <x v="0"/>
    <n v="3970.5281100606699"/>
    <n v="31.411718851895813"/>
    <x v="1"/>
    <s v="USD"/>
    <n v="1217036182.7898901"/>
    <d v="2008-07-26T01:36:23"/>
    <n v="1220646192.10882"/>
    <d v="2008-09-05T20:23:12"/>
    <b v="0"/>
    <b v="1"/>
    <s v="theater/plays"/>
    <x v="3"/>
    <s v="plays"/>
  </r>
  <r>
    <n v="596"/>
    <s v="Reeves, Thompson and Richardson"/>
    <s v="Proactive composite alliance"/>
    <n v="4672.2061440177704"/>
    <n v="124869.823890068"/>
    <n v="26.726094705806087"/>
    <x v="1"/>
    <n v="3976.3441914806999"/>
    <n v="31.403172833378221"/>
    <x v="1"/>
    <s v="USD"/>
    <n v="1216667708.5857601"/>
    <d v="2008-07-21T19:15:09"/>
    <n v="1220281409.8784499"/>
    <d v="2008-09-01T15:03:30"/>
    <b v="0"/>
    <b v="0"/>
    <s v="film &amp; video/drama"/>
    <x v="4"/>
    <s v="drama"/>
  </r>
  <r>
    <n v="597"/>
    <s v="Simmons-Reynolds"/>
    <s v="Re-engineered intangible definition"/>
    <n v="4620.1915450081697"/>
    <n v="125018.535093361"/>
    <n v="27.059167109302162"/>
    <x v="0"/>
    <n v="3982.16027290073"/>
    <n v="31.394651778365915"/>
    <x v="1"/>
    <s v="USD"/>
    <n v="1216299234.3816299"/>
    <d v="2008-07-17T12:53:54"/>
    <n v="1219916627.6480801"/>
    <d v="2008-08-28T09:43:48"/>
    <b v="0"/>
    <b v="0"/>
    <s v="theater/plays"/>
    <x v="3"/>
    <s v="plays"/>
  </r>
  <r>
    <n v="598"/>
    <s v="Collier Inc"/>
    <s v="Enhanced dynamic definition"/>
    <n v="4568.1769459986699"/>
    <n v="125167.246296654"/>
    <n v="27.399824432433544"/>
    <x v="1"/>
    <n v="3987.97635432075"/>
    <n v="31.386155577638334"/>
    <x v="1"/>
    <s v="USD"/>
    <n v="1215930760.1775"/>
    <d v="2008-07-13T06:32:40"/>
    <n v="1219551845.4177101"/>
    <d v="2008-08-24T04:24:05"/>
    <b v="0"/>
    <b v="0"/>
    <s v="theater/plays"/>
    <x v="3"/>
    <s v="plays"/>
  </r>
  <r>
    <n v="599"/>
    <s v="Gray-Jenkins"/>
    <s v="Devolved next generation adapter"/>
    <n v="4516.1623469890701"/>
    <n v="125315.95749994701"/>
    <n v="27.748328751621447"/>
    <x v="1"/>
    <n v="3993.7924357407801"/>
    <n v="31.377684122610905"/>
    <x v="4"/>
    <s v="GBP"/>
    <n v="1215562285.9733701"/>
    <d v="2008-07-09T00:11:26"/>
    <n v="1219187063.18734"/>
    <d v="2008-08-19T23:04:23"/>
    <b v="0"/>
    <b v="0"/>
    <s v="film &amp; video/documentary"/>
    <x v="4"/>
    <s v="documentary"/>
  </r>
  <r>
    <n v="600"/>
    <s v="Scott, Wilson and Martin"/>
    <s v="Cross-platform intermediate frame"/>
    <n v="4464.1477479794703"/>
    <n v="125464.668703239"/>
    <n v="28.104954357755272"/>
    <x v="1"/>
    <n v="3999.6085171608102"/>
    <n v="31.369237305330628"/>
    <x v="1"/>
    <s v="USD"/>
    <n v="1215193811.7692499"/>
    <d v="2008-07-04T17:50:12"/>
    <n v="1218822280.95697"/>
    <d v="2008-08-15T17:44:41"/>
    <b v="0"/>
    <b v="0"/>
    <s v="technology/wearables"/>
    <x v="2"/>
    <s v="wearables"/>
  </r>
  <r>
    <n v="601"/>
    <s v="Caldwell, Velazquez and Wilson"/>
    <s v="Monitored impactful analyzer"/>
    <n v="4412.1331489698696"/>
    <n v="125613.37990653201"/>
    <n v="28.469988476177289"/>
    <x v="1"/>
    <n v="4005.4245985808402"/>
    <n v="31.360815018472202"/>
    <x v="1"/>
    <s v="USD"/>
    <n v="1214825337.56512"/>
    <d v="2008-06-30T11:28:58"/>
    <n v="1218457498.7266099"/>
    <d v="2008-08-11T12:24:59"/>
    <b v="0"/>
    <b v="1"/>
    <s v="games/video games"/>
    <x v="6"/>
    <s v="video games"/>
  </r>
  <r>
    <n v="602"/>
    <s v="Spencer-Bates"/>
    <s v="Optional responsive customer loyalty"/>
    <n v="4360.1185499602698"/>
    <n v="125762.09110982501"/>
    <n v="28.843732038196755"/>
    <x v="3"/>
    <n v="4011.2406800008598"/>
    <n v="31.352417155332112"/>
    <x v="1"/>
    <s v="USD"/>
    <n v="1214456863.36099"/>
    <d v="2008-06-26T05:07:43"/>
    <n v="1218092716.4962399"/>
    <d v="2008-08-07T07:05:16"/>
    <b v="0"/>
    <b v="0"/>
    <s v="theater/plays"/>
    <x v="3"/>
    <s v="plays"/>
  </r>
  <r>
    <n v="603"/>
    <s v="Best, Carr and Williams"/>
    <s v="Diverse transitional migration"/>
    <n v="4308.10395095067"/>
    <n v="125910.80231311799"/>
    <n v="29.226500508497072"/>
    <x v="0"/>
    <n v="4017.0567614208899"/>
    <n v="31.344043609824812"/>
    <x v="1"/>
    <s v="USD"/>
    <n v="1214088389.1568601"/>
    <d v="2008-06-21T22:46:29"/>
    <n v="1217727934.2658701"/>
    <d v="2008-08-03T01:45:34"/>
    <b v="0"/>
    <b v="0"/>
    <s v="music/rock"/>
    <x v="1"/>
    <s v="rock"/>
  </r>
  <r>
    <n v="604"/>
    <s v="Campbell, Brown and Powell"/>
    <s v="Synchronized global task-force"/>
    <n v="4256.0893519411702"/>
    <n v="126059.513516411"/>
    <n v="29.618624773212574"/>
    <x v="1"/>
    <n v="4022.8728428409199"/>
    <n v="31.335694276478499"/>
    <x v="1"/>
    <s v="USD"/>
    <n v="1213719914.9527299"/>
    <d v="2008-06-17T16:25:15"/>
    <n v="1217363152.0355"/>
    <d v="2008-07-29T20:25:52"/>
    <b v="0"/>
    <b v="1"/>
    <s v="theater/plays"/>
    <x v="3"/>
    <s v="plays"/>
  </r>
  <r>
    <n v="605"/>
    <s v="Johnson, Parker and Haynes"/>
    <s v="Focused 6thgeneration forecast"/>
    <n v="4204.0747529315704"/>
    <n v="126208.22471970299"/>
    <n v="30.0204520939348"/>
    <x v="1"/>
    <n v="4028.68892426094"/>
    <n v="31.327369050430171"/>
    <x v="5"/>
    <s v="CHF"/>
    <n v="1213351440.7486"/>
    <d v="2008-06-13T10:04:01"/>
    <n v="1216998369.80513"/>
    <d v="2008-07-25T15:06:10"/>
    <b v="0"/>
    <b v="0"/>
    <s v="film &amp; video/shorts"/>
    <x v="4"/>
    <s v="shorts"/>
  </r>
  <r>
    <n v="606"/>
    <s v="Clark-Cooke"/>
    <s v="Down-sized analyzing challenge"/>
    <n v="4152.0601539219697"/>
    <n v="126356.935922996"/>
    <n v="30.432347133420322"/>
    <x v="1"/>
    <n v="4034.50500568097"/>
    <n v="31.319067827422028"/>
    <x v="1"/>
    <s v="USD"/>
    <n v="1212982966.5444701"/>
    <d v="2008-06-09T03:42:47"/>
    <n v="1216633587.57476"/>
    <d v="2008-07-21T09:46:28"/>
    <b v="0"/>
    <b v="0"/>
    <s v="film &amp; video/animation"/>
    <x v="4"/>
    <s v="animation"/>
  </r>
  <r>
    <n v="607"/>
    <s v="Schroeder Ltd"/>
    <s v="Progressive needs-based focus group"/>
    <n v="4100.0455549123699"/>
    <n v="126505.647126289"/>
    <n v="30.854693059378164"/>
    <x v="1"/>
    <n v="4040.3210871010001"/>
    <n v="31.310790503796067"/>
    <x v="4"/>
    <s v="GBP"/>
    <n v="1212614492.3403399"/>
    <d v="2008-06-04T21:21:32"/>
    <n v="1216268805.3443899"/>
    <d v="2008-07-17T04:26:45"/>
    <b v="0"/>
    <b v="0"/>
    <s v="games/video games"/>
    <x v="6"/>
    <s v="video games"/>
  </r>
  <r>
    <n v="608"/>
    <s v="Jackson PLC"/>
    <s v="Ergonomic 6thgeneration success"/>
    <n v="4048.0309559027701"/>
    <n v="126654.358329582"/>
    <n v="31.287892733353917"/>
    <x v="0"/>
    <n v="4046.1371685210202"/>
    <n v="31.302536976490547"/>
    <x v="6"/>
    <s v="EUR"/>
    <n v="1212246018.13621"/>
    <d v="2008-05-31T15:00:18"/>
    <n v="1215904023.1140299"/>
    <d v="2008-07-12T23:07:03"/>
    <b v="0"/>
    <b v="0"/>
    <s v="film &amp; video/documentary"/>
    <x v="4"/>
    <s v="documentary"/>
  </r>
  <r>
    <n v="609"/>
    <s v="Blair, Collins and Carter"/>
    <s v="Exclusive interactive approach"/>
    <n v="3996.0163568931698"/>
    <n v="126803.069532875"/>
    <n v="31.732369992464719"/>
    <x v="1"/>
    <n v="4051.9532499410502"/>
    <n v="31.294307143035226"/>
    <x v="1"/>
    <s v="USD"/>
    <n v="1211877543.93209"/>
    <d v="2008-05-27T08:39:04"/>
    <n v="1215539240.8836601"/>
    <d v="2008-07-08T17:47:21"/>
    <b v="0"/>
    <b v="0"/>
    <s v="theater/plays"/>
    <x v="3"/>
    <s v="plays"/>
  </r>
  <r>
    <n v="610"/>
    <s v="Maldonado and Sons"/>
    <s v="Reverse-engineered asynchronous archive"/>
    <n v="3944.0017578836701"/>
    <n v="126951.780736167"/>
    <n v="32.188571032556695"/>
    <x v="1"/>
    <n v="4057.7693313610798"/>
    <n v="31.286100901547332"/>
    <x v="1"/>
    <s v="USD"/>
    <n v="1211509069.7279601"/>
    <d v="2008-05-23T02:17:50"/>
    <n v="1215174458.65329"/>
    <d v="2008-07-04T12:27:39"/>
    <b v="0"/>
    <b v="0"/>
    <s v="film &amp; video/documentary"/>
    <x v="4"/>
    <s v="documentary"/>
  </r>
  <r>
    <n v="611"/>
    <s v="Mitchell and Sons"/>
    <s v="Synergized intangible challenge"/>
    <n v="3891.9871588740698"/>
    <n v="127100.49193946"/>
    <n v="32.65696590227946"/>
    <x v="1"/>
    <n v="4063.5854127811099"/>
    <n v="31.277918150728048"/>
    <x v="3"/>
    <s v="DKK"/>
    <n v="1211140595.5238299"/>
    <d v="2008-05-18T19:56:36"/>
    <n v="1214809676.42292"/>
    <d v="2008-06-30T07:07:56"/>
    <b v="0"/>
    <b v="1"/>
    <s v="film &amp; video/drama"/>
    <x v="4"/>
    <s v="drama"/>
  </r>
  <r>
    <n v="612"/>
    <s v="Jackson-Lewis"/>
    <s v="Monitored multi-state encryption"/>
    <n v="3839.97255986447"/>
    <n v="127249.203142753"/>
    <n v="33.138050118577986"/>
    <x v="1"/>
    <n v="4069.4014942011299"/>
    <n v="31.269758789857001"/>
    <x v="1"/>
    <s v="USD"/>
    <n v="1210772121.3197"/>
    <d v="2008-05-14T13:35:21"/>
    <n v="1214444894.1925499"/>
    <d v="2008-06-26T01:48:14"/>
    <b v="0"/>
    <b v="0"/>
    <s v="theater/plays"/>
    <x v="3"/>
    <s v="plays"/>
  </r>
  <r>
    <n v="613"/>
    <s v="Black, Armstrong and Anderson"/>
    <s v="Profound attitude-oriented functionalities"/>
    <n v="3787.9579608548702"/>
    <n v="127397.914346046"/>
    <n v="33.632346415295146"/>
    <x v="1"/>
    <n v="4075.21757562116"/>
    <n v="31.261622718788832"/>
    <x v="1"/>
    <s v="USD"/>
    <n v="1210403647.1155701"/>
    <d v="2008-05-10T07:14:07"/>
    <n v="1214080111.9621799"/>
    <d v="2008-06-21T20:28:32"/>
    <b v="0"/>
    <b v="1"/>
    <s v="publishing/fiction"/>
    <x v="5"/>
    <s v="fiction"/>
  </r>
  <r>
    <n v="614"/>
    <s v="Maldonado-Gonzalez"/>
    <s v="Digitized client-driven database"/>
    <n v="3735.9433618452699"/>
    <n v="127546.62554933901"/>
    <n v="34.140406637840663"/>
    <x v="1"/>
    <n v="4081.0336570411901"/>
    <n v="31.253509837949291"/>
    <x v="1"/>
    <s v="USD"/>
    <n v="1210035172.9114399"/>
    <d v="2008-05-06T00:52:53"/>
    <n v="1213715329.7318101"/>
    <d v="2008-06-17T15:08:50"/>
    <b v="0"/>
    <b v="0"/>
    <s v="photography/photography books"/>
    <x v="7"/>
    <s v="photography books"/>
  </r>
  <r>
    <n v="615"/>
    <s v="Kim-Rice"/>
    <s v="Organized bi-directional function"/>
    <n v="3683.9287628357702"/>
    <n v="127695.33675263201"/>
    <n v="34.662813798368958"/>
    <x v="0"/>
    <n v="4086.8497384612101"/>
    <n v="31.245420048330953"/>
    <x v="3"/>
    <s v="DKK"/>
    <n v="1209666698.70731"/>
    <d v="2008-05-01T18:31:39"/>
    <n v="1213350547.5014501"/>
    <d v="2008-06-13T09:49:08"/>
    <b v="0"/>
    <b v="0"/>
    <s v="theater/plays"/>
    <x v="3"/>
    <s v="plays"/>
  </r>
  <r>
    <n v="616"/>
    <s v="Garcia, Garcia and Lopez"/>
    <s v="Reduced stable middleware"/>
    <n v="3631.9141638261699"/>
    <n v="127844.047955924"/>
    <n v="35.200184307561422"/>
    <x v="1"/>
    <n v="4092.6658198812402"/>
    <n v="31.23735325148872"/>
    <x v="1"/>
    <s v="USD"/>
    <n v="1209298224.50318"/>
    <d v="2008-04-27T12:10:25"/>
    <n v="1212985765.27108"/>
    <d v="2008-06-09T04:29:25"/>
    <b v="0"/>
    <b v="1"/>
    <s v="technology/wearables"/>
    <x v="2"/>
    <s v="wearables"/>
  </r>
  <r>
    <n v="617"/>
    <s v="Watts Group"/>
    <s v="Universal 5thgeneration neural-net"/>
    <n v="3579.8995648165701"/>
    <n v="127992.75915921701"/>
    <n v="35.753170400962134"/>
    <x v="1"/>
    <n v="4098.4819013012702"/>
    <n v="31.22930934953726"/>
    <x v="6"/>
    <s v="EUR"/>
    <n v="1208929750.2990501"/>
    <d v="2008-04-23T05:49:10"/>
    <n v="1212620983.04071"/>
    <d v="2008-06-04T23:09:43"/>
    <b v="0"/>
    <b v="1"/>
    <s v="music/rock"/>
    <x v="1"/>
    <s v="rock"/>
  </r>
  <r>
    <n v="618"/>
    <s v="Werner-Bryant"/>
    <s v="Virtual uniform frame"/>
    <n v="3527.8849658069698"/>
    <n v="128141.47036250999"/>
    <n v="36.322462779961668"/>
    <x v="1"/>
    <n v="4104.2979827212903"/>
    <n v="31.221288245145349"/>
    <x v="1"/>
    <s v="USD"/>
    <n v="1208561276.0949299"/>
    <d v="2008-04-18T23:27:56"/>
    <n v="1212256200.8103399"/>
    <d v="2008-05-31T17:50:01"/>
    <b v="0"/>
    <b v="0"/>
    <s v="food/food trucks"/>
    <x v="0"/>
    <s v="food trucks"/>
  </r>
  <r>
    <n v="619"/>
    <s v="Schmitt-Mendoza"/>
    <s v="Profound explicit paradigm"/>
    <n v="3475.87036679737"/>
    <n v="128290.181565803"/>
    <n v="36.908793489904575"/>
    <x v="1"/>
    <n v="4110.1140641413203"/>
    <n v="31.21328984153271"/>
    <x v="1"/>
    <s v="USD"/>
    <n v="1208192801.8908"/>
    <d v="2008-04-14T17:06:42"/>
    <n v="1211891418.5799699"/>
    <d v="2008-05-27T12:30:19"/>
    <b v="0"/>
    <b v="0"/>
    <s v="publishing/radio &amp; podcasts"/>
    <x v="5"/>
    <s v="radio &amp; podcasts"/>
  </r>
  <r>
    <n v="620"/>
    <s v="Reid-Mccullough"/>
    <s v="Visionary real-time groupware"/>
    <n v="3423.8557677877702"/>
    <n v="128438.892769096"/>
    <n v="37.512939060538535"/>
    <x v="1"/>
    <n v="4115.9301455613504"/>
    <n v="31.205314042466306"/>
    <x v="3"/>
    <s v="DKK"/>
    <n v="1207824327.6866701"/>
    <d v="2008-04-10T10:45:28"/>
    <n v="1211526636.3496001"/>
    <d v="2008-05-23T07:10:36"/>
    <b v="0"/>
    <b v="0"/>
    <s v="publishing/fiction"/>
    <x v="5"/>
    <s v="fiction"/>
  </r>
  <r>
    <n v="621"/>
    <s v="Woods-Clark"/>
    <s v="Networked tertiary Graphical User Interface"/>
    <n v="3371.84116877827"/>
    <n v="128587.60397238799"/>
    <n v="38.135723937133001"/>
    <x v="0"/>
    <n v="4121.7462269813796"/>
    <n v="31.197360752255964"/>
    <x v="1"/>
    <s v="USD"/>
    <n v="1207455853.4825399"/>
    <d v="2008-04-06T04:24:13"/>
    <n v="1211161854.11924"/>
    <d v="2008-05-19T01:50:54"/>
    <b v="0"/>
    <b v="1"/>
    <s v="theater/plays"/>
    <x v="3"/>
    <s v="plays"/>
  </r>
  <r>
    <n v="622"/>
    <s v="Vaughn, Hunt and Caldwell"/>
    <s v="Virtual grid-enabled task-force"/>
    <n v="3319.8265697686702"/>
    <n v="128736.315175681"/>
    <n v="38.778024234154948"/>
    <x v="1"/>
    <n v="4127.5623084013996"/>
    <n v="31.189429875751635"/>
    <x v="1"/>
    <s v="USD"/>
    <n v="1207087379.27841"/>
    <d v="2008-04-01T22:02:59"/>
    <n v="1210797071.88887"/>
    <d v="2008-05-14T20:31:12"/>
    <b v="0"/>
    <b v="0"/>
    <s v="music/rock"/>
    <x v="1"/>
    <s v="rock"/>
  </r>
  <r>
    <n v="623"/>
    <s v="Bennett and Sons"/>
    <s v="Function-based multi-state software"/>
    <n v="3267.8119707590699"/>
    <n v="128885.026378974"/>
    <n v="39.440771847419263"/>
    <x v="1"/>
    <n v="4133.3783898214297"/>
    <n v="31.181521318337879"/>
    <x v="1"/>
    <s v="USD"/>
    <n v="1206718905.07428"/>
    <d v="2008-03-28T15:41:45"/>
    <n v="1210432289.6585"/>
    <d v="2008-05-10T15:11:30"/>
    <b v="0"/>
    <b v="0"/>
    <s v="theater/plays"/>
    <x v="3"/>
    <s v="plays"/>
  </r>
  <r>
    <n v="624"/>
    <s v="Lamb Inc"/>
    <s v="Optimized leadingedge concept"/>
    <n v="3215.7973717494701"/>
    <n v="129033.737582267"/>
    <n v="40.124958965331075"/>
    <x v="1"/>
    <n v="4139.1944712414597"/>
    <n v="31.1736349859315"/>
    <x v="1"/>
    <s v="USD"/>
    <n v="1206350430.8701501"/>
    <d v="2008-03-24T09:20:31"/>
    <n v="1210067507.4281299"/>
    <d v="2008-05-06T09:51:47"/>
    <b v="0"/>
    <b v="0"/>
    <s v="theater/plays"/>
    <x v="3"/>
    <s v="plays"/>
  </r>
  <r>
    <n v="625"/>
    <s v="Casey-Kelly"/>
    <s v="Sharable holistic interface"/>
    <n v="3163.7827727398699"/>
    <n v="129182.44878556"/>
    <n v="40.831643025126724"/>
    <x v="1"/>
    <n v="4145.0105526614798"/>
    <n v="31.165770784977358"/>
    <x v="1"/>
    <s v="USD"/>
    <n v="1205981956.6660199"/>
    <d v="2008-03-20T02:59:17"/>
    <n v="1209702725.1977601"/>
    <d v="2008-05-02T04:32:05"/>
    <b v="0"/>
    <b v="0"/>
    <s v="music/rock"/>
    <x v="1"/>
    <s v="rock"/>
  </r>
  <r>
    <n v="626"/>
    <s v="Jones, Taylor and Moore"/>
    <s v="Down-sized system-worthy secured line"/>
    <n v="3111.7681737302701"/>
    <n v="129331.159988853"/>
    <n v="41.561952166190999"/>
    <x v="0"/>
    <n v="4150.8266340815098"/>
    <n v="31.157928622444444"/>
    <x v="6"/>
    <s v="EUR"/>
    <n v="1205613482.46189"/>
    <d v="2008-03-15T20:38:02"/>
    <n v="1209337942.9673901"/>
    <d v="2008-04-27T23:12:23"/>
    <b v="0"/>
    <b v="0"/>
    <s v="music/metal"/>
    <x v="1"/>
    <s v="metal"/>
  </r>
  <r>
    <n v="627"/>
    <s v="Bradshaw, Gill and Donovan"/>
    <s v="Inverse secondary infrastructure"/>
    <n v="3059.7535747207698"/>
    <n v="129479.871192145"/>
    <n v="42.317091239598014"/>
    <x v="0"/>
    <n v="4156.6427155015399"/>
    <n v="31.150108405822408"/>
    <x v="4"/>
    <s v="GBP"/>
    <n v="1205245008.2577701"/>
    <d v="2008-03-11T14:16:48"/>
    <n v="1208973160.73703"/>
    <d v="2008-04-23T17:52:41"/>
    <b v="0"/>
    <b v="1"/>
    <s v="technology/wearables"/>
    <x v="2"/>
    <s v="wearables"/>
  </r>
  <r>
    <n v="628"/>
    <s v="Hernandez, Rodriguez and Clark"/>
    <s v="Organic foreground leverage"/>
    <n v="3007.73897571117"/>
    <n v="129628.582395438"/>
    <n v="43.098348441219954"/>
    <x v="0"/>
    <n v="4162.45879692156"/>
    <n v="31.14231004311868"/>
    <x v="1"/>
    <s v="USD"/>
    <n v="1204876534.0536399"/>
    <d v="2008-03-07T07:55:34"/>
    <n v="1208608378.50666"/>
    <d v="2008-04-19T12:32:59"/>
    <b v="0"/>
    <b v="0"/>
    <s v="theater/plays"/>
    <x v="3"/>
    <s v="plays"/>
  </r>
  <r>
    <n v="629"/>
    <s v="Smith-Jones"/>
    <s v="Reverse-engineered static concept"/>
    <n v="2955.7243767015698"/>
    <n v="129777.293598731"/>
    <n v="43.907102645191671"/>
    <x v="1"/>
    <n v="4168.27487834159"/>
    <n v="31.134533442853179"/>
    <x v="1"/>
    <s v="USD"/>
    <n v="1204508059.84951"/>
    <d v="2008-03-03T01:34:20"/>
    <n v="1208243596.2762899"/>
    <d v="2008-04-15T07:13:16"/>
    <b v="0"/>
    <b v="0"/>
    <s v="film &amp; video/drama"/>
    <x v="4"/>
    <s v="drama"/>
  </r>
  <r>
    <n v="630"/>
    <s v="Roy PLC"/>
    <s v="Multi-channeled neutral customer loyalty"/>
    <n v="2903.70977769198"/>
    <n v="129926.00480202401"/>
    <n v="44.744831525585859"/>
    <x v="0"/>
    <n v="4174.0909597616201"/>
    <n v="31.126778514056149"/>
    <x v="1"/>
    <s v="USD"/>
    <n v="1204139585.64538"/>
    <d v="2008-02-27T19:13:06"/>
    <n v="1207878814.0459199"/>
    <d v="2008-04-11T01:53:34"/>
    <b v="0"/>
    <b v="0"/>
    <s v="technology/wearables"/>
    <x v="2"/>
    <s v="wearables"/>
  </r>
  <r>
    <n v="631"/>
    <s v="Wright, Brooks and Villarreal"/>
    <s v="Reverse-engineered bifurcated strategy"/>
    <n v="2851.6951786823702"/>
    <n v="130074.71600531699"/>
    <n v="45.61312056691073"/>
    <x v="1"/>
    <n v="4179.9070411816501"/>
    <n v="31.119045166264073"/>
    <x v="1"/>
    <s v="USD"/>
    <n v="1203771111.4412501"/>
    <d v="2008-02-23T12:51:51"/>
    <n v="1207514031.8155501"/>
    <d v="2008-04-06T20:33:52"/>
    <b v="0"/>
    <b v="0"/>
    <s v="music/jazz"/>
    <x v="1"/>
    <s v="jazz"/>
  </r>
  <r>
    <n v="632"/>
    <s v="Flores, Miller and Johnson"/>
    <s v="Horizontal context-sensitive knowledge user"/>
    <n v="2799.6805796727699"/>
    <n v="130223.42720860901"/>
    <n v="46.513673079030205"/>
    <x v="1"/>
    <n v="4185.7231226016702"/>
    <n v="31.11133330951608"/>
    <x v="1"/>
    <s v="USD"/>
    <n v="1203402637.2371199"/>
    <d v="2008-02-19T06:30:37"/>
    <n v="1207149249.58518"/>
    <d v="2008-04-02T15:14:10"/>
    <b v="0"/>
    <b v="0"/>
    <s v="technology/wearables"/>
    <x v="2"/>
    <s v="wearables"/>
  </r>
  <r>
    <n v="633"/>
    <s v="Bridges, Freeman and Kim"/>
    <s v="Cross-group multi-state task-force"/>
    <n v="2747.6659806632701"/>
    <n v="130372.13841190199"/>
    <n v="47.448321349609948"/>
    <x v="1"/>
    <n v="4191.5392040217002"/>
    <n v="31.103642854351087"/>
    <x v="1"/>
    <s v="USD"/>
    <n v="1203034163.03299"/>
    <d v="2008-02-15T00:09:23"/>
    <n v="1206784467.35481"/>
    <d v="2008-03-29T09:54:27"/>
    <b v="0"/>
    <b v="0"/>
    <s v="games/video games"/>
    <x v="6"/>
    <s v="video games"/>
  </r>
  <r>
    <n v="634"/>
    <s v="Anderson-Perez"/>
    <s v="Expanded 3rdgeneration strategy"/>
    <n v="2695.6513816536799"/>
    <n v="130520.84961519499"/>
    <n v="48.419039087734483"/>
    <x v="1"/>
    <n v="4197.3552854417303"/>
    <n v="31.095973711803374"/>
    <x v="1"/>
    <s v="USD"/>
    <n v="1202665688.82886"/>
    <d v="2008-02-10T17:48:09"/>
    <n v="1206419685.12444"/>
    <d v="2008-03-25T04:34:45"/>
    <b v="0"/>
    <b v="0"/>
    <s v="theater/plays"/>
    <x v="3"/>
    <s v="plays"/>
  </r>
  <r>
    <n v="635"/>
    <s v="Wright, Fox and Marks"/>
    <s v="Assimilated real-time support"/>
    <n v="2643.6367826440801"/>
    <n v="130669.560818488"/>
    <n v="49.427955336510536"/>
    <x v="1"/>
    <n v="4203.1713668617504"/>
    <n v="31.088325793399882"/>
    <x v="1"/>
    <s v="USD"/>
    <n v="1202297214.6247301"/>
    <d v="2008-02-06T11:26:55"/>
    <n v="1206054902.8940799"/>
    <d v="2008-03-20T23:15:03"/>
    <b v="0"/>
    <b v="1"/>
    <s v="theater/plays"/>
    <x v="3"/>
    <s v="plays"/>
  </r>
  <r>
    <n v="636"/>
    <s v="Crawford-Peters"/>
    <s v="User-centric regional database"/>
    <n v="2591.6221836344698"/>
    <n v="130818.272021781"/>
    <n v="50.477370061064427"/>
    <x v="1"/>
    <n v="4208.9874482817804"/>
    <n v="31.080699011156344"/>
    <x v="0"/>
    <s v="CAD"/>
    <n v="1201928740.42061"/>
    <d v="2008-02-02T05:05:40"/>
    <n v="1205690120.6637101"/>
    <d v="2008-03-16T17:55:21"/>
    <b v="0"/>
    <b v="0"/>
    <s v="theater/plays"/>
    <x v="3"/>
    <s v="plays"/>
  </r>
  <r>
    <n v="637"/>
    <s v="Romero-Hoffman"/>
    <s v="Open-source zero administration complexity"/>
    <n v="2539.60758462487"/>
    <n v="130966.983225074"/>
    <n v="51.569771652111115"/>
    <x v="0"/>
    <n v="4214.8035297018096"/>
    <n v="31.073093277574365"/>
    <x v="0"/>
    <s v="CAD"/>
    <n v="1201560266.21648"/>
    <d v="2008-01-28T22:44:26"/>
    <n v="1205325338.4333401"/>
    <d v="2008-03-12T12:35:38"/>
    <b v="0"/>
    <b v="0"/>
    <s v="theater/plays"/>
    <x v="3"/>
    <s v="plays"/>
  </r>
  <r>
    <n v="638"/>
    <s v="Sparks-West"/>
    <s v="Organized incremental standardization"/>
    <n v="2487.5929856153698"/>
    <n v="131115.694428366"/>
    <n v="52.707856625480545"/>
    <x v="1"/>
    <n v="4220.6196111218296"/>
    <n v="31.065508505637585"/>
    <x v="1"/>
    <s v="USD"/>
    <n v="1201191792.0123501"/>
    <d v="2008-01-24T16:23:12"/>
    <n v="1204960556.20297"/>
    <d v="2008-03-08T07:15:56"/>
    <b v="0"/>
    <b v="0"/>
    <s v="technology/web"/>
    <x v="2"/>
    <s v="web"/>
  </r>
  <r>
    <n v="639"/>
    <s v="Baker, Morgan and Brown"/>
    <s v="Assimilated didactic open system"/>
    <n v="2435.57838660578"/>
    <n v="131264.405631659"/>
    <n v="53.894551845891918"/>
    <x v="0"/>
    <n v="4226.4356925418597"/>
    <n v="31.057944608809144"/>
    <x v="1"/>
    <s v="USD"/>
    <n v="1200823317.8082199"/>
    <d v="2008-01-20T10:01:58"/>
    <n v="1204595773.9726"/>
    <d v="2008-03-04T01:56:14"/>
    <b v="0"/>
    <b v="0"/>
    <s v="theater/plays"/>
    <x v="3"/>
    <s v="plays"/>
  </r>
  <r>
    <n v="640"/>
    <s v="Mosley-Gilbert"/>
    <s v="Vision-oriented logistical intranet"/>
    <n v="2383.5637875961702"/>
    <n v="131413.116834952"/>
    <n v="55.133039660533882"/>
    <x v="0"/>
    <n v="4232.2517739618897"/>
    <n v="31.050401501027366"/>
    <x v="1"/>
    <s v="USD"/>
    <n v="1200454843.60409"/>
    <d v="2008-01-16T03:40:44"/>
    <n v="1204230991.7422299"/>
    <d v="2008-02-28T20:36:32"/>
    <b v="0"/>
    <b v="1"/>
    <s v="technology/web"/>
    <x v="2"/>
    <s v="web"/>
  </r>
  <r>
    <n v="641"/>
    <s v="Berry-Boyer"/>
    <s v="Mandatory incremental projection"/>
    <n v="2331.5491885865699"/>
    <n v="131561.828038245"/>
    <n v="56.426786396902187"/>
    <x v="1"/>
    <n v="4238.0678553819198"/>
    <n v="31.042879096703164"/>
    <x v="1"/>
    <s v="USD"/>
    <n v="1200086369.39996"/>
    <d v="2008-01-11T21:19:29"/>
    <n v="1203866209.5118699"/>
    <d v="2008-02-24T15:16:50"/>
    <b v="0"/>
    <b v="0"/>
    <s v="theater/plays"/>
    <x v="3"/>
    <s v="plays"/>
  </r>
  <r>
    <n v="642"/>
    <s v="Sanders-Allen"/>
    <s v="Grass-roots needs-based encryption"/>
    <n v="2279.5345895769701"/>
    <n v="131710.539241538"/>
    <n v="57.779574762223938"/>
    <x v="0"/>
    <n v="4243.8839368019399"/>
    <n v="31.035377310716704"/>
    <x v="1"/>
    <s v="USD"/>
    <n v="1199717895.1958301"/>
    <d v="2008-01-07T14:58:15"/>
    <n v="1203501427.2815001"/>
    <d v="2008-02-20T09:57:07"/>
    <b v="0"/>
    <b v="1"/>
    <s v="theater/plays"/>
    <x v="3"/>
    <s v="plays"/>
  </r>
  <r>
    <n v="643"/>
    <s v="Lopez Inc"/>
    <s v="Team-oriented 6thgeneration middleware"/>
    <n v="2227.5199905673699"/>
    <n v="131859.25044482999"/>
    <n v="59.195540782215033"/>
    <x v="1"/>
    <n v="4249.7000182219699"/>
    <n v="31.027896058413678"/>
    <x v="4"/>
    <s v="GBP"/>
    <n v="1199349420.9916999"/>
    <d v="2008-01-03T08:37:01"/>
    <n v="1203136645.0511301"/>
    <d v="2008-02-16T04:37:25"/>
    <b v="0"/>
    <b v="1"/>
    <s v="technology/wearables"/>
    <x v="2"/>
    <s v="wearables"/>
  </r>
  <r>
    <n v="644"/>
    <s v="Moreno-Turner"/>
    <s v="Inverse multi-tasking installation"/>
    <n v="2175.5053915578801"/>
    <n v="132007.96164812299"/>
    <n v="60.679216038895703"/>
    <x v="1"/>
    <n v="4255.516099642"/>
    <n v="31.020435255603498"/>
    <x v="6"/>
    <s v="EUR"/>
    <n v="1198980946.78757"/>
    <d v="2007-12-30T02:15:47"/>
    <n v="1202771862.82076"/>
    <d v="2008-02-11T23:17:43"/>
    <b v="0"/>
    <b v="1"/>
    <s v="theater/plays"/>
    <x v="3"/>
    <s v="plays"/>
  </r>
  <r>
    <n v="645"/>
    <s v="Jones-Watson"/>
    <s v="Switchable disintermediate moderator"/>
    <n v="2123.4907925482698"/>
    <n v="132156.67285141599"/>
    <n v="62.235576116072039"/>
    <x v="3"/>
    <n v="4261.33218106202"/>
    <n v="31.012994818554503"/>
    <x v="1"/>
    <s v="USD"/>
    <n v="1198612472.5834501"/>
    <d v="2007-12-25T19:54:33"/>
    <n v="1202407080.59039"/>
    <d v="2008-02-07T17:58:01"/>
    <b v="0"/>
    <b v="0"/>
    <s v="theater/plays"/>
    <x v="3"/>
    <s v="plays"/>
  </r>
  <r>
    <n v="646"/>
    <s v="Barker Inc"/>
    <s v="Re-engineered 24/7 task-force"/>
    <n v="2071.47619353867"/>
    <n v="132305.38405470899"/>
    <n v="63.870096343561542"/>
    <x v="1"/>
    <n v="4267.1482624820501"/>
    <n v="31.005574663991545"/>
    <x v="6"/>
    <s v="EUR"/>
    <n v="1198243998.3793199"/>
    <d v="2007-12-21T13:33:18"/>
    <n v="1202042298.3600199"/>
    <d v="2008-02-03T12:38:18"/>
    <b v="0"/>
    <b v="1"/>
    <s v="theater/plays"/>
    <x v="3"/>
    <s v="plays"/>
  </r>
  <r>
    <n v="647"/>
    <s v="Tate, Bass and House"/>
    <s v="Organic object-oriented budgetary management"/>
    <n v="2019.46159452907"/>
    <n v="132454.09525800199"/>
    <n v="65.588816156164498"/>
    <x v="1"/>
    <n v="4272.9643439020801"/>
    <n v="30.998174709093085"/>
    <x v="1"/>
    <s v="USD"/>
    <n v="1197875524.17519"/>
    <d v="2007-12-17T07:12:04"/>
    <n v="1201677516.1296501"/>
    <d v="2008-01-30T07:18:36"/>
    <b v="0"/>
    <b v="0"/>
    <s v="theater/plays"/>
    <x v="3"/>
    <s v="plays"/>
  </r>
  <r>
    <n v="648"/>
    <s v="Baldwin, Riley and Jackson"/>
    <s v="Pre-emptive tertiary standardization"/>
    <n v="1967.44699551947"/>
    <n v="132602.806461295"/>
    <n v="67.398413661600856"/>
    <x v="0"/>
    <n v="4278.7804253221002"/>
    <n v="30.99079487148791"/>
    <x v="0"/>
    <s v="CAD"/>
    <n v="1197507049.97106"/>
    <d v="2007-12-13T00:50:50"/>
    <n v="1201312733.8992901"/>
    <d v="2008-01-26T01:58:54"/>
    <b v="0"/>
    <b v="0"/>
    <s v="food/food trucks"/>
    <x v="0"/>
    <s v="food trucks"/>
  </r>
  <r>
    <n v="649"/>
    <s v="Odom Inc"/>
    <s v="Managed bottom-line architecture"/>
    <n v="1915.4323965098699"/>
    <n v="132751.51766458701"/>
    <n v="69.306292358046662"/>
    <x v="1"/>
    <n v="4284.5965067421303"/>
    <n v="30.983435069251598"/>
    <x v="1"/>
    <s v="USD"/>
    <n v="1197138575.7669301"/>
    <d v="2007-12-08T18:29:36"/>
    <n v="1200947951.66892"/>
    <d v="2008-01-21T20:39:12"/>
    <b v="0"/>
    <b v="1"/>
    <s v="music/rock"/>
    <x v="1"/>
    <s v="rock"/>
  </r>
  <r>
    <n v="650"/>
    <s v="Melton, Robinson and Fritz"/>
    <s v="Function-based leadingedge pricing structure"/>
    <n v="1863.4177975003699"/>
    <n v="132900.22886788001"/>
    <n v="71.320682375232934"/>
    <x v="1"/>
    <n v="4290.4125881621603"/>
    <n v="30.976095220904874"/>
    <x v="2"/>
    <s v="AUD"/>
    <n v="1196770101.5627999"/>
    <d v="2007-12-04T12:08:22"/>
    <n v="1200583169.43855"/>
    <d v="2008-01-17T15:19:29"/>
    <b v="0"/>
    <b v="0"/>
    <s v="technology/web"/>
    <x v="2"/>
    <s v="web"/>
  </r>
  <r>
    <n v="651"/>
    <s v="Mcdonald, Gonzalez and Ross"/>
    <s v="Vision-oriented fresh-thinking conglomeration"/>
    <n v="1811.4031984907699"/>
    <n v="133048.94007117301"/>
    <n v="73.450759158439766"/>
    <x v="0"/>
    <n v="4296.2286695821904"/>
    <n v="30.968775245408914"/>
    <x v="1"/>
    <s v="USD"/>
    <n v="1196401627.35867"/>
    <d v="2007-11-30T05:47:07"/>
    <n v="1200218387.20818"/>
    <d v="2008-01-13T09:59:47"/>
    <b v="0"/>
    <b v="0"/>
    <s v="music/rock"/>
    <x v="1"/>
    <s v="rock"/>
  </r>
  <r>
    <n v="652"/>
    <s v="Larson-Little"/>
    <s v="Proactive foreground core"/>
    <n v="1759.3885994811701"/>
    <n v="133197.65127446601"/>
    <n v="75.706783205111677"/>
    <x v="0"/>
    <n v="4302.0447510022104"/>
    <n v="30.96147506216343"/>
    <x v="1"/>
    <s v="USD"/>
    <n v="1196033153.1545401"/>
    <d v="2007-11-25T23:25:53"/>
    <n v="1199853604.9778099"/>
    <d v="2008-01-09T04:40:05"/>
    <b v="0"/>
    <b v="0"/>
    <s v="theater/plays"/>
    <x v="3"/>
    <s v="plays"/>
  </r>
  <r>
    <n v="653"/>
    <s v="Harris Group"/>
    <s v="Open-source optimizing database"/>
    <n v="1707.3740004715701"/>
    <n v="133346.36247775899"/>
    <n v="78.100265343696947"/>
    <x v="1"/>
    <n v="4307.8608324222396"/>
    <n v="30.954194591003191"/>
    <x v="3"/>
    <s v="DKK"/>
    <n v="1195664678.9504099"/>
    <d v="2007-11-21T17:04:39"/>
    <n v="1199488822.7474401"/>
    <d v="2008-01-04T23:20:23"/>
    <b v="0"/>
    <b v="0"/>
    <s v="theater/plays"/>
    <x v="3"/>
    <s v="plays"/>
  </r>
  <r>
    <n v="654"/>
    <s v="Ortiz, Coleman and Mitchell"/>
    <s v="Operative upward-trending algorithm"/>
    <n v="1655.35940146197"/>
    <n v="133495.073681051"/>
    <n v="80.644163172753693"/>
    <x v="0"/>
    <n v="4313.6769138422696"/>
    <n v="30.946933752195303"/>
    <x v="4"/>
    <s v="GBP"/>
    <n v="1195296204.74629"/>
    <d v="2007-11-17T10:43:25"/>
    <n v="1199124040.5170801"/>
    <d v="2007-12-31T18:00:41"/>
    <b v="0"/>
    <b v="0"/>
    <s v="film &amp; video/documentary"/>
    <x v="4"/>
    <s v="documentary"/>
  </r>
  <r>
    <n v="655"/>
    <s v="Carter-Guzman"/>
    <s v="Centralized cohesive challenge"/>
    <n v="1603.34480245238"/>
    <n v="133643.784884344"/>
    <n v="83.35311573650938"/>
    <x v="1"/>
    <n v="4319.4929952622897"/>
    <n v="30.939692466436988"/>
    <x v="3"/>
    <s v="DKK"/>
    <n v="1194927730.54216"/>
    <d v="2007-11-13T04:22:11"/>
    <n v="1198759258.28671"/>
    <d v="2007-12-27T12:40:58"/>
    <b v="0"/>
    <b v="0"/>
    <s v="theater/plays"/>
    <x v="3"/>
    <s v="plays"/>
  </r>
  <r>
    <n v="656"/>
    <s v="Nunez-Richards"/>
    <s v="Exclusive attitude-oriented intranet"/>
    <n v="1551.33020344287"/>
    <n v="133792.496087637"/>
    <n v="86.243725411076937"/>
    <x v="2"/>
    <n v="4325.3090766823198"/>
    <n v="30.932470654851109"/>
    <x v="3"/>
    <s v="DKK"/>
    <n v="1194559256.3380301"/>
    <d v="2007-11-08T22:00:56"/>
    <n v="1198394476.05634"/>
    <d v="2007-12-23T07:21:16"/>
    <b v="0"/>
    <b v="0"/>
    <s v="theater/plays"/>
    <x v="3"/>
    <s v="plays"/>
  </r>
  <r>
    <n v="657"/>
    <s v="Rangel, Holt and Jones"/>
    <s v="Open-source fresh-thinking model"/>
    <n v="1499.31560443327"/>
    <n v="133941.20729093"/>
    <n v="89.334898466263056"/>
    <x v="0"/>
    <n v="4331.1251581023498"/>
    <n v="30.925268238984657"/>
    <x v="1"/>
    <s v="USD"/>
    <n v="1194190782.1338999"/>
    <d v="2007-11-04T15:39:42"/>
    <n v="1198029693.8259699"/>
    <d v="2007-12-19T02:01:34"/>
    <b v="0"/>
    <b v="0"/>
    <s v="music/electric music"/>
    <x v="1"/>
    <s v="electric music"/>
  </r>
  <r>
    <n v="658"/>
    <s v="Green Ltd"/>
    <s v="Monitored empowering installation"/>
    <n v="1447.3010054236699"/>
    <n v="134089.91849422301"/>
    <n v="92.648259064098923"/>
    <x v="1"/>
    <n v="4336.9412395223699"/>
    <n v="30.918085140805463"/>
    <x v="1"/>
    <s v="USD"/>
    <n v="1193822307.92977"/>
    <d v="2007-10-31T09:18:28"/>
    <n v="1197664911.5955999"/>
    <d v="2007-12-14T20:41:52"/>
    <b v="0"/>
    <b v="0"/>
    <s v="film &amp; video/drama"/>
    <x v="4"/>
    <s v="drama"/>
  </r>
  <r>
    <n v="659"/>
    <s v="Perez, Johnson and Gardner"/>
    <s v="Grass-roots zero administration system engine"/>
    <n v="1395.2864064140699"/>
    <n v="134238.62969751499"/>
    <n v="96.208655857626042"/>
    <x v="0"/>
    <n v="4342.7573209423999"/>
    <n v="30.910921282698922"/>
    <x v="1"/>
    <s v="USD"/>
    <n v="1193453833.7256401"/>
    <d v="2007-10-27T02:57:14"/>
    <n v="1197300129.3652301"/>
    <d v="2007-12-10T15:22:09"/>
    <b v="0"/>
    <b v="1"/>
    <s v="theater/plays"/>
    <x v="3"/>
    <s v="plays"/>
  </r>
  <r>
    <n v="660"/>
    <s v="Kim Ltd"/>
    <s v="Assimilated hybrid intranet"/>
    <n v="1343.2718074044799"/>
    <n v="134387.34090080799"/>
    <n v="100.04478628973554"/>
    <x v="0"/>
    <n v="4348.57340236243"/>
    <n v="30.903776587466588"/>
    <x v="1"/>
    <s v="USD"/>
    <n v="1193085359.5215099"/>
    <d v="2007-10-22T20:36:00"/>
    <n v="1196935347.13486"/>
    <d v="2007-12-06T10:02:27"/>
    <b v="0"/>
    <b v="0"/>
    <s v="film &amp; video/drama"/>
    <x v="4"/>
    <s v="drama"/>
  </r>
  <r>
    <n v="661"/>
    <s v="Walker, Taylor and Coleman"/>
    <s v="Multi-tiered directional open architecture"/>
    <n v="1291.2572083948801"/>
    <n v="134536.05210410099"/>
    <n v="104.18997178055517"/>
    <x v="1"/>
    <n v="4354.38948378246"/>
    <n v="30.896650978321684"/>
    <x v="1"/>
    <s v="USD"/>
    <n v="1192716885.31738"/>
    <d v="2007-10-18T14:14:45"/>
    <n v="1196570564.9045"/>
    <d v="2007-12-02T04:42:45"/>
    <b v="0"/>
    <b v="0"/>
    <s v="music/indie rock"/>
    <x v="1"/>
    <s v="indie rock"/>
  </r>
  <r>
    <n v="662"/>
    <s v="Rodriguez, Rose and Stewart"/>
    <s v="Cloned directional synergy"/>
    <n v="1239.2426093853701"/>
    <n v="134684.76330739399"/>
    <n v="108.68312813597807"/>
    <x v="0"/>
    <n v="4360.2055652024801"/>
    <n v="30.88954437888744"/>
    <x v="1"/>
    <s v="USD"/>
    <n v="1192348411.11325"/>
    <d v="2007-10-14T07:53:31"/>
    <n v="1196205782.67413"/>
    <d v="2007-11-27T23:23:03"/>
    <b v="0"/>
    <b v="0"/>
    <s v="music/indie rock"/>
    <x v="1"/>
    <s v="indie rock"/>
  </r>
  <r>
    <n v="663"/>
    <s v="Wright, Hunt and Rowe"/>
    <s v="Extended eco-centric pricing structure"/>
    <n v="1187.2280103757701"/>
    <n v="134833.474510687"/>
    <n v="113.56999104831665"/>
    <x v="0"/>
    <n v="4366.0216466225102"/>
    <n v="30.882456713193847"/>
    <x v="1"/>
    <s v="USD"/>
    <n v="1191979936.9091301"/>
    <d v="2007-10-10T01:32:17"/>
    <n v="1195841000.4437599"/>
    <d v="2007-11-23T18:03:20"/>
    <b v="0"/>
    <b v="0"/>
    <s v="technology/wearables"/>
    <x v="2"/>
    <s v="wearables"/>
  </r>
  <r>
    <n v="664"/>
    <s v="Hines Inc"/>
    <s v="Cross-platform systemic adapter"/>
    <n v="1135.21341136617"/>
    <n v="134982.18571398"/>
    <n v="118.90467850581152"/>
    <x v="1"/>
    <n v="4371.8377280425402"/>
    <n v="30.875387905675385"/>
    <x v="1"/>
    <s v="USD"/>
    <n v="1191611462.7049999"/>
    <d v="2007-10-05T19:11:03"/>
    <n v="1195476218.2133901"/>
    <d v="2007-11-19T12:43:38"/>
    <b v="0"/>
    <b v="0"/>
    <s v="publishing/nonfiction"/>
    <x v="5"/>
    <s v="nonfiction"/>
  </r>
  <r>
    <n v="665"/>
    <s v="Cochran-Nguyen"/>
    <s v="Seamless 4thgeneration methodology"/>
    <n v="1083.19881235658"/>
    <n v="135130.89691727201"/>
    <n v="124.75170335839331"/>
    <x v="1"/>
    <n v="4377.6538094625603"/>
    <n v="30.868337881167875"/>
    <x v="1"/>
    <s v="USD"/>
    <n v="1191242988.50087"/>
    <d v="2007-10-01T12:49:49"/>
    <n v="1195111435.9830201"/>
    <d v="2007-11-15T07:23:56"/>
    <b v="0"/>
    <b v="0"/>
    <s v="film &amp; video/animation"/>
    <x v="4"/>
    <s v="animation"/>
  </r>
  <r>
    <n v="666"/>
    <s v="Johnson-Gould"/>
    <s v="Exclusive needs-based adapter"/>
    <n v="1031.18421334698"/>
    <n v="135279.60812056501"/>
    <n v="131.18859498583615"/>
    <x v="3"/>
    <n v="4383.4698908825903"/>
    <n v="30.861306564906535"/>
    <x v="1"/>
    <s v="USD"/>
    <n v="1190874514.2967401"/>
    <d v="2007-09-27T06:28:34"/>
    <n v="1194746653.75265"/>
    <d v="2007-11-11T02:04:14"/>
    <b v="0"/>
    <b v="0"/>
    <s v="theater/plays"/>
    <x v="3"/>
    <s v="plays"/>
  </r>
  <r>
    <n v="667"/>
    <s v="Perez-Hess"/>
    <s v="Down-sized cohesive archive"/>
    <n v="979.16961433737004"/>
    <n v="135428.31932385801"/>
    <n v="138.30935656179031"/>
    <x v="0"/>
    <n v="4389.2859723026204"/>
    <n v="30.854293882522374"/>
    <x v="1"/>
    <s v="USD"/>
    <n v="1190506040.0926099"/>
    <d v="2007-09-23T00:07:20"/>
    <n v="1194381871.52228"/>
    <d v="2007-11-06T20:44:32"/>
    <b v="0"/>
    <b v="1"/>
    <s v="theater/plays"/>
    <x v="3"/>
    <s v="plays"/>
  </r>
  <r>
    <n v="668"/>
    <s v="Reeves, Thompson and Richardson"/>
    <s v="Proactive composite alliance"/>
    <n v="927.155015327873"/>
    <n v="135577.03052715099"/>
    <n v="146.22908605979597"/>
    <x v="1"/>
    <n v="4395.1020537226505"/>
    <n v="30.847299760040219"/>
    <x v="1"/>
    <s v="USD"/>
    <n v="1190137565.8884799"/>
    <d v="2007-09-18T17:46:06"/>
    <n v="1194017089.2919199"/>
    <d v="2007-11-02T15:24:49"/>
    <b v="0"/>
    <b v="0"/>
    <s v="film &amp; video/drama"/>
    <x v="4"/>
    <s v="drama"/>
  </r>
  <r>
    <n v="669"/>
    <s v="Simmons-Reynolds"/>
    <s v="Re-engineered intangible definition"/>
    <n v="875.14041631827399"/>
    <n v="135725.74173044399"/>
    <n v="155.09024517624701"/>
    <x v="0"/>
    <n v="4400.9181351426696"/>
    <n v="30.84032412387603"/>
    <x v="1"/>
    <s v="USD"/>
    <n v="1189769091.68435"/>
    <d v="2007-09-14T11:24:52"/>
    <n v="1193652307.0615499"/>
    <d v="2007-10-29T10:05:07"/>
    <b v="0"/>
    <b v="0"/>
    <s v="theater/plays"/>
    <x v="3"/>
    <s v="plays"/>
  </r>
  <r>
    <n v="670"/>
    <s v="Collier Inc"/>
    <s v="Enhanced dynamic definition"/>
    <n v="823.12581730867498"/>
    <n v="135874.452933736"/>
    <n v="165.07130511104188"/>
    <x v="1"/>
    <n v="4406.7342165626997"/>
    <n v="30.833366900833774"/>
    <x v="1"/>
    <s v="USD"/>
    <n v="1189400617.4802201"/>
    <d v="2007-09-10T05:03:37"/>
    <n v="1193287524.8311801"/>
    <d v="2007-10-25T04:45:25"/>
    <b v="0"/>
    <b v="0"/>
    <s v="theater/plays"/>
    <x v="3"/>
    <s v="plays"/>
  </r>
  <r>
    <n v="671"/>
    <s v="Gray-Jenkins"/>
    <s v="Devolved next generation adapter"/>
    <n v="771.11121829907597"/>
    <n v="136023.164137029"/>
    <n v="176.39889150759615"/>
    <x v="1"/>
    <n v="4412.5502979827297"/>
    <n v="30.826428018104234"/>
    <x v="4"/>
    <s v="GBP"/>
    <n v="1189032143.2760999"/>
    <d v="2007-09-05T22:42:23"/>
    <n v="1192922742.6008101"/>
    <d v="2007-10-20T23:25:43"/>
    <b v="0"/>
    <b v="0"/>
    <s v="film &amp; video/documentary"/>
    <x v="4"/>
    <s v="documentary"/>
  </r>
  <r>
    <n v="672"/>
    <s v="Scott, Wilson and Martin"/>
    <s v="Cross-platform intermediate frame"/>
    <n v="719.09661928947003"/>
    <n v="136171.875340322"/>
    <n v="189.36520029098685"/>
    <x v="1"/>
    <n v="4418.3663794027498"/>
    <n v="30.819507403260879"/>
    <x v="1"/>
    <s v="USD"/>
    <n v="1188663669.07197"/>
    <d v="2007-09-01T16:21:09"/>
    <n v="1192557960.37044"/>
    <d v="2007-10-16T18:06:00"/>
    <b v="0"/>
    <b v="0"/>
    <s v="technology/wearables"/>
    <x v="2"/>
    <s v="wearables"/>
  </r>
  <r>
    <n v="673"/>
    <s v="Caldwell, Velazquez and Wilson"/>
    <s v="Monitored impactful analyzer"/>
    <n v="667.08202027997299"/>
    <n v="136320.58654361399"/>
    <n v="204.35356133028515"/>
    <x v="1"/>
    <n v="4424.1824608227798"/>
    <n v="30.812604984257813"/>
    <x v="1"/>
    <s v="USD"/>
    <n v="1188295194.8678401"/>
    <d v="2007-08-28T09:59:55"/>
    <n v="1192193178.14007"/>
    <d v="2007-10-12T12:46:18"/>
    <b v="0"/>
    <b v="1"/>
    <s v="games/video games"/>
    <x v="6"/>
    <s v="video games"/>
  </r>
  <r>
    <n v="674"/>
    <s v="Spencer-Bates"/>
    <s v="Optional responsive customer loyalty"/>
    <n v="615.06742127037398"/>
    <n v="136469.29774690699"/>
    <n v="221.87697320245033"/>
    <x v="3"/>
    <n v="4429.9985422428099"/>
    <n v="30.805720689428401"/>
    <x v="1"/>
    <s v="USD"/>
    <n v="1187926720.6637101"/>
    <d v="2007-08-24T03:38:41"/>
    <n v="1191828395.9096999"/>
    <d v="2007-10-08T07:26:36"/>
    <b v="0"/>
    <b v="0"/>
    <s v="theater/plays"/>
    <x v="3"/>
    <s v="plays"/>
  </r>
  <r>
    <n v="675"/>
    <s v="Best, Carr and Williams"/>
    <s v="Diverse transitional migration"/>
    <n v="563.05282226077497"/>
    <n v="136618.00895019999"/>
    <n v="242.63799691412623"/>
    <x v="0"/>
    <n v="4435.8146236628299"/>
    <n v="30.798854447481176"/>
    <x v="1"/>
    <s v="USD"/>
    <n v="1187558246.4595799"/>
    <d v="2007-08-19T21:17:26"/>
    <n v="1191463613.6793399"/>
    <d v="2007-10-04T02:06:54"/>
    <b v="0"/>
    <b v="0"/>
    <s v="music/rock"/>
    <x v="1"/>
    <s v="rock"/>
  </r>
  <r>
    <n v="676"/>
    <s v="Campbell, Brown and Powell"/>
    <s v="Synchronized global task-force"/>
    <n v="511.03822325116897"/>
    <n v="136766.72015349299"/>
    <n v="267.62522631555458"/>
    <x v="1"/>
    <n v="4441.63070508286"/>
    <n v="30.792006187498103"/>
    <x v="1"/>
    <s v="USD"/>
    <n v="1187189772.25545"/>
    <d v="2007-08-15T14:56:12"/>
    <n v="1191098831.4489701"/>
    <d v="2007-09-29T20:47:11"/>
    <b v="0"/>
    <b v="1"/>
    <s v="theater/plays"/>
    <x v="3"/>
    <s v="plays"/>
  </r>
  <r>
    <n v="677"/>
    <s v="Johnson, Parker and Haynes"/>
    <s v="Focused 6thgeneration forecast"/>
    <n v="459.02362424157002"/>
    <n v="136915.43135678599"/>
    <n v="298.27534820894448"/>
    <x v="1"/>
    <n v="4447.4467865028901"/>
    <n v="30.785175838932329"/>
    <x v="5"/>
    <s v="CHF"/>
    <n v="1186821298.0513201"/>
    <d v="2007-08-11T08:34:58"/>
    <n v="1190734049.2186"/>
    <d v="2007-09-25T15:27:29"/>
    <b v="0"/>
    <b v="0"/>
    <s v="film &amp; video/shorts"/>
    <x v="4"/>
    <s v="shorts"/>
  </r>
  <r>
    <n v="678"/>
    <s v="Clark-Cooke"/>
    <s v="Down-sized analyzing challenge"/>
    <n v="407.00902523197101"/>
    <n v="137064.142560079"/>
    <n v="336.7594673900918"/>
    <x v="1"/>
    <n v="4453.2628679229201"/>
    <n v="30.778363331605465"/>
    <x v="1"/>
    <s v="USD"/>
    <n v="1186452823.8471899"/>
    <d v="2007-08-07T02:13:44"/>
    <n v="1190369266.98823"/>
    <d v="2007-09-21T10:07:47"/>
    <b v="0"/>
    <b v="0"/>
    <s v="film &amp; video/animation"/>
    <x v="4"/>
    <s v="animation"/>
  </r>
  <r>
    <n v="679"/>
    <s v="Schroeder Ltd"/>
    <s v="Progressive needs-based focus group"/>
    <n v="354.99442622247398"/>
    <n v="137212.85376337101"/>
    <n v="386.52114970779883"/>
    <x v="1"/>
    <n v="4459.0789493429402"/>
    <n v="30.771568595705123"/>
    <x v="4"/>
    <s v="GBP"/>
    <n v="1186084349.64306"/>
    <d v="2007-08-02T19:52:30"/>
    <n v="1190004484.7578599"/>
    <d v="2007-09-17T04:48:05"/>
    <b v="0"/>
    <b v="0"/>
    <s v="games/video games"/>
    <x v="6"/>
    <s v="video games"/>
  </r>
  <r>
    <n v="680"/>
    <s v="Jackson PLC"/>
    <s v="Ergonomic 6thgeneration success"/>
    <n v="302.97982721287599"/>
    <n v="137361.56496666401"/>
    <n v="453.3686821009133"/>
    <x v="0"/>
    <n v="4464.8950307629702"/>
    <n v="30.76479156178312"/>
    <x v="6"/>
    <s v="EUR"/>
    <n v="1185715875.43894"/>
    <d v="2007-07-29T13:31:15"/>
    <n v="1189639702.5274899"/>
    <d v="2007-09-12T23:28:23"/>
    <b v="0"/>
    <b v="0"/>
    <s v="film &amp; video/documentary"/>
    <x v="4"/>
    <s v="documentary"/>
  </r>
  <r>
    <n v="681"/>
    <s v="Blair, Collins and Carter"/>
    <s v="Exclusive interactive approach"/>
    <n v="250.96522820326899"/>
    <n v="137510.27616995701"/>
    <n v="547.92561166513758"/>
    <x v="1"/>
    <n v="4470.7111121830003"/>
    <n v="30.758032160752212"/>
    <x v="1"/>
    <s v="USD"/>
    <n v="1185347401.2348101"/>
    <d v="2007-07-25T07:10:01"/>
    <n v="1189274920.2971201"/>
    <d v="2007-09-08T18:08:40"/>
    <b v="0"/>
    <b v="0"/>
    <s v="theater/plays"/>
    <x v="3"/>
    <s v="plays"/>
  </r>
  <r>
    <n v="682"/>
    <s v="Maldonado and Sons"/>
    <s v="Reverse-engineered asynchronous archive"/>
    <n v="198.95062919367001"/>
    <n v="137658.98737325001"/>
    <n v="691.92536827438141"/>
    <x v="1"/>
    <n v="4476.5271936030204"/>
    <n v="30.751290323884415"/>
    <x v="1"/>
    <s v="USD"/>
    <n v="1184978927.0306799"/>
    <d v="2007-07-21T00:48:47"/>
    <n v="1188910138.0667601"/>
    <d v="2007-09-04T12:48:58"/>
    <b v="0"/>
    <b v="0"/>
    <s v="film &amp; video/documentary"/>
    <x v="4"/>
    <s v="documentary"/>
  </r>
  <r>
    <n v="683"/>
    <s v="Mitchell and Sons"/>
    <s v="Synergized intangible challenge"/>
    <n v="146.936030184072"/>
    <n v="137807.69857654301"/>
    <n v="937.87547141369214"/>
    <x v="1"/>
    <n v="4482.3432750230504"/>
    <n v="30.744565982808254"/>
    <x v="3"/>
    <s v="DKK"/>
    <n v="1184610452.82655"/>
    <d v="2007-07-16T18:27:33"/>
    <n v="1188545355.83639"/>
    <d v="2007-08-31T07:29:16"/>
    <b v="0"/>
    <b v="1"/>
    <s v="film &amp; video/drama"/>
    <x v="4"/>
    <s v="drama"/>
  </r>
  <r>
    <n v="684"/>
    <s v="Jackson-Lewis"/>
    <s v="Monitored multi-state encryption"/>
    <n v="94.921431174472701"/>
    <n v="137956.409779835"/>
    <n v="1453.3747339550832"/>
    <x v="1"/>
    <n v="4488.1593564430796"/>
    <n v="30.737859069506641"/>
    <x v="1"/>
    <s v="USD"/>
    <n v="1184241978.6224201"/>
    <d v="2007-07-12T12:06:19"/>
    <n v="1188180573.60602"/>
    <d v="2007-08-27T02:09:34"/>
    <b v="0"/>
    <b v="0"/>
    <s v="theater/plays"/>
    <x v="3"/>
    <s v="plays"/>
  </r>
  <r>
    <n v="685"/>
    <s v="Black, Armstrong and Anderson"/>
    <s v="Profound attitude-oriented functionalities"/>
    <n v="42.906832164975597"/>
    <n v="138105.120983128"/>
    <n v="3218.7209825259897"/>
    <x v="1"/>
    <n v="4493.9754378630996"/>
    <n v="30.731169516315259"/>
    <x v="1"/>
    <s v="USD"/>
    <n v="1183873504.4182899"/>
    <d v="2007-07-08T05:45:04"/>
    <n v="1187815791.3756499"/>
    <d v="2007-08-22T20:49:51"/>
    <b v="0"/>
    <b v="1"/>
    <s v="publishing/fiction"/>
    <x v="5"/>
    <s v="fiction"/>
  </r>
  <r>
    <n v="686"/>
    <s v="Maldonado-Gonzalez"/>
    <s v="Digitized client-driven database"/>
    <n v="-9.1077668446305307"/>
    <n v="138253.832186421"/>
    <n v="-15179.772884494549"/>
    <x v="1"/>
    <n v="4499.7915192831297"/>
    <n v="30.724497255918756"/>
    <x v="1"/>
    <s v="USD"/>
    <n v="1183505030.21416"/>
    <d v="2007-07-03T23:23:50"/>
    <n v="1187451009.1452799"/>
    <d v="2007-08-18T15:30:09"/>
    <b v="0"/>
    <b v="0"/>
    <s v="photography/photography books"/>
    <x v="7"/>
    <s v="photography books"/>
  </r>
  <r>
    <n v="687"/>
    <s v="Kim-Rice"/>
    <s v="Organized bi-directional function"/>
    <n v="-61.1223658542294"/>
    <n v="138402.543389714"/>
    <n v="-2264.3518694906202"/>
    <x v="0"/>
    <n v="4505.6076007031597"/>
    <n v="30.71784222134978"/>
    <x v="3"/>
    <s v="DKK"/>
    <n v="1183136556.01003"/>
    <d v="2007-06-29T17:02:36"/>
    <n v="1187086226.9149101"/>
    <d v="2007-08-14T10:10:27"/>
    <b v="0"/>
    <b v="0"/>
    <s v="theater/plays"/>
    <x v="3"/>
    <s v="plays"/>
  </r>
  <r>
    <n v="688"/>
    <s v="Garcia, Garcia and Lopez"/>
    <s v="Reduced stable middleware"/>
    <n v="-113.136964863828"/>
    <n v="138551.254593007"/>
    <n v="-1224.6329460912066"/>
    <x v="1"/>
    <n v="4511.4236821231898"/>
    <n v="30.711204345986253"/>
    <x v="1"/>
    <s v="USD"/>
    <n v="1182768081.8059001"/>
    <d v="2007-06-25T10:41:22"/>
    <n v="1186721444.68455"/>
    <d v="2007-08-10T04:50:45"/>
    <b v="0"/>
    <b v="1"/>
    <s v="technology/wearables"/>
    <x v="2"/>
    <s v="wearables"/>
  </r>
  <r>
    <n v="689"/>
    <s v="Watts Group"/>
    <s v="Universal 5thgeneration neural-net"/>
    <n v="-165.15156387342699"/>
    <n v="138699.96579630001"/>
    <n v="-839.83440751793535"/>
    <x v="1"/>
    <n v="4517.2397635432098"/>
    <n v="30.704583563549264"/>
    <x v="6"/>
    <s v="EUR"/>
    <n v="1182399607.6017799"/>
    <d v="2007-06-21T04:20:08"/>
    <n v="1186356662.45418"/>
    <d v="2007-08-05T23:31:02"/>
    <b v="0"/>
    <b v="1"/>
    <s v="music/rock"/>
    <x v="1"/>
    <s v="rock"/>
  </r>
  <r>
    <n v="690"/>
    <s v="Werner-Bryant"/>
    <s v="Virtual uniform frame"/>
    <n v="-217.166162882924"/>
    <n v="138848.67699959199"/>
    <n v="-639.36607414501498"/>
    <x v="1"/>
    <n v="4523.0558449632399"/>
    <n v="30.697979808100392"/>
    <x v="1"/>
    <s v="USD"/>
    <n v="1182031133.39765"/>
    <d v="2007-06-16T21:58:53"/>
    <n v="1185991880.22381"/>
    <d v="2007-08-01T18:11:20"/>
    <b v="0"/>
    <b v="0"/>
    <s v="food/food trucks"/>
    <x v="0"/>
    <s v="food trucks"/>
  </r>
  <r>
    <n v="691"/>
    <s v="Schmitt-Mendoza"/>
    <s v="Profound explicit paradigm"/>
    <n v="-269.18076189252997"/>
    <n v="138997.38820288499"/>
    <n v="-516.37192504262055"/>
    <x v="1"/>
    <n v="4528.87192638327"/>
    <n v="30.691393014040798"/>
    <x v="1"/>
    <s v="USD"/>
    <n v="1181662659.1935201"/>
    <d v="2007-06-12T15:37:39"/>
    <n v="1185627097.9934399"/>
    <d v="2007-07-28T12:51:38"/>
    <b v="0"/>
    <b v="0"/>
    <s v="publishing/radio &amp; podcasts"/>
    <x v="5"/>
    <s v="radio &amp; podcasts"/>
  </r>
  <r>
    <n v="692"/>
    <s v="Reid-Mccullough"/>
    <s v="Visionary real-time groupware"/>
    <n v="-321.19536090212898"/>
    <n v="139146.09940617799"/>
    <n v="-433.21329117383181"/>
    <x v="1"/>
    <n v="4534.68800780329"/>
    <n v="30.68482311610753"/>
    <x v="3"/>
    <s v="DKK"/>
    <n v="1181294184.9893899"/>
    <d v="2007-06-08T09:16:25"/>
    <n v="1185262315.7630701"/>
    <d v="2007-07-24T07:31:56"/>
    <b v="0"/>
    <b v="0"/>
    <s v="publishing/fiction"/>
    <x v="5"/>
    <s v="fiction"/>
  </r>
  <r>
    <n v="693"/>
    <s v="Woods-Clark"/>
    <s v="Networked tertiary Graphical User Interface"/>
    <n v="-373.20995991172799"/>
    <n v="139294.81060947099"/>
    <n v="-373.23444058785878"/>
    <x v="0"/>
    <n v="4540.5040892233201"/>
    <n v="30.678270049372028"/>
    <x v="1"/>
    <s v="USD"/>
    <n v="1180925710.78526"/>
    <d v="2007-06-04T02:55:11"/>
    <n v="1184897533.5327001"/>
    <d v="2007-07-20T02:12:14"/>
    <b v="0"/>
    <b v="1"/>
    <s v="theater/plays"/>
    <x v="3"/>
    <s v="plays"/>
  </r>
  <r>
    <n v="694"/>
    <s v="Vaughn, Hunt and Caldwell"/>
    <s v="Virtual grid-enabled task-force"/>
    <n v="-425.224558921327"/>
    <n v="139443.521812764"/>
    <n v="-327.92913505864362"/>
    <x v="1"/>
    <n v="4546.3201706433501"/>
    <n v="30.671733749238197"/>
    <x v="1"/>
    <s v="USD"/>
    <n v="1180557236.58113"/>
    <d v="2007-05-30T20:33:57"/>
    <n v="1184532751.30233"/>
    <d v="2007-07-15T20:52:31"/>
    <b v="0"/>
    <b v="0"/>
    <s v="music/rock"/>
    <x v="1"/>
    <s v="rock"/>
  </r>
  <r>
    <n v="695"/>
    <s v="Bennett and Sons"/>
    <s v="Function-based multi-state software"/>
    <n v="-477.23915793092601"/>
    <n v="139592.23301605601"/>
    <n v="-292.4995375929737"/>
    <x v="1"/>
    <n v="4552.1362520633702"/>
    <n v="30.665214151439848"/>
    <x v="1"/>
    <s v="USD"/>
    <n v="1180188762.3770001"/>
    <d v="2007-05-26T14:12:42"/>
    <n v="1184167969.07197"/>
    <d v="2007-07-11T15:32:49"/>
    <b v="0"/>
    <b v="0"/>
    <s v="theater/plays"/>
    <x v="3"/>
    <s v="plays"/>
  </r>
  <r>
    <n v="696"/>
    <s v="Lamb Inc"/>
    <s v="Optimized leadingedge concept"/>
    <n v="-529.25375694042998"/>
    <n v="139740.94421934901"/>
    <n v="-264.0339201882652"/>
    <x v="1"/>
    <n v="4557.9523334834003"/>
    <n v="30.658711192039267"/>
    <x v="1"/>
    <s v="USD"/>
    <n v="1179820288.1728699"/>
    <d v="2007-05-22T07:51:28"/>
    <n v="1183803186.8415999"/>
    <d v="2007-07-07T10:13:07"/>
    <b v="0"/>
    <b v="0"/>
    <s v="theater/plays"/>
    <x v="3"/>
    <s v="plays"/>
  </r>
  <r>
    <n v="697"/>
    <s v="Casey-Kelly"/>
    <s v="Sharable holistic interface"/>
    <n v="-581.26835595002899"/>
    <n v="139889.65542264201"/>
    <n v="-240.66277475918227"/>
    <x v="1"/>
    <n v="4563.7684149034303"/>
    <n v="30.652224807424215"/>
    <x v="1"/>
    <s v="USD"/>
    <n v="1179451813.96874"/>
    <d v="2007-05-18T01:30:14"/>
    <n v="1183438404.6112299"/>
    <d v="2007-07-03T04:53:25"/>
    <b v="0"/>
    <b v="0"/>
    <s v="music/rock"/>
    <x v="1"/>
    <s v="rock"/>
  </r>
  <r>
    <n v="698"/>
    <s v="Jones, Taylor and Moore"/>
    <s v="Down-sized system-worthy secured line"/>
    <n v="-633.282954959628"/>
    <n v="140038.36662593501"/>
    <n v="-221.13080026741366"/>
    <x v="0"/>
    <n v="4569.5844963234604"/>
    <n v="30.645754934306467"/>
    <x v="6"/>
    <s v="EUR"/>
    <n v="1179083339.7646201"/>
    <d v="2007-05-13T19:09:00"/>
    <n v="1183073622.3808601"/>
    <d v="2007-06-28T23:33:42"/>
    <b v="0"/>
    <b v="0"/>
    <s v="music/metal"/>
    <x v="1"/>
    <s v="metal"/>
  </r>
  <r>
    <n v="699"/>
    <s v="Bradshaw, Gill and Donovan"/>
    <s v="Inverse secondary infrastructure"/>
    <n v="-685.29755396922701"/>
    <n v="140187.07782922799"/>
    <n v="-204.56380884079886"/>
    <x v="0"/>
    <n v="4575.4005777434804"/>
    <n v="30.639301509719651"/>
    <x v="4"/>
    <s v="GBP"/>
    <n v="1178714865.5604899"/>
    <d v="2007-05-09T12:47:46"/>
    <n v="1182708840.15049"/>
    <d v="2007-06-24T18:14:00"/>
    <b v="0"/>
    <b v="1"/>
    <s v="technology/wearables"/>
    <x v="2"/>
    <s v="wearables"/>
  </r>
  <r>
    <n v="700"/>
    <s v="Hernandez, Rodriguez and Clark"/>
    <s v="Organic foreground leverage"/>
    <n v="-737.31215297882602"/>
    <n v="140335.78903252099"/>
    <n v="-190.3342952717492"/>
    <x v="0"/>
    <n v="4581.2166591635096"/>
    <n v="30.632864471016983"/>
    <x v="1"/>
    <s v="USD"/>
    <n v="1178346391.35636"/>
    <d v="2007-05-05T06:26:31"/>
    <n v="1182344057.92012"/>
    <d v="2007-06-20T12:54:18"/>
    <b v="0"/>
    <b v="0"/>
    <s v="theater/plays"/>
    <x v="3"/>
    <s v="plays"/>
  </r>
  <r>
    <n v="701"/>
    <s v="Smith-Jones"/>
    <s v="Reverse-engineered static concept"/>
    <n v="-789.32675198842503"/>
    <n v="140484.500235813"/>
    <n v="-177.98015825754391"/>
    <x v="1"/>
    <n v="4587.0327405835396"/>
    <n v="30.626443755869346"/>
    <x v="1"/>
    <s v="USD"/>
    <n v="1177977917.15223"/>
    <d v="2007-05-01T00:05:17"/>
    <n v="1181979275.68975"/>
    <d v="2007-06-16T07:34:36"/>
    <b v="0"/>
    <b v="0"/>
    <s v="film &amp; video/drama"/>
    <x v="4"/>
    <s v="drama"/>
  </r>
  <r>
    <n v="702"/>
    <s v="Roy PLC"/>
    <s v="Multi-channeled neutral customer loyalty"/>
    <n v="-841.341350997929"/>
    <n v="140633.211439106"/>
    <n v="-167.15357122563702"/>
    <x v="0"/>
    <n v="4592.8488220035597"/>
    <n v="30.620039302264018"/>
    <x v="1"/>
    <s v="USD"/>
    <n v="1177609442.9481001"/>
    <d v="2007-04-26T17:44:03"/>
    <n v="1181614493.4593899"/>
    <d v="2007-06-12T02:14:53"/>
    <b v="0"/>
    <b v="0"/>
    <s v="technology/wearables"/>
    <x v="2"/>
    <s v="wearables"/>
  </r>
  <r>
    <n v="703"/>
    <s v="Wright, Brooks and Villarreal"/>
    <s v="Reverse-engineered bifurcated strategy"/>
    <n v="-893.35595000752801"/>
    <n v="140781.922642399"/>
    <n v="-157.58771477507111"/>
    <x v="1"/>
    <n v="4598.6649034235897"/>
    <n v="30.613651048501147"/>
    <x v="1"/>
    <s v="USD"/>
    <n v="1177240968.7439699"/>
    <d v="2007-04-22T11:22:49"/>
    <n v="1181249711.2290201"/>
    <d v="2007-06-07T20:55:11"/>
    <b v="0"/>
    <b v="0"/>
    <s v="music/jazz"/>
    <x v="1"/>
    <s v="jazz"/>
  </r>
  <r>
    <n v="704"/>
    <s v="Flores, Miller and Johnson"/>
    <s v="Horizontal context-sensitive knowledge user"/>
    <n v="-945.37054901712702"/>
    <n v="140930.63384569201"/>
    <n v="-149.07449147026347"/>
    <x v="1"/>
    <n v="4604.4809848436198"/>
    <n v="30.607278933193026"/>
    <x v="1"/>
    <s v="USD"/>
    <n v="1176872494.53984"/>
    <d v="2007-04-18T05:01:35"/>
    <n v="1180884928.9986501"/>
    <d v="2007-06-03T15:35:29"/>
    <b v="0"/>
    <b v="0"/>
    <s v="technology/wearables"/>
    <x v="2"/>
    <s v="wearables"/>
  </r>
  <r>
    <n v="705"/>
    <s v="Bridges, Freeman and Kim"/>
    <s v="Cross-group multi-state task-force"/>
    <n v="-997.38514802672603"/>
    <n v="141079.34504898501"/>
    <n v="-141.4492138048206"/>
    <x v="1"/>
    <n v="4610.2970662636399"/>
    <n v="30.600922895261732"/>
    <x v="1"/>
    <s v="USD"/>
    <n v="1176504020.33571"/>
    <d v="2007-04-13T22:40:20"/>
    <n v="1180520146.76828"/>
    <d v="2007-05-30T10:15:47"/>
    <b v="0"/>
    <b v="0"/>
    <s v="games/video games"/>
    <x v="6"/>
    <s v="video games"/>
  </r>
  <r>
    <n v="706"/>
    <s v="Anderson-Perez"/>
    <s v="Expanded 3rdgeneration strategy"/>
    <n v="-1049.3997470363199"/>
    <n v="141228.05625227699"/>
    <n v="-134.57984590822383"/>
    <x v="1"/>
    <n v="4616.1131476836699"/>
    <n v="30.594582873936734"/>
    <x v="1"/>
    <s v="USD"/>
    <n v="1176135546.1315801"/>
    <d v="2007-04-09T16:19:06"/>
    <n v="1180155364.53791"/>
    <d v="2007-05-26T04:56:05"/>
    <b v="0"/>
    <b v="0"/>
    <s v="theater/plays"/>
    <x v="3"/>
    <s v="plays"/>
  </r>
  <r>
    <n v="707"/>
    <s v="Wright, Fox and Marks"/>
    <s v="Assimilated real-time support"/>
    <n v="-1101.41434604592"/>
    <n v="141376.76745556999"/>
    <n v="-128.35929363287568"/>
    <x v="1"/>
    <n v="4621.9292291037"/>
    <n v="30.588258808754251"/>
    <x v="1"/>
    <s v="USD"/>
    <n v="1175767071.92746"/>
    <d v="2007-04-05T09:57:52"/>
    <n v="1179790582.3075399"/>
    <d v="2007-05-21T23:36:22"/>
    <b v="0"/>
    <b v="1"/>
    <s v="theater/plays"/>
    <x v="3"/>
    <s v="plays"/>
  </r>
  <r>
    <n v="708"/>
    <s v="Crawford-Peters"/>
    <s v="User-centric regional database"/>
    <n v="-1153.4289450554299"/>
    <n v="141525.47865886299"/>
    <n v="-122.69978074120704"/>
    <x v="1"/>
    <n v="4627.74531052373"/>
    <n v="30.581950639553739"/>
    <x v="0"/>
    <s v="CAD"/>
    <n v="1175398597.72333"/>
    <d v="2007-04-01T03:36:38"/>
    <n v="1179425800.0771699"/>
    <d v="2007-05-17T18:16:40"/>
    <b v="0"/>
    <b v="0"/>
    <s v="theater/plays"/>
    <x v="3"/>
    <s v="plays"/>
  </r>
  <r>
    <n v="709"/>
    <s v="Romero-Hoffman"/>
    <s v="Open-source zero administration complexity"/>
    <n v="-1205.44354406503"/>
    <n v="141674.189862156"/>
    <n v="-117.52868108978242"/>
    <x v="0"/>
    <n v="4633.5613919437501"/>
    <n v="30.575658306476988"/>
    <x v="0"/>
    <s v="CAD"/>
    <n v="1175030123.5192001"/>
    <d v="2007-03-27T21:15:24"/>
    <n v="1179061017.8468101"/>
    <d v="2007-05-13T12:56:58"/>
    <b v="0"/>
    <b v="0"/>
    <s v="theater/plays"/>
    <x v="3"/>
    <s v="plays"/>
  </r>
  <r>
    <n v="710"/>
    <s v="Sparks-West"/>
    <s v="Organized incremental standardization"/>
    <n v="-1257.45814307463"/>
    <n v="141822.901065449"/>
    <n v="-112.78538522059722"/>
    <x v="1"/>
    <n v="4639.3774733637802"/>
    <n v="30.569381749965761"/>
    <x v="1"/>
    <s v="USD"/>
    <n v="1174661649.3150699"/>
    <d v="2007-03-23T14:54:09"/>
    <n v="1178696235.6164401"/>
    <d v="2007-05-09T07:37:16"/>
    <b v="0"/>
    <b v="0"/>
    <s v="technology/web"/>
    <x v="2"/>
    <s v="web"/>
  </r>
  <r>
    <n v="711"/>
    <s v="Baker, Morgan and Brown"/>
    <s v="Assimilated didactic open system"/>
    <n v="-1309.47274208422"/>
    <n v="141971.612268742"/>
    <n v="-108.41891373987146"/>
    <x v="0"/>
    <n v="4645.1935547838102"/>
    <n v="30.56312091076029"/>
    <x v="1"/>
    <s v="USD"/>
    <n v="1174293175.11094"/>
    <d v="2007-03-19T08:32:55"/>
    <n v="1178331453.38607"/>
    <d v="2007-05-05T02:17:33"/>
    <b v="0"/>
    <b v="0"/>
    <s v="theater/plays"/>
    <x v="3"/>
    <s v="plays"/>
  </r>
  <r>
    <n v="712"/>
    <s v="Mosley-Gilbert"/>
    <s v="Vision-oriented logistical intranet"/>
    <n v="-1361.4873410938201"/>
    <n v="142120.32347203401"/>
    <n v="-104.38607777128095"/>
    <x v="0"/>
    <n v="4651.0096362038303"/>
    <n v="30.556875729897026"/>
    <x v="1"/>
    <s v="USD"/>
    <n v="1173924700.90681"/>
    <d v="2007-03-15T02:11:41"/>
    <n v="1177966671.1557"/>
    <d v="2007-04-30T20:57:51"/>
    <b v="0"/>
    <b v="1"/>
    <s v="technology/web"/>
    <x v="2"/>
    <s v="web"/>
  </r>
  <r>
    <n v="713"/>
    <s v="Berry-Boyer"/>
    <s v="Mandatory incremental projection"/>
    <n v="-1413.5019401034299"/>
    <n v="142269.03467532701"/>
    <n v="-100.65004556337347"/>
    <x v="1"/>
    <n v="4656.8257176238603"/>
    <n v="30.550646148707411"/>
    <x v="1"/>
    <s v="USD"/>
    <n v="1173556226.7026801"/>
    <d v="2007-03-10T19:50:27"/>
    <n v="1177601888.9253299"/>
    <d v="2007-04-26T15:38:09"/>
    <b v="0"/>
    <b v="0"/>
    <s v="theater/plays"/>
    <x v="3"/>
    <s v="plays"/>
  </r>
  <r>
    <n v="714"/>
    <s v="Sanders-Allen"/>
    <s v="Grass-roots needs-based encryption"/>
    <n v="-1465.5165391129301"/>
    <n v="142417.74587861999"/>
    <n v="-97.179214343650287"/>
    <x v="0"/>
    <n v="4662.6417990438904"/>
    <n v="30.54443210881518"/>
    <x v="1"/>
    <s v="USD"/>
    <n v="1173187752.4985499"/>
    <d v="2007-03-06T13:29:12"/>
    <n v="1177237106.6949601"/>
    <d v="2007-04-22T10:18:27"/>
    <b v="0"/>
    <b v="1"/>
    <s v="theater/plays"/>
    <x v="3"/>
    <s v="plays"/>
  </r>
  <r>
    <n v="715"/>
    <s v="Lopez Inc"/>
    <s v="Team-oriented 6thgeneration middleware"/>
    <n v="-1517.5311381225299"/>
    <n v="142566.45708191299"/>
    <n v="-93.946314181265748"/>
    <x v="1"/>
    <n v="4668.4578804639204"/>
    <n v="30.538233552135139"/>
    <x v="4"/>
    <s v="GBP"/>
    <n v="1172819278.29442"/>
    <d v="2007-03-02T07:07:58"/>
    <n v="1176872324.4646001"/>
    <d v="2007-04-18T04:58:44"/>
    <b v="0"/>
    <b v="1"/>
    <s v="technology/wearables"/>
    <x v="2"/>
    <s v="wearables"/>
  </r>
  <r>
    <n v="716"/>
    <s v="Moreno-Turner"/>
    <s v="Inverse multi-tasking installation"/>
    <n v="-1569.5457371321199"/>
    <n v="142715.16828520599"/>
    <n v="-90.927690037230576"/>
    <x v="1"/>
    <n v="4674.2739618839396"/>
    <n v="30.532050420871233"/>
    <x v="6"/>
    <s v="EUR"/>
    <n v="1172450804.0903001"/>
    <d v="2007-02-26T00:46:44"/>
    <n v="1176507542.23423"/>
    <d v="2007-04-13T23:39:02"/>
    <b v="0"/>
    <b v="1"/>
    <s v="theater/plays"/>
    <x v="3"/>
    <s v="plays"/>
  </r>
  <r>
    <n v="717"/>
    <s v="Jones-Watson"/>
    <s v="Switchable disintermediate moderator"/>
    <n v="-1621.56033614173"/>
    <n v="142863.879488498"/>
    <n v="-88.102721992091944"/>
    <x v="3"/>
    <n v="4680.0900433039697"/>
    <n v="30.525882657514302"/>
    <x v="1"/>
    <s v="USD"/>
    <n v="1172082329.8861699"/>
    <d v="2007-02-21T18:25:30"/>
    <n v="1176142760.00386"/>
    <d v="2007-04-09T18:19:20"/>
    <b v="0"/>
    <b v="0"/>
    <s v="theater/plays"/>
    <x v="3"/>
    <s v="plays"/>
  </r>
  <r>
    <n v="718"/>
    <s v="Barker Inc"/>
    <s v="Re-engineered 24/7 task-force"/>
    <n v="-1673.57493515133"/>
    <n v="143012.590691791"/>
    <n v="-85.453353589368461"/>
    <x v="1"/>
    <n v="4685.9061247239997"/>
    <n v="30.519730204841537"/>
    <x v="6"/>
    <s v="EUR"/>
    <n v="1171713855.68204"/>
    <d v="2007-02-17T12:04:16"/>
    <n v="1175777977.77349"/>
    <d v="2007-04-05T12:59:38"/>
    <b v="0"/>
    <b v="1"/>
    <s v="theater/plays"/>
    <x v="3"/>
    <s v="plays"/>
  </r>
  <r>
    <n v="719"/>
    <s v="Tate, Bass and House"/>
    <s v="Organic object-oriented budgetary management"/>
    <n v="-1725.58953416093"/>
    <n v="143161.30189508401"/>
    <n v="-82.963705482078254"/>
    <x v="1"/>
    <n v="4691.7222061440198"/>
    <n v="30.51359300591324"/>
    <x v="1"/>
    <s v="USD"/>
    <n v="1171345381.47791"/>
    <d v="2007-02-13T05:43:01"/>
    <n v="1175413195.5431199"/>
    <d v="2007-04-01T07:39:56"/>
    <b v="0"/>
    <b v="0"/>
    <s v="theater/plays"/>
    <x v="3"/>
    <s v="plays"/>
  </r>
  <r>
    <n v="720"/>
    <s v="Baldwin, Riley and Jackson"/>
    <s v="Pre-emptive tertiary standardization"/>
    <n v="-1777.60413317043"/>
    <n v="143310.01309837701"/>
    <n v="-80.619756909980694"/>
    <x v="0"/>
    <n v="4697.5382875640498"/>
    <n v="30.507471004071729"/>
    <x v="0"/>
    <s v="CAD"/>
    <n v="1170976907.2737801"/>
    <d v="2007-02-08T23:21:47"/>
    <n v="1175048413.3127501"/>
    <d v="2007-03-28T02:20:13"/>
    <b v="0"/>
    <b v="0"/>
    <s v="food/food trucks"/>
    <x v="0"/>
    <s v="food trucks"/>
  </r>
  <r>
    <n v="721"/>
    <s v="Odom Inc"/>
    <s v="Managed bottom-line architecture"/>
    <n v="-1829.6187321800201"/>
    <n v="143458.72430167001"/>
    <n v="-78.409081508876241"/>
    <x v="1"/>
    <n v="4703.3543689840799"/>
    <n v="30.501364142939746"/>
    <x v="1"/>
    <s v="USD"/>
    <n v="1170608433.0696499"/>
    <d v="2007-02-04T17:00:33"/>
    <n v="1174683631.0823901"/>
    <d v="2007-03-23T21:00:31"/>
    <b v="0"/>
    <b v="1"/>
    <s v="music/rock"/>
    <x v="1"/>
    <s v="rock"/>
  </r>
  <r>
    <n v="722"/>
    <s v="Melton, Robinson and Fritz"/>
    <s v="Function-based leadingedge pricing structure"/>
    <n v="-1881.6333311896301"/>
    <n v="143607.43550496199"/>
    <n v="-76.32062693860162"/>
    <x v="1"/>
    <n v="4709.1704504040999"/>
    <n v="30.495272366418348"/>
    <x v="2"/>
    <s v="AUD"/>
    <n v="1170239958.86552"/>
    <d v="2007-01-31T10:39:19"/>
    <n v="1174318848.85202"/>
    <d v="2007-03-19T15:40:49"/>
    <b v="0"/>
    <b v="0"/>
    <s v="technology/web"/>
    <x v="2"/>
    <s v="web"/>
  </r>
  <r>
    <n v="723"/>
    <s v="Mcdonald, Gonzalez and Ross"/>
    <s v="Vision-oriented fresh-thinking conglomeration"/>
    <n v="-1933.6479301992299"/>
    <n v="143756.14670825499"/>
    <n v="-74.344530078670189"/>
    <x v="0"/>
    <n v="4714.98653182413"/>
    <n v="30.489195618685837"/>
    <x v="1"/>
    <s v="USD"/>
    <n v="1169871484.6613901"/>
    <d v="2007-01-27T04:18:05"/>
    <n v="1173954066.62165"/>
    <d v="2007-03-15T10:21:07"/>
    <b v="0"/>
    <b v="0"/>
    <s v="music/rock"/>
    <x v="1"/>
    <s v="rock"/>
  </r>
  <r>
    <n v="724"/>
    <s v="Larson-Little"/>
    <s v="Proactive foreground core"/>
    <n v="-1985.6625292088299"/>
    <n v="143904.857911548"/>
    <n v="-72.471961269715678"/>
    <x v="0"/>
    <n v="4720.8026132441601"/>
    <n v="30.483133844195155"/>
    <x v="1"/>
    <s v="USD"/>
    <n v="1169503010.4572599"/>
    <d v="2007-01-22T21:56:50"/>
    <n v="1173589284.3912799"/>
    <d v="2007-03-11T05:01:24"/>
    <b v="0"/>
    <b v="0"/>
    <s v="theater/plays"/>
    <x v="3"/>
    <s v="plays"/>
  </r>
  <r>
    <n v="725"/>
    <s v="Harris Group"/>
    <s v="Open-source optimizing database"/>
    <n v="-2037.6771282183299"/>
    <n v="144053.569114841"/>
    <n v="-70.694992410694695"/>
    <x v="1"/>
    <n v="4726.6186946641801"/>
    <n v="30.477086987672866"/>
    <x v="3"/>
    <s v="DKK"/>
    <n v="1169134536.25314"/>
    <d v="2007-01-18T15:35:36"/>
    <n v="1173224502.1609099"/>
    <d v="2007-03-06T23:41:42"/>
    <b v="0"/>
    <b v="0"/>
    <s v="theater/plays"/>
    <x v="3"/>
    <s v="plays"/>
  </r>
  <r>
    <n v="726"/>
    <s v="Ortiz, Coleman and Mitchell"/>
    <s v="Operative upward-trending algorithm"/>
    <n v="-2089.6917272279202"/>
    <n v="144202.280318134"/>
    <n v="-69.006484755254064"/>
    <x v="0"/>
    <n v="4732.4347760842102"/>
    <n v="30.471054994117054"/>
    <x v="4"/>
    <s v="GBP"/>
    <n v="1168766062.04901"/>
    <d v="2007-01-14T09:14:22"/>
    <n v="1172859719.9305401"/>
    <d v="2007-03-02T18:22:00"/>
    <b v="0"/>
    <b v="0"/>
    <s v="film &amp; video/documentary"/>
    <x v="4"/>
    <s v="documentary"/>
  </r>
  <r>
    <n v="727"/>
    <s v="Carter-Guzman"/>
    <s v="Centralized cohesive challenge"/>
    <n v="-2141.70632623753"/>
    <n v="144350.991521427"/>
    <n v="-67.399993058346823"/>
    <x v="1"/>
    <n v="4738.2508575042402"/>
    <n v="30.465037808796055"/>
    <x v="3"/>
    <s v="DKK"/>
    <n v="1168397587.8448801"/>
    <d v="2007-01-10T02:53:08"/>
    <n v="1172494937.70017"/>
    <d v="2007-02-26T13:02:18"/>
    <b v="0"/>
    <b v="0"/>
    <s v="theater/plays"/>
    <x v="3"/>
    <s v="plays"/>
  </r>
  <r>
    <n v="728"/>
    <s v="Nunez-Richards"/>
    <s v="Exclusive attitude-oriented intranet"/>
    <n v="-2193.7209252471298"/>
    <n v="144499.70272471901"/>
    <n v="-65.869683359309093"/>
    <x v="2"/>
    <n v="4744.0669389242703"/>
    <n v="30.459035377246323"/>
    <x v="3"/>
    <s v="DKK"/>
    <n v="1168029113.6407499"/>
    <d v="2007-01-05T20:31:54"/>
    <n v="1172130155.46981"/>
    <d v="2007-02-22T07:42:35"/>
    <b v="0"/>
    <b v="0"/>
    <s v="theater/plays"/>
    <x v="3"/>
    <s v="plays"/>
  </r>
  <r>
    <n v="729"/>
    <s v="Rangel, Holt and Jones"/>
    <s v="Open-source fresh-thinking model"/>
    <n v="-2245.7355242567301"/>
    <n v="144648.41392801201"/>
    <n v="-64.410262190551677"/>
    <x v="0"/>
    <n v="4749.8830203442903"/>
    <n v="30.453047645271763"/>
    <x v="1"/>
    <s v="USD"/>
    <n v="1167660639.43662"/>
    <d v="2007-01-01T14:10:39"/>
    <n v="1171765373.23944"/>
    <d v="2007-02-18T02:22:53"/>
    <b v="0"/>
    <b v="0"/>
    <s v="music/electric music"/>
    <x v="1"/>
    <s v="electric music"/>
  </r>
  <r>
    <n v="730"/>
    <s v="Green Ltd"/>
    <s v="Monitored empowering installation"/>
    <n v="-2297.7501232663299"/>
    <n v="144797.12513130499"/>
    <n v="-63.016915401345273"/>
    <x v="1"/>
    <n v="4755.6991017643204"/>
    <n v="30.447074558940574"/>
    <x v="1"/>
    <s v="USD"/>
    <n v="1167292165.2324901"/>
    <d v="2006-12-28T07:49:25"/>
    <n v="1171400591.0090699"/>
    <d v="2007-02-13T21:03:11"/>
    <b v="0"/>
    <b v="0"/>
    <s v="film &amp; video/drama"/>
    <x v="4"/>
    <s v="drama"/>
  </r>
  <r>
    <n v="731"/>
    <s v="Perez, Johnson and Gardner"/>
    <s v="Grass-roots zero administration system engine"/>
    <n v="-2349.7647222758201"/>
    <n v="144945.83633459799"/>
    <n v="-61.685255106823398"/>
    <x v="0"/>
    <n v="4761.5151831843496"/>
    <n v="30.441116064584893"/>
    <x v="1"/>
    <s v="USD"/>
    <n v="1166923691.0283599"/>
    <d v="2006-12-24T01:28:11"/>
    <n v="1171035808.7787001"/>
    <d v="2007-02-09T15:43:29"/>
    <b v="0"/>
    <b v="1"/>
    <s v="theater/plays"/>
    <x v="3"/>
    <s v="plays"/>
  </r>
  <r>
    <n v="732"/>
    <s v="Kim Ltd"/>
    <s v="Assimilated hybrid intranet"/>
    <n v="-2401.7793212854299"/>
    <n v="145094.54753789099"/>
    <n v="-60.411273530424324"/>
    <x v="0"/>
    <n v="4767.3312646043696"/>
    <n v="30.43517210879871"/>
    <x v="1"/>
    <s v="USD"/>
    <n v="1166555216.82423"/>
    <d v="2006-12-19T19:06:57"/>
    <n v="1170671026.5483301"/>
    <d v="2007-02-05T10:23:47"/>
    <b v="0"/>
    <b v="0"/>
    <s v="film &amp; video/drama"/>
    <x v="4"/>
    <s v="drama"/>
  </r>
  <r>
    <n v="733"/>
    <s v="Walker, Taylor and Coleman"/>
    <s v="Multi-tiered directional open architecture"/>
    <n v="-2453.7939202950301"/>
    <n v="145243.258741183"/>
    <n v="-59.191302716945273"/>
    <x v="1"/>
    <n v="4773.1473460243997"/>
    <n v="30.429242638435937"/>
    <x v="1"/>
    <s v="USD"/>
    <n v="1166186742.6201"/>
    <d v="2006-12-15T12:45:43"/>
    <n v="1170306244.31796"/>
    <d v="2007-02-01T05:04:04"/>
    <b v="0"/>
    <b v="0"/>
    <s v="music/indie rock"/>
    <x v="1"/>
    <s v="indie rock"/>
  </r>
  <r>
    <n v="734"/>
    <s v="Rodriguez, Rose and Stewart"/>
    <s v="Cloned directional synergy"/>
    <n v="-2505.80851930463"/>
    <n v="145391.969944476"/>
    <n v="-58.021979263133304"/>
    <x v="0"/>
    <n v="4778.9634274444297"/>
    <n v="30.423327600610026"/>
    <x v="1"/>
    <s v="USD"/>
    <n v="1165818268.4159801"/>
    <d v="2006-12-11T06:24:28"/>
    <n v="1169941462.08759"/>
    <d v="2007-01-27T23:44:22"/>
    <b v="0"/>
    <b v="0"/>
    <s v="music/indie rock"/>
    <x v="1"/>
    <s v="indie rock"/>
  </r>
  <r>
    <n v="735"/>
    <s v="Wright, Hunt and Rowe"/>
    <s v="Extended eco-centric pricing structure"/>
    <n v="-2557.8231183142302"/>
    <n v="145540.68114776901"/>
    <n v="-56.900213351613488"/>
    <x v="0"/>
    <n v="4784.7795088644598"/>
    <n v="30.41742694269087"/>
    <x v="1"/>
    <s v="USD"/>
    <n v="1165449794.2118499"/>
    <d v="2006-12-07T00:03:14"/>
    <n v="1169576679.8572199"/>
    <d v="2007-01-23T18:24:40"/>
    <b v="0"/>
    <b v="0"/>
    <s v="technology/wearables"/>
    <x v="2"/>
    <s v="wearables"/>
  </r>
  <r>
    <n v="736"/>
    <s v="Hines Inc"/>
    <s v="Cross-platform systemic adapter"/>
    <n v="-2609.83771732383"/>
    <n v="145689.39235106201"/>
    <n v="-55.823161487777973"/>
    <x v="1"/>
    <n v="4790.5955902844798"/>
    <n v="30.411540612304229"/>
    <x v="1"/>
    <s v="USD"/>
    <n v="1165081320.00772"/>
    <d v="2006-12-02T17:42:00"/>
    <n v="1169211897.6268599"/>
    <d v="2007-01-19T13:04:58"/>
    <b v="0"/>
    <b v="0"/>
    <s v="publishing/nonfiction"/>
    <x v="5"/>
    <s v="nonfiction"/>
  </r>
  <r>
    <n v="737"/>
    <s v="Cochran-Nguyen"/>
    <s v="Seamless 4thgeneration methodology"/>
    <n v="-2661.8523163333298"/>
    <n v="145838.10355435501"/>
    <n v="-54.788202433125697"/>
    <x v="1"/>
    <n v="4796.4116717045099"/>
    <n v="30.405668557329701"/>
    <x v="1"/>
    <s v="USD"/>
    <n v="1164712845.8035901"/>
    <d v="2006-11-28T11:20:46"/>
    <n v="1168847115.3964901"/>
    <d v="2007-01-15T07:45:15"/>
    <b v="0"/>
    <b v="0"/>
    <s v="film &amp; video/animation"/>
    <x v="4"/>
    <s v="animation"/>
  </r>
  <r>
    <n v="738"/>
    <s v="Johnson-Gould"/>
    <s v="Exclusive needs-based adapter"/>
    <n v="-2713.86691534293"/>
    <n v="145986.81475764801"/>
    <n v="-53.792915906195347"/>
    <x v="3"/>
    <n v="4802.22775312454"/>
    <n v="30.399810725899577"/>
    <x v="1"/>
    <s v="USD"/>
    <n v="1164344371.5994599"/>
    <d v="2006-11-24T04:59:32"/>
    <n v="1168482333.1661201"/>
    <d v="2007-01-11T02:25:33"/>
    <b v="0"/>
    <b v="0"/>
    <s v="theater/plays"/>
    <x v="3"/>
    <s v="plays"/>
  </r>
  <r>
    <n v="739"/>
    <s v="Perez-Hess"/>
    <s v="Down-sized cohesive archive"/>
    <n v="-2765.8815143525298"/>
    <n v="146135.52596093999"/>
    <n v="-52.83506368679322"/>
    <x v="0"/>
    <n v="4808.04383454456"/>
    <n v="30.393967066396893"/>
    <x v="1"/>
    <s v="USD"/>
    <n v="1163975897.39533"/>
    <d v="2006-11-19T22:38:17"/>
    <n v="1168117550.93575"/>
    <d v="2007-01-06T21:05:51"/>
    <b v="0"/>
    <b v="1"/>
    <s v="theater/plays"/>
    <x v="3"/>
    <s v="plays"/>
  </r>
  <r>
    <n v="740"/>
    <s v="Reeves, Thompson and Richardson"/>
    <s v="Proactive composite alliance"/>
    <n v="-2817.8961133621301"/>
    <n v="146284.237164233"/>
    <n v="-51.912572812947374"/>
    <x v="1"/>
    <n v="4813.8599159645901"/>
    <n v="30.3881375274546"/>
    <x v="1"/>
    <s v="USD"/>
    <n v="1163607423.1912"/>
    <d v="2006-11-15T16:17:03"/>
    <n v="1167752768.70538"/>
    <d v="2007-01-02T15:46:09"/>
    <b v="0"/>
    <b v="0"/>
    <s v="film &amp; video/drama"/>
    <x v="4"/>
    <s v="drama"/>
  </r>
  <r>
    <n v="741"/>
    <s v="Simmons-Reynolds"/>
    <s v="Re-engineered intangible definition"/>
    <n v="-2869.9107123717299"/>
    <n v="146432.948367526"/>
    <n v="-51.023520605110392"/>
    <x v="0"/>
    <n v="4819.6759973846201"/>
    <n v="30.382322057953129"/>
    <x v="1"/>
    <s v="USD"/>
    <n v="1163238948.9870701"/>
    <d v="2006-11-11T09:55:49"/>
    <n v="1167387986.4750099"/>
    <d v="2006-12-29T10:26:26"/>
    <b v="0"/>
    <b v="0"/>
    <s v="theater/plays"/>
    <x v="3"/>
    <s v="plays"/>
  </r>
  <r>
    <n v="742"/>
    <s v="Collier Inc"/>
    <s v="Enhanced dynamic definition"/>
    <n v="-2921.9253113812301"/>
    <n v="146581.659570819"/>
    <n v="-50.166121289913477"/>
    <x v="1"/>
    <n v="4825.4920788046402"/>
    <n v="30.3765206070196"/>
    <x v="1"/>
    <s v="USD"/>
    <n v="1162870474.7829399"/>
    <d v="2006-11-07T03:34:35"/>
    <n v="1167023204.2446499"/>
    <d v="2006-12-25T05:06:44"/>
    <b v="0"/>
    <b v="0"/>
    <s v="theater/plays"/>
    <x v="3"/>
    <s v="plays"/>
  </r>
  <r>
    <n v="743"/>
    <s v="Gray-Jenkins"/>
    <s v="Devolved next generation adapter"/>
    <n v="-2973.9399103908299"/>
    <n v="146730.370774112"/>
    <n v="-49.33871402762437"/>
    <x v="1"/>
    <n v="4831.3081602246702"/>
    <n v="30.370733124025897"/>
    <x v="4"/>
    <s v="GBP"/>
    <n v="1162502000.57882"/>
    <d v="2006-11-02T21:13:21"/>
    <n v="1166658422.0142801"/>
    <d v="2006-12-20T23:47:02"/>
    <b v="0"/>
    <b v="0"/>
    <s v="film &amp; video/documentary"/>
    <x v="4"/>
    <s v="documentary"/>
  </r>
  <r>
    <n v="744"/>
    <s v="Scott, Wilson and Martin"/>
    <s v="Cross-platform intermediate frame"/>
    <n v="-3025.9545094004302"/>
    <n v="146879.08197740401"/>
    <n v="-48.539752174432714"/>
    <x v="1"/>
    <n v="4837.1242416447003"/>
    <n v="30.364959558587387"/>
    <x v="1"/>
    <s v="USD"/>
    <n v="1162133526.3746901"/>
    <d v="2006-10-29T14:52:06"/>
    <n v="1166293639.78391"/>
    <d v="2006-12-16T18:27:20"/>
    <b v="0"/>
    <b v="0"/>
    <s v="technology/wearables"/>
    <x v="2"/>
    <s v="wearables"/>
  </r>
  <r>
    <n v="745"/>
    <s v="Caldwell, Velazquez and Wilson"/>
    <s v="Monitored impactful analyzer"/>
    <n v="-3077.96910841003"/>
    <n v="147027.79318069699"/>
    <n v="-47.767793633460585"/>
    <x v="1"/>
    <n v="4842.9403230647204"/>
    <n v="30.359199860562089"/>
    <x v="1"/>
    <s v="USD"/>
    <n v="1161765052.1705599"/>
    <d v="2006-10-25T08:30:52"/>
    <n v="1165928857.55354"/>
    <d v="2006-12-12T13:07:38"/>
    <b v="0"/>
    <b v="1"/>
    <s v="games/video games"/>
    <x v="6"/>
    <s v="video games"/>
  </r>
  <r>
    <n v="746"/>
    <s v="Spencer-Bates"/>
    <s v="Optional responsive customer loyalty"/>
    <n v="-3129.9837074196298"/>
    <n v="147176.50438398999"/>
    <n v="-47.021492167869091"/>
    <x v="3"/>
    <n v="4848.7564044847504"/>
    <n v="30.353453980047817"/>
    <x v="1"/>
    <s v="USD"/>
    <n v="1161396577.9664299"/>
    <d v="2006-10-21T02:09:38"/>
    <n v="1165564075.3231699"/>
    <d v="2006-12-08T07:47:55"/>
    <b v="0"/>
    <b v="0"/>
    <s v="theater/plays"/>
    <x v="3"/>
    <s v="plays"/>
  </r>
  <r>
    <n v="747"/>
    <s v="Best, Carr and Williams"/>
    <s v="Diverse transitional migration"/>
    <n v="-3181.9983064292201"/>
    <n v="147325.21558728299"/>
    <n v="-46.299589565969519"/>
    <x v="0"/>
    <n v="4854.5724859047796"/>
    <n v="30.3477218673819"/>
    <x v="1"/>
    <s v="USD"/>
    <n v="1161028103.7623"/>
    <d v="2006-10-16T19:48:24"/>
    <n v="1165199293.0927999"/>
    <d v="2006-12-04T02:28:13"/>
    <b v="0"/>
    <b v="0"/>
    <s v="music/rock"/>
    <x v="1"/>
    <s v="rock"/>
  </r>
  <r>
    <n v="748"/>
    <s v="Campbell, Brown and Powell"/>
    <s v="Synchronized global task-force"/>
    <n v="-3234.0129054387298"/>
    <n v="147473.92679057599"/>
    <n v="-45.600908562413267"/>
    <x v="1"/>
    <n v="4860.3885673248096"/>
    <n v="30.342003473139314"/>
    <x v="1"/>
    <s v="USD"/>
    <n v="1160659629.5581701"/>
    <d v="2006-10-12T13:27:10"/>
    <n v="1164834510.8624301"/>
    <d v="2006-11-29T21:08:31"/>
    <b v="0"/>
    <b v="1"/>
    <s v="theater/plays"/>
    <x v="3"/>
    <s v="plays"/>
  </r>
  <r>
    <n v="749"/>
    <s v="Johnson, Parker and Haynes"/>
    <s v="Focused 6thgeneration forecast"/>
    <n v="-3286.0275044483301"/>
    <n v="147622.63799386899"/>
    <n v="-44.924346431681009"/>
    <x v="1"/>
    <n v="4866.2046487448297"/>
    <n v="30.336298748131405"/>
    <x v="5"/>
    <s v="CHF"/>
    <n v="1160291155.3540399"/>
    <d v="2006-10-08T07:05:55"/>
    <n v="1164469728.6320701"/>
    <d v="2006-11-25T15:48:49"/>
    <b v="0"/>
    <b v="0"/>
    <s v="film &amp; video/shorts"/>
    <x v="4"/>
    <s v="shorts"/>
  </r>
  <r>
    <n v="750"/>
    <s v="Clark-Cooke"/>
    <s v="Down-sized analyzing challenge"/>
    <n v="-3338.0421034579299"/>
    <n v="147771.34919716101"/>
    <n v="-44.268869180554184"/>
    <x v="1"/>
    <n v="4872.0207301648597"/>
    <n v="30.330607643403994"/>
    <x v="1"/>
    <s v="USD"/>
    <n v="1159922681.14991"/>
    <d v="2006-10-04T00:44:41"/>
    <n v="1164104946.4017"/>
    <d v="2006-11-21T10:29:06"/>
    <b v="0"/>
    <b v="0"/>
    <s v="film &amp; video/animation"/>
    <x v="4"/>
    <s v="animation"/>
  </r>
  <r>
    <n v="751"/>
    <s v="Schroeder Ltd"/>
    <s v="Progressive needs-based focus group"/>
    <n v="-3390.0567024675302"/>
    <n v="147920.06040045401"/>
    <n v="-43.633506275215694"/>
    <x v="1"/>
    <n v="4877.8368115848898"/>
    <n v="30.324930110237194"/>
    <x v="4"/>
    <s v="GBP"/>
    <n v="1159554206.94578"/>
    <d v="2006-09-29T18:23:27"/>
    <n v="1163740164.17133"/>
    <d v="2006-11-17T05:09:24"/>
    <b v="0"/>
    <b v="0"/>
    <s v="games/video games"/>
    <x v="6"/>
    <s v="video games"/>
  </r>
  <r>
    <n v="752"/>
    <s v="Jackson PLC"/>
    <s v="Ergonomic 6thgeneration success"/>
    <n v="-3442.07130147712"/>
    <n v="148068.77160374701"/>
    <n v="-43.017345846439973"/>
    <x v="0"/>
    <n v="4883.6528930049099"/>
    <n v="30.319266100142581"/>
    <x v="6"/>
    <s v="EUR"/>
    <n v="1159185732.7416601"/>
    <d v="2006-09-25T12:02:13"/>
    <n v="1163375381.9409599"/>
    <d v="2006-11-12T23:49:42"/>
    <b v="0"/>
    <b v="0"/>
    <s v="film &amp; video/documentary"/>
    <x v="4"/>
    <s v="documentary"/>
  </r>
  <r>
    <n v="753"/>
    <s v="Blair, Collins and Carter"/>
    <s v="Exclusive interactive approach"/>
    <n v="-3494.0859004867302"/>
    <n v="148217.48280704001"/>
    <n v="-42.419530323050488"/>
    <x v="1"/>
    <n v="4889.4689744249399"/>
    <n v="30.313615564862474"/>
    <x v="1"/>
    <s v="USD"/>
    <n v="1158817258.5375299"/>
    <d v="2006-09-21T05:40:59"/>
    <n v="1163010599.7105899"/>
    <d v="2006-11-08T18:30:00"/>
    <b v="0"/>
    <b v="0"/>
    <s v="theater/plays"/>
    <x v="3"/>
    <s v="plays"/>
  </r>
  <r>
    <n v="754"/>
    <s v="Maldonado and Sons"/>
    <s v="Reverse-engineered asynchronous archive"/>
    <n v="-3546.10049949623"/>
    <n v="148366.19401033301"/>
    <n v="-41.839252449672642"/>
    <x v="1"/>
    <n v="4895.28505584497"/>
    <n v="30.307978456368701"/>
    <x v="1"/>
    <s v="USD"/>
    <n v="1158448784.3334"/>
    <d v="2006-09-16T23:19:44"/>
    <n v="1162645817.4802201"/>
    <d v="2006-11-04T13:10:17"/>
    <b v="0"/>
    <b v="0"/>
    <s v="film &amp; video/documentary"/>
    <x v="4"/>
    <s v="documentary"/>
  </r>
  <r>
    <n v="755"/>
    <s v="Mitchell and Sons"/>
    <s v="Synergized intangible challenge"/>
    <n v="-3598.1150985058298"/>
    <n v="148514.905213625"/>
    <n v="-41.275751649884128"/>
    <x v="1"/>
    <n v="4901.101137265"/>
    <n v="30.302354726860816"/>
    <x v="3"/>
    <s v="DKK"/>
    <n v="1158080310.1292701"/>
    <d v="2006-09-12T16:58:30"/>
    <n v="1162281035.24986"/>
    <d v="2006-10-31T07:50:35"/>
    <b v="0"/>
    <b v="1"/>
    <s v="film &amp; video/drama"/>
    <x v="4"/>
    <s v="drama"/>
  </r>
  <r>
    <n v="756"/>
    <s v="Jackson-Lewis"/>
    <s v="Monitored multi-state encryption"/>
    <n v="-3650.1296975154301"/>
    <n v="148663.616416918"/>
    <n v="-40.728310700332194"/>
    <x v="1"/>
    <n v="4906.9172186850201"/>
    <n v="30.296744328765669"/>
    <x v="1"/>
    <s v="USD"/>
    <n v="1157711835.9251399"/>
    <d v="2006-09-08T10:37:16"/>
    <n v="1161916253.01949"/>
    <d v="2006-10-27T02:30:53"/>
    <b v="0"/>
    <b v="0"/>
    <s v="theater/plays"/>
    <x v="3"/>
    <s v="plays"/>
  </r>
  <r>
    <n v="757"/>
    <s v="Black, Armstrong and Anderson"/>
    <s v="Profound attitude-oriented functionalities"/>
    <n v="-3702.1442965250199"/>
    <n v="148812.327620211"/>
    <n v="-40.196252685205216"/>
    <x v="1"/>
    <n v="4912.7333001050501"/>
    <n v="30.291147214734597"/>
    <x v="1"/>
    <s v="USD"/>
    <n v="1157343361.72101"/>
    <d v="2006-09-04T04:16:02"/>
    <n v="1161551470.78912"/>
    <d v="2006-10-22T21:11:11"/>
    <b v="0"/>
    <b v="1"/>
    <s v="publishing/fiction"/>
    <x v="5"/>
    <s v="fiction"/>
  </r>
  <r>
    <n v="758"/>
    <s v="Maldonado-Gonzalez"/>
    <s v="Digitized client-driven database"/>
    <n v="-3754.1588955346301"/>
    <n v="148961.038823504"/>
    <n v="-39.678938203890397"/>
    <x v="1"/>
    <n v="4918.5493815250802"/>
    <n v="30.285563337643282"/>
    <x v="1"/>
    <s v="USD"/>
    <n v="1156974887.51688"/>
    <d v="2006-08-30T21:54:48"/>
    <n v="1161186688.5587499"/>
    <d v="2006-10-18T15:51:29"/>
    <b v="0"/>
    <b v="0"/>
    <s v="photography/photography books"/>
    <x v="7"/>
    <s v="photography books"/>
  </r>
  <r>
    <n v="759"/>
    <s v="Kim-Rice"/>
    <s v="Organized bi-directional function"/>
    <n v="-3806.1734945442299"/>
    <n v="149109.750026797"/>
    <n v="-39.175762807589031"/>
    <x v="0"/>
    <n v="4924.3654629451003"/>
    <n v="30.279992650590028"/>
    <x v="3"/>
    <s v="DKK"/>
    <n v="1156606413.3127501"/>
    <d v="2006-08-26T15:33:33"/>
    <n v="1160821906.3283801"/>
    <d v="2006-10-14T10:31:46"/>
    <b v="0"/>
    <b v="0"/>
    <s v="theater/plays"/>
    <x v="3"/>
    <s v="plays"/>
  </r>
  <r>
    <n v="760"/>
    <s v="Garcia, Garcia and Lopez"/>
    <s v="Reduced stable middleware"/>
    <n v="-3858.1880935537301"/>
    <n v="149258.46123009"/>
    <n v="-38.686154643282272"/>
    <x v="1"/>
    <n v="4930.1815443651303"/>
    <n v="30.274435106894288"/>
    <x v="1"/>
    <s v="USD"/>
    <n v="1156237939.1086199"/>
    <d v="2006-08-22T09:12:19"/>
    <n v="1160457124.0980101"/>
    <d v="2006-10-10T05:12:04"/>
    <b v="0"/>
    <b v="1"/>
    <s v="technology/wearables"/>
    <x v="2"/>
    <s v="wearables"/>
  </r>
  <r>
    <n v="761"/>
    <s v="Watts Group"/>
    <s v="Universal 5thgeneration neural-net"/>
    <n v="-3910.2026925633299"/>
    <n v="149407.17243338199"/>
    <n v="-38.209572285736996"/>
    <x v="1"/>
    <n v="4935.9976257851604"/>
    <n v="30.268890660095497"/>
    <x v="6"/>
    <s v="EUR"/>
    <n v="1155869464.9045"/>
    <d v="2006-08-18T02:51:05"/>
    <n v="1160092341.86764"/>
    <d v="2006-10-05T23:52:22"/>
    <b v="0"/>
    <b v="1"/>
    <s v="music/rock"/>
    <x v="1"/>
    <s v="rock"/>
  </r>
  <r>
    <n v="762"/>
    <s v="Werner-Bryant"/>
    <s v="Virtual uniform frame"/>
    <n v="-3962.2172915729202"/>
    <n v="149555.88363667499"/>
    <n v="-37.745502740286192"/>
    <x v="1"/>
    <n v="4941.8137072051804"/>
    <n v="30.263359263952427"/>
    <x v="1"/>
    <s v="USD"/>
    <n v="1155500990.7003701"/>
    <d v="2006-08-13T20:29:51"/>
    <n v="1159727559.63728"/>
    <d v="2006-10-01T18:32:40"/>
    <b v="0"/>
    <b v="0"/>
    <s v="food/food trucks"/>
    <x v="0"/>
    <s v="food trucks"/>
  </r>
  <r>
    <n v="763"/>
    <s v="Schmitt-Mendoza"/>
    <s v="Profound explicit paradigm"/>
    <n v="-4014.23189058253"/>
    <n v="149704.59483996799"/>
    <n v="-37.293459600871095"/>
    <x v="1"/>
    <n v="4947.6297886252096"/>
    <n v="30.257840872440493"/>
    <x v="1"/>
    <s v="USD"/>
    <n v="1155132516.4962399"/>
    <d v="2006-08-09T14:08:36"/>
    <n v="1159362777.4069099"/>
    <d v="2006-09-27T13:12:57"/>
    <b v="0"/>
    <b v="0"/>
    <s v="publishing/radio &amp; podcasts"/>
    <x v="5"/>
    <s v="radio &amp; podcasts"/>
  </r>
  <r>
    <n v="764"/>
    <s v="Reid-Mccullough"/>
    <s v="Visionary real-time groupware"/>
    <n v="-4066.2464895921298"/>
    <n v="149853.30604326099"/>
    <n v="-36.852981349463697"/>
    <x v="1"/>
    <n v="4953.4458700452396"/>
    <n v="30.25233543975164"/>
    <x v="3"/>
    <s v="DKK"/>
    <n v="1154764042.29211"/>
    <d v="2006-08-05T07:47:22"/>
    <n v="1158997995.1765399"/>
    <d v="2006-09-23T07:53:15"/>
    <b v="0"/>
    <b v="0"/>
    <s v="publishing/fiction"/>
    <x v="5"/>
    <s v="fiction"/>
  </r>
  <r>
    <n v="765"/>
    <s v="Woods-Clark"/>
    <s v="Networked tertiary Graphical User Interface"/>
    <n v="-4118.2610886017301"/>
    <n v="150002.01724655399"/>
    <n v="-36.423629784357374"/>
    <x v="0"/>
    <n v="4959.2619514652697"/>
    <n v="30.246842920292647"/>
    <x v="1"/>
    <s v="USD"/>
    <n v="1154395568.08798"/>
    <d v="2006-08-01T01:26:08"/>
    <n v="1158633212.9461701"/>
    <d v="2006-09-19T02:33:33"/>
    <b v="0"/>
    <b v="1"/>
    <s v="theater/plays"/>
    <x v="3"/>
    <s v="plays"/>
  </r>
  <r>
    <n v="766"/>
    <s v="Vaughn, Hunt and Caldwell"/>
    <s v="Virtual grid-enabled task-force"/>
    <n v="-4170.2756876112298"/>
    <n v="150150.72844984601"/>
    <n v="-36.004988566080542"/>
    <x v="1"/>
    <n v="4965.0780328852898"/>
    <n v="30.241363268683799"/>
    <x v="1"/>
    <s v="USD"/>
    <n v="1154027093.8838501"/>
    <d v="2006-07-27T19:04:54"/>
    <n v="1158268430.7158"/>
    <d v="2006-09-14T21:13:51"/>
    <b v="0"/>
    <b v="0"/>
    <s v="music/rock"/>
    <x v="1"/>
    <s v="rock"/>
  </r>
  <r>
    <n v="767"/>
    <s v="Bennett and Sons"/>
    <s v="Function-based multi-state software"/>
    <n v="-4222.2902866208196"/>
    <n v="150299.43965313901"/>
    <n v="-35.59666187078448"/>
    <x v="1"/>
    <n v="4970.8941143053198"/>
    <n v="30.235896439758161"/>
    <x v="1"/>
    <s v="USD"/>
    <n v="1153658619.6797199"/>
    <d v="2006-07-23T12:43:40"/>
    <n v="1157903648.48543"/>
    <d v="2006-09-10T15:54:08"/>
    <b v="0"/>
    <b v="0"/>
    <s v="theater/plays"/>
    <x v="3"/>
    <s v="plays"/>
  </r>
  <r>
    <n v="768"/>
    <s v="Lamb Inc"/>
    <s v="Optimized leadingedge concept"/>
    <n v="-4274.3048856304304"/>
    <n v="150448.15085643201"/>
    <n v="-35.19827314195954"/>
    <x v="1"/>
    <n v="4976.7101957253499"/>
    <n v="30.230442388559531"/>
    <x v="1"/>
    <s v="USD"/>
    <n v="1153290145.47559"/>
    <d v="2006-07-19T06:22:25"/>
    <n v="1157538866.25506"/>
    <d v="2006-09-06T10:34:26"/>
    <b v="0"/>
    <b v="0"/>
    <s v="theater/plays"/>
    <x v="3"/>
    <s v="plays"/>
  </r>
  <r>
    <n v="769"/>
    <s v="Casey-Kelly"/>
    <s v="Sharable holistic interface"/>
    <n v="-4326.3194846400302"/>
    <n v="150596.86205972501"/>
    <n v="-34.809463932193943"/>
    <x v="1"/>
    <n v="4982.5262771453699"/>
    <n v="30.225001070341811"/>
    <x v="1"/>
    <s v="USD"/>
    <n v="1152921671.2714601"/>
    <d v="2006-07-15T00:01:11"/>
    <n v="1157174084.0246999"/>
    <d v="2006-09-02T05:14:44"/>
    <b v="0"/>
    <b v="0"/>
    <s v="music/rock"/>
    <x v="1"/>
    <s v="rock"/>
  </r>
  <r>
    <n v="770"/>
    <s v="Jones, Taylor and Moore"/>
    <s v="Down-sized system-worthy secured line"/>
    <n v="-4378.33408364963"/>
    <n v="150745.57326301801"/>
    <n v="-34.42989282749334"/>
    <x v="0"/>
    <n v="4988.3423585654"/>
    <n v="30.219572440567415"/>
    <x v="6"/>
    <s v="EUR"/>
    <n v="1152553197.0673399"/>
    <d v="2006-07-10T17:39:57"/>
    <n v="1156809301.7943299"/>
    <d v="2006-08-28T23:55:02"/>
    <b v="0"/>
    <b v="0"/>
    <s v="music/metal"/>
    <x v="1"/>
    <s v="metal"/>
  </r>
  <r>
    <n v="771"/>
    <s v="Bradshaw, Gill and Donovan"/>
    <s v="Inverse secondary infrastructure"/>
    <n v="-4430.3486826591297"/>
    <n v="150894.28446631"/>
    <n v="-34.059234447375836"/>
    <x v="0"/>
    <n v="4994.1584399854301"/>
    <n v="30.214156454906188"/>
    <x v="4"/>
    <s v="GBP"/>
    <n v="1152184722.86321"/>
    <d v="2006-07-06T11:18:43"/>
    <n v="1156444519.5639601"/>
    <d v="2006-08-24T18:35:20"/>
    <b v="0"/>
    <b v="1"/>
    <s v="technology/wearables"/>
    <x v="2"/>
    <s v="wearables"/>
  </r>
  <r>
    <n v="772"/>
    <s v="Hernandez, Rodriguez and Clark"/>
    <s v="Organic foreground leverage"/>
    <n v="-4482.3632816687204"/>
    <n v="151042.995669603"/>
    <n v="-33.697178514583008"/>
    <x v="0"/>
    <n v="4999.9745214054501"/>
    <n v="30.208753069234863"/>
    <x v="1"/>
    <s v="USD"/>
    <n v="1151816248.65908"/>
    <d v="2006-07-02T04:57:29"/>
    <n v="1156079737.33359"/>
    <d v="2006-08-20T13:15:37"/>
    <b v="0"/>
    <b v="0"/>
    <s v="theater/plays"/>
    <x v="3"/>
    <s v="plays"/>
  </r>
  <r>
    <n v="773"/>
    <s v="Smith-Jones"/>
    <s v="Reverse-engineered static concept"/>
    <n v="-4534.3778806783303"/>
    <n v="151191.706872896"/>
    <n v="-33.343428988824847"/>
    <x v="1"/>
    <n v="5005.7906028254802"/>
    <n v="30.203362239634433"/>
    <x v="1"/>
    <s v="USD"/>
    <n v="1151447774.4549501"/>
    <d v="2006-06-27T22:36:14"/>
    <n v="1155714955.10322"/>
    <d v="2006-08-16T07:55:55"/>
    <b v="0"/>
    <b v="0"/>
    <s v="film &amp; video/drama"/>
    <x v="4"/>
    <s v="drama"/>
  </r>
  <r>
    <n v="774"/>
    <s v="Roy PLC"/>
    <s v="Multi-channeled neutral customer loyalty"/>
    <n v="-4586.3924796879301"/>
    <n v="151340.418076189"/>
    <n v="-32.99770325946605"/>
    <x v="0"/>
    <n v="5011.6066842455102"/>
    <n v="30.197983922390165"/>
    <x v="1"/>
    <s v="USD"/>
    <n v="1151079300.2508199"/>
    <d v="2006-06-23T16:15:00"/>
    <n v="1155350172.8728499"/>
    <d v="2006-08-12T02:36:13"/>
    <b v="0"/>
    <b v="0"/>
    <s v="technology/wearables"/>
    <x v="2"/>
    <s v="wearables"/>
  </r>
  <r>
    <n v="775"/>
    <s v="Wright, Brooks and Villarreal"/>
    <s v="Reverse-engineered bifurcated strategy"/>
    <n v="-4638.4070786975299"/>
    <n v="151489.129279482"/>
    <n v="-32.65973139253235"/>
    <x v="1"/>
    <n v="5017.4227656655403"/>
    <n v="30.192618073989944"/>
    <x v="1"/>
    <s v="USD"/>
    <n v="1150710826.04669"/>
    <d v="2006-06-19T09:53:46"/>
    <n v="1154985390.6424799"/>
    <d v="2006-08-07T21:16:31"/>
    <b v="0"/>
    <b v="0"/>
    <s v="music/jazz"/>
    <x v="1"/>
    <s v="jazz"/>
  </r>
  <r>
    <n v="776"/>
    <s v="Flores, Miller and Johnson"/>
    <s v="Horizontal context-sensitive knowledge user"/>
    <n v="-4690.4216777071297"/>
    <n v="151637.84048277501"/>
    <n v="-32.329255427819405"/>
    <x v="1"/>
    <n v="5023.2388470855603"/>
    <n v="30.187264651123243"/>
    <x v="1"/>
    <s v="USD"/>
    <n v="1150342351.8425601"/>
    <d v="2006-06-15T03:32:32"/>
    <n v="1154620608.4121201"/>
    <d v="2006-08-03T15:56:48"/>
    <b v="0"/>
    <b v="0"/>
    <s v="technology/wearables"/>
    <x v="2"/>
    <s v="wearables"/>
  </r>
  <r>
    <n v="777"/>
    <s v="Bridges, Freeman and Kim"/>
    <s v="Cross-group multi-state task-force"/>
    <n v="-4742.4362767166203"/>
    <n v="151786.55168606699"/>
    <n v="-32.00602872225727"/>
    <x v="1"/>
    <n v="5029.0549285055904"/>
    <n v="30.181923610679501"/>
    <x v="1"/>
    <s v="USD"/>
    <n v="1149973877.6384301"/>
    <d v="2006-06-10T21:11:18"/>
    <n v="1154255826.1817501"/>
    <d v="2006-07-30T10:37:06"/>
    <b v="0"/>
    <b v="0"/>
    <s v="games/video games"/>
    <x v="6"/>
    <s v="video games"/>
  </r>
  <r>
    <n v="778"/>
    <s v="Anderson-Perez"/>
    <s v="Expanded 3rdgeneration strategy"/>
    <n v="-4794.4508757262302"/>
    <n v="151935.26288935999"/>
    <n v="-31.689815336015073"/>
    <x v="1"/>
    <n v="5034.8710099256195"/>
    <n v="30.176594909748154"/>
    <x v="1"/>
    <s v="USD"/>
    <n v="1149605403.4342999"/>
    <d v="2006-06-06T14:50:03"/>
    <n v="1153891043.95138"/>
    <d v="2006-07-26T05:17:24"/>
    <b v="0"/>
    <b v="0"/>
    <s v="theater/plays"/>
    <x v="3"/>
    <s v="plays"/>
  </r>
  <r>
    <n v="779"/>
    <s v="Wright, Fox and Marks"/>
    <s v="Assimilated real-time support"/>
    <n v="-4846.46547473583"/>
    <n v="152083.97409265299"/>
    <n v="-31.380389458142741"/>
    <x v="1"/>
    <n v="5040.6870913456396"/>
    <n v="30.171278505616051"/>
    <x v="1"/>
    <s v="USD"/>
    <n v="1149236929.23018"/>
    <d v="2006-06-02T08:28:49"/>
    <n v="1153526261.72101"/>
    <d v="2006-07-21T23:57:42"/>
    <b v="0"/>
    <b v="1"/>
    <s v="theater/plays"/>
    <x v="3"/>
    <s v="plays"/>
  </r>
  <r>
    <n v="780"/>
    <s v="Crawford-Peters"/>
    <s v="User-centric regional database"/>
    <n v="-4898.4800737454298"/>
    <n v="152232.68529594599"/>
    <n v="-31.077534868800083"/>
    <x v="1"/>
    <n v="5046.5031727656697"/>
    <n v="30.165974355766998"/>
    <x v="0"/>
    <s v="CAD"/>
    <n v="1148868455.0260501"/>
    <d v="2006-05-29T02:07:35"/>
    <n v="1153161479.4906399"/>
    <d v="2006-07-17T18:37:59"/>
    <b v="0"/>
    <b v="0"/>
    <s v="theater/plays"/>
    <x v="3"/>
    <s v="plays"/>
  </r>
  <r>
    <n v="781"/>
    <s v="Romero-Hoffman"/>
    <s v="Open-source zero administration complexity"/>
    <n v="-4950.4946727550296"/>
    <n v="152381.396499239"/>
    <n v="-30.781044435390999"/>
    <x v="0"/>
    <n v="5052.3192541856997"/>
    <n v="30.160682417880746"/>
    <x v="0"/>
    <s v="CAD"/>
    <n v="1148499980.8219199"/>
    <d v="2006-05-24T19:46:21"/>
    <n v="1152796697.2602701"/>
    <d v="2006-07-13T13:18:17"/>
    <b v="0"/>
    <b v="0"/>
    <s v="theater/plays"/>
    <x v="3"/>
    <s v="plays"/>
  </r>
  <r>
    <n v="782"/>
    <s v="Sparks-West"/>
    <s v="Organized incremental standardization"/>
    <n v="-5002.5092717646303"/>
    <n v="152530.10770253101"/>
    <n v="-30.490719640130955"/>
    <x v="1"/>
    <n v="5058.1353356057198"/>
    <n v="30.155402649831487"/>
    <x v="1"/>
    <s v="USD"/>
    <n v="1148131506.61779"/>
    <d v="2006-05-20T13:25:07"/>
    <n v="1152431915.0299001"/>
    <d v="2006-07-09T07:58:35"/>
    <b v="0"/>
    <b v="0"/>
    <s v="technology/web"/>
    <x v="2"/>
    <s v="web"/>
  </r>
  <r>
    <n v="783"/>
    <s v="Baker, Morgan and Brown"/>
    <s v="Assimilated didactic open system"/>
    <n v="-5054.52387077413"/>
    <n v="152678.81890582401"/>
    <n v="-30.20637013678607"/>
    <x v="0"/>
    <n v="5063.9514170257498"/>
    <n v="30.150135009687368"/>
    <x v="1"/>
    <s v="USD"/>
    <n v="1147763032.41366"/>
    <d v="2006-05-16T07:03:52"/>
    <n v="1152067132.79954"/>
    <d v="2006-07-05T02:38:53"/>
    <b v="0"/>
    <b v="0"/>
    <s v="theater/plays"/>
    <x v="3"/>
    <s v="plays"/>
  </r>
  <r>
    <n v="784"/>
    <s v="Mosley-Gilbert"/>
    <s v="Vision-oriented logistical intranet"/>
    <n v="-5106.5384697837299"/>
    <n v="152827.53010911701"/>
    <n v="-29.927813334497312"/>
    <x v="0"/>
    <n v="5069.7674984457799"/>
    <n v="30.14487945570853"/>
    <x v="1"/>
    <s v="USD"/>
    <n v="1147394558.2095301"/>
    <d v="2006-05-12T00:42:38"/>
    <n v="1151702350.56917"/>
    <d v="2006-06-30T21:19:11"/>
    <b v="0"/>
    <b v="1"/>
    <s v="technology/web"/>
    <x v="2"/>
    <s v="web"/>
  </r>
  <r>
    <n v="785"/>
    <s v="Berry-Boyer"/>
    <s v="Mandatory incremental projection"/>
    <n v="-5158.5530687933297"/>
    <n v="152976.24131241001"/>
    <n v="-29.654874006790759"/>
    <x v="1"/>
    <n v="5075.58357986581"/>
    <n v="30.139635946346576"/>
    <x v="1"/>
    <s v="USD"/>
    <n v="1147026084.0053999"/>
    <d v="2006-05-07T18:21:24"/>
    <n v="1151337568.3388"/>
    <d v="2006-06-26T15:59:28"/>
    <b v="0"/>
    <b v="0"/>
    <s v="theater/plays"/>
    <x v="3"/>
    <s v="plays"/>
  </r>
  <r>
    <n v="786"/>
    <s v="Sanders-Allen"/>
    <s v="Grass-roots needs-based encryption"/>
    <n v="-5210.5676678029304"/>
    <n v="153124.95251570299"/>
    <n v="-29.387383923999419"/>
    <x v="0"/>
    <n v="5081.39966128583"/>
    <n v="30.134404440243394"/>
    <x v="1"/>
    <s v="USD"/>
    <n v="1146657609.80127"/>
    <d v="2006-05-03T12:00:10"/>
    <n v="1150972786.1084299"/>
    <d v="2006-06-22T10:39:46"/>
    <b v="0"/>
    <b v="1"/>
    <s v="theater/plays"/>
    <x v="3"/>
    <s v="plays"/>
  </r>
  <r>
    <n v="787"/>
    <s v="Lopez Inc"/>
    <s v="Team-oriented 6thgeneration middleware"/>
    <n v="-5262.5822668125302"/>
    <n v="153273.66371899599"/>
    <n v="-29.125181507486747"/>
    <x v="1"/>
    <n v="5087.2157427058601"/>
    <n v="30.129184896229823"/>
    <x v="4"/>
    <s v="GBP"/>
    <n v="1146289135.5971401"/>
    <d v="2006-04-29T05:38:56"/>
    <n v="1150608003.8780601"/>
    <d v="2006-06-18T05:20:04"/>
    <b v="0"/>
    <b v="1"/>
    <s v="technology/wearables"/>
    <x v="2"/>
    <s v="wearables"/>
  </r>
  <r>
    <n v="788"/>
    <s v="Moreno-Turner"/>
    <s v="Inverse multi-tasking installation"/>
    <n v="-5314.59686582212"/>
    <n v="153422.374922288"/>
    <n v="-28.868111504174259"/>
    <x v="1"/>
    <n v="5093.0318241258901"/>
    <n v="30.123977273324748"/>
    <x v="6"/>
    <s v="EUR"/>
    <n v="1145920661.3930199"/>
    <d v="2006-04-24T23:17:41"/>
    <n v="1150243221.6476901"/>
    <d v="2006-06-14T00:00:22"/>
    <b v="0"/>
    <b v="1"/>
    <s v="theater/plays"/>
    <x v="3"/>
    <s v="plays"/>
  </r>
  <r>
    <n v="789"/>
    <s v="Jones-Watson"/>
    <s v="Switchable disintermediate moderator"/>
    <n v="-5366.6114648316297"/>
    <n v="153571.086125581"/>
    <n v="-28.616024679997789"/>
    <x v="3"/>
    <n v="5098.8479055459102"/>
    <n v="30.118781530734609"/>
    <x v="1"/>
    <s v="USD"/>
    <n v="1145552187.18889"/>
    <d v="2006-04-20T16:56:27"/>
    <n v="1149878439.41733"/>
    <d v="2006-06-09T18:40:39"/>
    <b v="0"/>
    <b v="0"/>
    <s v="theater/plays"/>
    <x v="3"/>
    <s v="plays"/>
  </r>
  <r>
    <n v="790"/>
    <s v="Barker Inc"/>
    <s v="Re-engineered 24/7 task-force"/>
    <n v="-5418.6260638412296"/>
    <n v="153719.797328874"/>
    <n v="-28.368777531015496"/>
    <x v="1"/>
    <n v="5104.6639869659402"/>
    <n v="30.113597627851007"/>
    <x v="6"/>
    <s v="EUR"/>
    <n v="1145183712.98476"/>
    <d v="2006-04-16T10:35:13"/>
    <n v="1149513657.18696"/>
    <d v="2006-06-05T13:20:57"/>
    <b v="0"/>
    <b v="1"/>
    <s v="theater/plays"/>
    <x v="3"/>
    <s v="plays"/>
  </r>
  <r>
    <n v="791"/>
    <s v="Tate, Bass and House"/>
    <s v="Organic object-oriented budgetary management"/>
    <n v="-5470.6406628508303"/>
    <n v="153868.508532167"/>
    <n v="-28.126232011002507"/>
    <x v="1"/>
    <n v="5110.4800683859703"/>
    <n v="30.108425524250777"/>
    <x v="1"/>
    <s v="USD"/>
    <n v="1144815238.7806301"/>
    <d v="2006-04-12T04:13:59"/>
    <n v="1149148874.9565899"/>
    <d v="2006-06-01T08:01:15"/>
    <b v="0"/>
    <b v="0"/>
    <s v="theater/plays"/>
    <x v="3"/>
    <s v="plays"/>
  </r>
  <r>
    <n v="792"/>
    <s v="Baldwin, Riley and Jackson"/>
    <s v="Pre-emptive tertiary standardization"/>
    <n v="-5522.6552618604301"/>
    <n v="154017.21973546001"/>
    <n v="-27.888255274434034"/>
    <x v="0"/>
    <n v="5116.2961498059904"/>
    <n v="30.10326517969456"/>
    <x v="0"/>
    <s v="CAD"/>
    <n v="1144446764.5764999"/>
    <d v="2006-04-07T21:52:45"/>
    <n v="1148784092.7262199"/>
    <d v="2006-05-28T02:41:33"/>
    <b v="0"/>
    <b v="0"/>
    <s v="food/food trucks"/>
    <x v="0"/>
    <s v="food trucks"/>
  </r>
  <r>
    <n v="793"/>
    <s v="Odom Inc"/>
    <s v="Managed bottom-line architecture"/>
    <n v="-5574.6698608700199"/>
    <n v="154165.93093875199"/>
    <n v="-27.654719433859324"/>
    <x v="1"/>
    <n v="5122.1122312260204"/>
    <n v="30.098116554125383"/>
    <x v="1"/>
    <s v="USD"/>
    <n v="1144078290.37237"/>
    <d v="2006-04-03T15:31:30"/>
    <n v="1148419310.4958501"/>
    <d v="2006-05-23T21:21:50"/>
    <b v="0"/>
    <b v="1"/>
    <s v="music/rock"/>
    <x v="1"/>
    <s v="rock"/>
  </r>
  <r>
    <n v="794"/>
    <s v="Melton, Robinson and Fritz"/>
    <s v="Function-based leadingedge pricing structure"/>
    <n v="-5626.6844598796297"/>
    <n v="154314.64214204499"/>
    <n v="-27.425501330733269"/>
    <x v="1"/>
    <n v="5127.9283126460496"/>
    <n v="30.092979607668788"/>
    <x v="2"/>
    <s v="AUD"/>
    <n v="1143709816.1682401"/>
    <d v="2006-03-30T09:10:16"/>
    <n v="1148054528.26548"/>
    <d v="2006-05-19T16:02:08"/>
    <b v="0"/>
    <b v="0"/>
    <s v="technology/web"/>
    <x v="2"/>
    <s v="web"/>
  </r>
  <r>
    <n v="795"/>
    <s v="Mcdonald, Gonzalez and Ross"/>
    <s v="Vision-oriented fresh-thinking conglomeration"/>
    <n v="-5678.6990588891304"/>
    <n v="154463.35334533799"/>
    <n v="-27.20048231884191"/>
    <x v="0"/>
    <n v="5133.7443940660796"/>
    <n v="30.08785430063034"/>
    <x v="1"/>
    <s v="USD"/>
    <n v="1143341341.9641099"/>
    <d v="2006-03-26T02:49:02"/>
    <n v="1147689746.03512"/>
    <d v="2006-05-15T10:42:26"/>
    <b v="0"/>
    <b v="0"/>
    <s v="music/rock"/>
    <x v="1"/>
    <s v="rock"/>
  </r>
  <r>
    <n v="796"/>
    <s v="Larson-Little"/>
    <s v="Proactive foreground core"/>
    <n v="-5730.7136578987302"/>
    <n v="154612.06454863099"/>
    <n v="-26.979548059520795"/>
    <x v="0"/>
    <n v="5139.5604754860997"/>
    <n v="30.082740593495554"/>
    <x v="1"/>
    <s v="USD"/>
    <n v="1142972867.75998"/>
    <d v="2006-03-21T20:27:48"/>
    <n v="1147324963.80475"/>
    <d v="2006-05-11T05:22:44"/>
    <b v="0"/>
    <b v="0"/>
    <s v="theater/plays"/>
    <x v="3"/>
    <s v="plays"/>
  </r>
  <r>
    <n v="797"/>
    <s v="Harris Group"/>
    <s v="Open-source optimizing database"/>
    <n v="-5782.72825690833"/>
    <n v="154760.775751924"/>
    <n v="-26.762588327929677"/>
    <x v="1"/>
    <n v="5145.3765569061297"/>
    <n v="30.077638446928422"/>
    <x v="3"/>
    <s v="DKK"/>
    <n v="1142604393.55586"/>
    <d v="2006-03-17T14:06:34"/>
    <n v="1146960181.5743799"/>
    <d v="2006-05-07T00:03:02"/>
    <b v="0"/>
    <b v="0"/>
    <s v="theater/plays"/>
    <x v="3"/>
    <s v="plays"/>
  </r>
  <r>
    <n v="798"/>
    <s v="Ortiz, Coleman and Mitchell"/>
    <s v="Operative upward-trending algorithm"/>
    <n v="-5834.7428559179198"/>
    <n v="154909.486955217"/>
    <n v="-26.549496829684482"/>
    <x v="0"/>
    <n v="5151.1926383261598"/>
    <n v="30.072547821770772"/>
    <x v="4"/>
    <s v="GBP"/>
    <n v="1142235919.3517301"/>
    <d v="2006-03-13T07:45:19"/>
    <n v="1146595399.3440101"/>
    <d v="2006-05-02T18:43:19"/>
    <b v="0"/>
    <b v="0"/>
    <s v="film &amp; video/documentary"/>
    <x v="4"/>
    <s v="documentary"/>
  </r>
  <r>
    <n v="799"/>
    <s v="Carter-Guzman"/>
    <s v="Centralized cohesive challenge"/>
    <n v="-5886.7574549275296"/>
    <n v="155058.19815850901"/>
    <n v="-26.340171027212449"/>
    <x v="1"/>
    <n v="5157.0087197461798"/>
    <n v="30.067468679040889"/>
    <x v="3"/>
    <s v="DKK"/>
    <n v="1141867445.1475999"/>
    <d v="2006-03-09T01:24:05"/>
    <n v="1146230617.1136401"/>
    <d v="2006-04-28T13:23:37"/>
    <b v="0"/>
    <b v="0"/>
    <s v="theater/plays"/>
    <x v="3"/>
    <s v="plays"/>
  </r>
  <r>
    <n v="800"/>
    <s v="Nunez-Richards"/>
    <s v="Exclusive attitude-oriented intranet"/>
    <n v="-5938.7720539370303"/>
    <n v="155206.90936180201"/>
    <n v="-26.134511975233945"/>
    <x v="2"/>
    <n v="5162.8248011662099"/>
    <n v="30.062400979933106"/>
    <x v="3"/>
    <s v="DKK"/>
    <n v="1141498970.94347"/>
    <d v="2006-03-04T19:02:51"/>
    <n v="1145865834.88327"/>
    <d v="2006-04-24T08:03:55"/>
    <b v="0"/>
    <b v="0"/>
    <s v="theater/plays"/>
    <x v="3"/>
    <s v="plays"/>
  </r>
  <r>
    <n v="801"/>
    <s v="Rangel, Holt and Jones"/>
    <s v="Open-source fresh-thinking model"/>
    <n v="-5990.7866529466301"/>
    <n v="155355.62056509501"/>
    <n v="-25.932424164810101"/>
    <x v="0"/>
    <n v="5168.64088258624"/>
    <n v="30.057344685816034"/>
    <x v="1"/>
    <s v="USD"/>
    <n v="1141130496.7393401"/>
    <d v="2006-02-28T12:41:37"/>
    <n v="1145501052.6529"/>
    <d v="2006-04-20T02:44:13"/>
    <b v="0"/>
    <b v="0"/>
    <s v="music/electric music"/>
    <x v="1"/>
    <s v="electric music"/>
  </r>
  <r>
    <n v="802"/>
    <s v="Green Ltd"/>
    <s v="Monitored empowering installation"/>
    <n v="-6042.8012519562299"/>
    <n v="155504.33176838799"/>
    <n v="-25.733815375451364"/>
    <x v="1"/>
    <n v="5174.45696400626"/>
    <n v="30.052299758232149"/>
    <x v="1"/>
    <s v="USD"/>
    <n v="1140762022.5352099"/>
    <d v="2006-02-24T06:20:23"/>
    <n v="1145136270.4225299"/>
    <d v="2006-04-15T21:24:30"/>
    <b v="0"/>
    <b v="0"/>
    <s v="film &amp; video/drama"/>
    <x v="4"/>
    <s v="drama"/>
  </r>
  <r>
    <n v="803"/>
    <s v="Perez, Johnson and Gardner"/>
    <s v="Grass-roots zero administration system engine"/>
    <n v="-6094.8158509658197"/>
    <n v="155653.04297168099"/>
    <n v="-25.538596534793633"/>
    <x v="0"/>
    <n v="5180.2730454262901"/>
    <n v="30.047266158896484"/>
    <x v="1"/>
    <s v="USD"/>
    <n v="1140393548.33108"/>
    <d v="2006-02-19T23:59:08"/>
    <n v="1144771488.1921699"/>
    <d v="2006-04-11T16:04:48"/>
    <b v="0"/>
    <b v="1"/>
    <s v="theater/plays"/>
    <x v="3"/>
    <s v="plays"/>
  </r>
  <r>
    <n v="804"/>
    <s v="Kim Ltd"/>
    <s v="Assimilated hybrid intranet"/>
    <n v="-6146.8304499754304"/>
    <n v="155801.754174973"/>
    <n v="-25.346681585400773"/>
    <x v="0"/>
    <n v="5186.0891268463201"/>
    <n v="30.042243849695776"/>
    <x v="1"/>
    <s v="USD"/>
    <n v="1140025074.12695"/>
    <d v="2006-02-15T17:37:54"/>
    <n v="1144406705.9618001"/>
    <d v="2006-04-07T10:45:06"/>
    <b v="0"/>
    <b v="0"/>
    <s v="film &amp; video/drama"/>
    <x v="4"/>
    <s v="drama"/>
  </r>
  <r>
    <n v="805"/>
    <s v="Walker, Taylor and Coleman"/>
    <s v="Multi-tiered directional open architecture"/>
    <n v="-6198.8450489850302"/>
    <n v="155950.465378266"/>
    <n v="-25.157987358274198"/>
    <x v="1"/>
    <n v="5191.9052082663502"/>
    <n v="30.037232792688069"/>
    <x v="1"/>
    <s v="USD"/>
    <n v="1139656599.9228201"/>
    <d v="2006-02-11T11:16:40"/>
    <n v="1144041923.7314301"/>
    <d v="2006-04-03T05:25:24"/>
    <b v="0"/>
    <b v="0"/>
    <s v="music/indie rock"/>
    <x v="1"/>
    <s v="indie rock"/>
  </r>
  <r>
    <n v="806"/>
    <s v="Rodriguez, Rose and Stewart"/>
    <s v="Cloned directional synergy"/>
    <n v="-6250.85964799453"/>
    <n v="156099.176581559"/>
    <n v="-24.972433452675659"/>
    <x v="0"/>
    <n v="5197.7212896863703"/>
    <n v="30.032232950100717"/>
    <x v="1"/>
    <s v="USD"/>
    <n v="1139288125.7186999"/>
    <d v="2006-02-07T04:55:26"/>
    <n v="1143677141.50106"/>
    <d v="2006-03-30T00:05:42"/>
    <b v="0"/>
    <b v="0"/>
    <s v="music/indie rock"/>
    <x v="1"/>
    <s v="indie rock"/>
  </r>
  <r>
    <n v="807"/>
    <s v="Wright, Hunt and Rowe"/>
    <s v="Extended eco-centric pricing structure"/>
    <n v="-6302.8742470041298"/>
    <n v="156247.88778485201"/>
    <n v="-24.789942121900886"/>
    <x v="0"/>
    <n v="5203.5373711064003"/>
    <n v="30.02724428432996"/>
    <x v="1"/>
    <s v="USD"/>
    <n v="1138919651.51457"/>
    <d v="2006-02-02T22:34:12"/>
    <n v="1143312359.27069"/>
    <d v="2006-03-25T18:45:59"/>
    <b v="0"/>
    <b v="0"/>
    <s v="technology/wearables"/>
    <x v="2"/>
    <s v="wearables"/>
  </r>
  <r>
    <n v="808"/>
    <s v="Hines Inc"/>
    <s v="Cross-platform systemic adapter"/>
    <n v="-6354.8888460137196"/>
    <n v="156396.59898814501"/>
    <n v="-24.610438164665794"/>
    <x v="1"/>
    <n v="5209.3534525264304"/>
    <n v="30.022266757940152"/>
    <x v="1"/>
    <s v="USD"/>
    <n v="1138551177.3104401"/>
    <d v="2006-01-29T16:12:57"/>
    <n v="1142947577.0403199"/>
    <d v="2006-03-21T13:26:17"/>
    <b v="0"/>
    <b v="0"/>
    <s v="publishing/nonfiction"/>
    <x v="5"/>
    <s v="nonfiction"/>
  </r>
  <r>
    <n v="809"/>
    <s v="Cochran-Nguyen"/>
    <s v="Seamless 4thgeneration methodology"/>
    <n v="-6406.9034450233303"/>
    <n v="156545.31019143801"/>
    <n v="-24.433848821779453"/>
    <x v="1"/>
    <n v="5215.1695339464504"/>
    <n v="30.017300333662639"/>
    <x v="1"/>
    <s v="USD"/>
    <n v="1138182703.1063099"/>
    <d v="2006-01-25T09:51:43"/>
    <n v="1142582794.8099599"/>
    <d v="2006-03-17T08:06:35"/>
    <b v="0"/>
    <b v="0"/>
    <s v="film &amp; video/animation"/>
    <x v="4"/>
    <s v="animation"/>
  </r>
  <r>
    <n v="810"/>
    <s v="Johnson-Gould"/>
    <s v="Exclusive needs-based adapter"/>
    <n v="-6458.9180440329301"/>
    <n v="156694.02139472999"/>
    <n v="-24.260103677812065"/>
    <x v="3"/>
    <n v="5220.9856153664796"/>
    <n v="30.012344974394473"/>
    <x v="1"/>
    <s v="USD"/>
    <n v="1137814228.90218"/>
    <d v="2006-01-21T03:30:29"/>
    <n v="1142218012.5795901"/>
    <d v="2006-03-13T02:46:53"/>
    <b v="0"/>
    <b v="0"/>
    <s v="theater/plays"/>
    <x v="3"/>
    <s v="plays"/>
  </r>
  <r>
    <n v="811"/>
    <s v="Perez-Hess"/>
    <s v="Down-sized cohesive archive"/>
    <n v="-6510.9326430425299"/>
    <n v="156842.73259802299"/>
    <n v="-24.089134567475895"/>
    <x v="0"/>
    <n v="5226.8016967865096"/>
    <n v="30.00740064319859"/>
    <x v="1"/>
    <s v="USD"/>
    <n v="1137445754.69805"/>
    <d v="2006-01-16T21:09:15"/>
    <n v="1141853230.34922"/>
    <d v="2006-03-08T21:27:10"/>
    <b v="0"/>
    <b v="1"/>
    <s v="theater/plays"/>
    <x v="3"/>
    <s v="plays"/>
  </r>
  <r>
    <n v="812"/>
    <s v="Reeves, Thompson and Richardson"/>
    <s v="Proactive composite alliance"/>
    <n v="-6562.9472420520297"/>
    <n v="156991.443801316"/>
    <n v="-23.920875486457462"/>
    <x v="1"/>
    <n v="5232.6177782065397"/>
    <n v="30.002467303301529"/>
    <x v="1"/>
    <s v="USD"/>
    <n v="1137077280.4939201"/>
    <d v="2006-01-12T14:48:00"/>
    <n v="1141488448.11885"/>
    <d v="2006-03-04T16:07:28"/>
    <b v="0"/>
    <b v="0"/>
    <s v="film &amp; video/drama"/>
    <x v="4"/>
    <s v="drama"/>
  </r>
  <r>
    <n v="813"/>
    <s v="Simmons-Reynolds"/>
    <s v="Re-engineered intangible definition"/>
    <n v="-6614.9618410616204"/>
    <n v="157140.155004609"/>
    <n v="-23.755262506456113"/>
    <x v="0"/>
    <n v="5238.4338596265598"/>
    <n v="29.997544918093379"/>
    <x v="1"/>
    <s v="USD"/>
    <n v="1136708806.2897899"/>
    <d v="2006-01-08T08:26:46"/>
    <n v="1141123665.8884799"/>
    <d v="2006-02-28T10:47:46"/>
    <b v="0"/>
    <b v="0"/>
    <s v="theater/plays"/>
    <x v="3"/>
    <s v="plays"/>
  </r>
  <r>
    <n v="814"/>
    <s v="Collier Inc"/>
    <s v="Enhanced dynamic definition"/>
    <n v="-6666.9764400712302"/>
    <n v="157288.866207902"/>
    <n v="-23.592233694202392"/>
    <x v="1"/>
    <n v="5244.2499410465898"/>
    <n v="29.992633451126476"/>
    <x v="1"/>
    <s v="USD"/>
    <n v="1136340332.08566"/>
    <d v="2006-01-04T02:05:32"/>
    <n v="1140758883.6581099"/>
    <d v="2006-02-24T05:28:04"/>
    <b v="0"/>
    <b v="0"/>
    <s v="theater/plays"/>
    <x v="3"/>
    <s v="plays"/>
  </r>
  <r>
    <n v="815"/>
    <s v="Gray-Jenkins"/>
    <s v="Devolved next generation adapter"/>
    <n v="-6718.99103908083"/>
    <n v="157437.57741119401"/>
    <n v="-23.431729034234841"/>
    <x v="1"/>
    <n v="5250.0660224666199"/>
    <n v="29.987732866114637"/>
    <x v="4"/>
    <s v="GBP"/>
    <n v="1135971857.8815401"/>
    <d v="2005-12-30T19:44:18"/>
    <n v="1140394101.4277401"/>
    <d v="2006-02-20T00:08:21"/>
    <b v="0"/>
    <b v="0"/>
    <s v="film &amp; video/documentary"/>
    <x v="4"/>
    <s v="documentary"/>
  </r>
  <r>
    <n v="816"/>
    <s v="Scott, Wilson and Martin"/>
    <s v="Cross-platform intermediate frame"/>
    <n v="-6771.0056380904298"/>
    <n v="157586.28861448701"/>
    <n v="-23.273690355237949"/>
    <x v="1"/>
    <n v="5255.8821038866399"/>
    <n v="29.98284312693287"/>
    <x v="1"/>
    <s v="USD"/>
    <n v="1135603383.6774099"/>
    <d v="2005-12-26T13:23:04"/>
    <n v="1140029319.1973801"/>
    <d v="2006-02-15T18:48:39"/>
    <b v="0"/>
    <b v="0"/>
    <s v="technology/wearables"/>
    <x v="2"/>
    <s v="wearables"/>
  </r>
  <r>
    <n v="817"/>
    <s v="Caldwell, Velazquez and Wilson"/>
    <s v="Monitored impactful analyzer"/>
    <n v="-6823.0202370999205"/>
    <n v="157734.99981777999"/>
    <n v="-23.118061259748544"/>
    <x v="1"/>
    <n v="5261.69818530667"/>
    <n v="29.977964197615155"/>
    <x v="1"/>
    <s v="USD"/>
    <n v="1135234909.47328"/>
    <d v="2005-12-22T07:01:49"/>
    <n v="1139664536.96701"/>
    <d v="2006-02-11T13:28:57"/>
    <b v="0"/>
    <b v="1"/>
    <s v="games/video games"/>
    <x v="6"/>
    <s v="video games"/>
  </r>
  <r>
    <n v="818"/>
    <s v="Spencer-Bates"/>
    <s v="Optional responsive customer loyalty"/>
    <n v="-6875.0348361095203"/>
    <n v="157883.71102107299"/>
    <n v="-22.964787057052504"/>
    <x v="3"/>
    <n v="5267.5142667267"/>
    <n v="29.973096042354705"/>
    <x v="1"/>
    <s v="USD"/>
    <n v="1134866435.26915"/>
    <d v="2005-12-18T00:40:35"/>
    <n v="1139299754.73664"/>
    <d v="2006-02-07T08:09:15"/>
    <b v="0"/>
    <b v="0"/>
    <s v="theater/plays"/>
    <x v="3"/>
    <s v="plays"/>
  </r>
  <r>
    <n v="819"/>
    <s v="Best, Carr and Williams"/>
    <s v="Diverse transitional migration"/>
    <n v="-6927.0494351191301"/>
    <n v="158032.42222436599"/>
    <n v="-22.813814699107628"/>
    <x v="0"/>
    <n v="5273.3303481467201"/>
    <n v="29.968238625502671"/>
    <x v="1"/>
    <s v="USD"/>
    <n v="1134497961.0650201"/>
    <d v="2005-12-13T18:19:21"/>
    <n v="1138934972.5062699"/>
    <d v="2006-02-03T02:49:33"/>
    <b v="0"/>
    <b v="0"/>
    <s v="music/rock"/>
    <x v="1"/>
    <s v="rock"/>
  </r>
  <r>
    <n v="820"/>
    <s v="Campbell, Brown and Powell"/>
    <s v="Synchronized global task-force"/>
    <n v="-6979.0640341287299"/>
    <n v="158181.133427658"/>
    <n v="-22.665092719328435"/>
    <x v="1"/>
    <n v="5279.1464295667502"/>
    <n v="29.963391911566969"/>
    <x v="1"/>
    <s v="USD"/>
    <n v="1134129486.8608899"/>
    <d v="2005-12-09T11:58:07"/>
    <n v="1138570190.2758999"/>
    <d v="2006-01-29T21:29:50"/>
    <b v="0"/>
    <b v="1"/>
    <s v="theater/plays"/>
    <x v="3"/>
    <s v="plays"/>
  </r>
  <r>
    <n v="821"/>
    <s v="Johnson, Parker and Haynes"/>
    <s v="Focused 6thgeneration forecast"/>
    <n v="-7031.0786331383297"/>
    <n v="158329.844630951"/>
    <n v="-22.518571174090297"/>
    <x v="1"/>
    <n v="5284.9625109867802"/>
    <n v="29.958555865212464"/>
    <x v="5"/>
    <s v="CHF"/>
    <n v="1133761012.65676"/>
    <d v="2005-12-05T05:36:53"/>
    <n v="1138205408.0455301"/>
    <d v="2006-01-25T16:10:08"/>
    <b v="0"/>
    <b v="0"/>
    <s v="film &amp; video/shorts"/>
    <x v="4"/>
    <s v="shorts"/>
  </r>
  <r>
    <n v="822"/>
    <s v="Clark-Cooke"/>
    <s v="Down-sized analyzing challenge"/>
    <n v="-7083.0932321479304"/>
    <n v="158478.55583424401"/>
    <n v="-22.374201586809523"/>
    <x v="1"/>
    <n v="5290.7785924068003"/>
    <n v="29.953730451258849"/>
    <x v="1"/>
    <s v="USD"/>
    <n v="1133392538.45263"/>
    <d v="2005-11-30T23:15:38"/>
    <n v="1137840625.81517"/>
    <d v="2006-01-21T10:50:26"/>
    <b v="0"/>
    <b v="0"/>
    <s v="film &amp; video/animation"/>
    <x v="4"/>
    <s v="animation"/>
  </r>
  <r>
    <n v="823"/>
    <s v="Schroeder Ltd"/>
    <s v="Progressive needs-based focus group"/>
    <n v="-7135.1078311574202"/>
    <n v="158627.26703753701"/>
    <n v="-22.231936894470916"/>
    <x v="1"/>
    <n v="5296.5946738268303"/>
    <n v="29.948915634680347"/>
    <x v="4"/>
    <s v="GBP"/>
    <n v="1133024064.2485001"/>
    <d v="2005-11-26T16:54:24"/>
    <n v="1137475843.5848"/>
    <d v="2006-01-17T05:30:44"/>
    <b v="0"/>
    <b v="0"/>
    <s v="games/video games"/>
    <x v="6"/>
    <s v="video games"/>
  </r>
  <r>
    <n v="824"/>
    <s v="Jackson PLC"/>
    <s v="Ergonomic 6thgeneration success"/>
    <n v="-7187.12243016703"/>
    <n v="158775.97824083001"/>
    <n v="-22.091731396474906"/>
    <x v="0"/>
    <n v="5302.4107552468604"/>
    <n v="29.944111380605026"/>
    <x v="6"/>
    <s v="EUR"/>
    <n v="1132655590.0443799"/>
    <d v="2005-11-22T10:33:10"/>
    <n v="1137111061.35443"/>
    <d v="2006-01-13T00:11:01"/>
    <b v="0"/>
    <b v="0"/>
    <s v="film &amp; video/documentary"/>
    <x v="4"/>
    <s v="documentary"/>
  </r>
  <r>
    <n v="825"/>
    <s v="Blair, Collins and Carter"/>
    <s v="Exclusive interactive approach"/>
    <n v="-7239.1370291766298"/>
    <n v="158924.68944412301"/>
    <n v="-21.953540705693605"/>
    <x v="1"/>
    <n v="5308.2268366668904"/>
    <n v="29.93931765431374"/>
    <x v="1"/>
    <s v="USD"/>
    <n v="1132287115.84025"/>
    <d v="2005-11-18T04:11:56"/>
    <n v="1136746279.1240599"/>
    <d v="2006-01-08T18:51:19"/>
    <b v="0"/>
    <b v="0"/>
    <s v="theater/plays"/>
    <x v="3"/>
    <s v="plays"/>
  </r>
  <r>
    <n v="826"/>
    <s v="Maldonado and Sons"/>
    <s v="Reverse-engineered asynchronous archive"/>
    <n v="-7291.1516281862296"/>
    <n v="159073.40064741499"/>
    <n v="-21.81732170161802"/>
    <x v="1"/>
    <n v="5314.0429180869096"/>
    <n v="29.934534421239199"/>
    <x v="1"/>
    <s v="USD"/>
    <n v="1131918641.6361201"/>
    <d v="2005-11-13T21:50:42"/>
    <n v="1136381496.8936901"/>
    <d v="2006-01-04T13:31:37"/>
    <b v="0"/>
    <b v="0"/>
    <s v="film &amp; video/documentary"/>
    <x v="4"/>
    <s v="documentary"/>
  </r>
  <r>
    <n v="827"/>
    <s v="Mitchell and Sons"/>
    <s v="Synergized intangible challenge"/>
    <n v="-7343.1662271958303"/>
    <n v="159222.111850708"/>
    <n v="-21.683032485499229"/>
    <x v="1"/>
    <n v="5319.8589995069397"/>
    <n v="29.929761646965677"/>
    <x v="3"/>
    <s v="DKK"/>
    <n v="1131550167.4319899"/>
    <d v="2005-11-09T15:29:27"/>
    <n v="1136016714.6633201"/>
    <d v="2005-12-31T08:11:55"/>
    <b v="0"/>
    <b v="1"/>
    <s v="film &amp; video/drama"/>
    <x v="4"/>
    <s v="drama"/>
  </r>
  <r>
    <n v="828"/>
    <s v="Jackson-Lewis"/>
    <s v="Monitored multi-state encryption"/>
    <n v="-7395.1808262054301"/>
    <n v="159370.823054001"/>
    <n v="-21.550632337380772"/>
    <x v="1"/>
    <n v="5325.6750809269697"/>
    <n v="29.924999297227391"/>
    <x v="1"/>
    <s v="USD"/>
    <n v="1131181693.22786"/>
    <d v="2005-11-05T09:08:13"/>
    <n v="1135651932.43295"/>
    <d v="2005-12-27T02:52:12"/>
    <b v="0"/>
    <b v="0"/>
    <s v="theater/plays"/>
    <x v="3"/>
    <s v="plays"/>
  </r>
  <r>
    <n v="829"/>
    <s v="Black, Armstrong and Anderson"/>
    <s v="Profound attitude-oriented functionalities"/>
    <n v="-7447.1954252149299"/>
    <n v="159519.534257294"/>
    <n v="-21.420081674933378"/>
    <x v="1"/>
    <n v="5331.4911623469898"/>
    <n v="29.920247337908272"/>
    <x v="1"/>
    <s v="USD"/>
    <n v="1130813219.02373"/>
    <d v="2005-11-01T02:46:59"/>
    <n v="1135287150.20258"/>
    <d v="2005-12-22T21:32:30"/>
    <b v="0"/>
    <b v="1"/>
    <s v="publishing/fiction"/>
    <x v="5"/>
    <s v="fiction"/>
  </r>
  <r>
    <n v="830"/>
    <s v="Maldonado-Gonzalez"/>
    <s v="Digitized client-driven database"/>
    <n v="-7499.2100242245297"/>
    <n v="159668.245460587"/>
    <n v="-21.291342014000708"/>
    <x v="1"/>
    <n v="5337.3072437670198"/>
    <n v="29.915505735040785"/>
    <x v="1"/>
    <s v="USD"/>
    <n v="1130444744.8196001"/>
    <d v="2005-10-27T20:25:45"/>
    <n v="1134922367.9722199"/>
    <d v="2005-12-18T16:12:48"/>
    <b v="0"/>
    <b v="0"/>
    <s v="photography/photography books"/>
    <x v="7"/>
    <s v="photography books"/>
  </r>
  <r>
    <n v="831"/>
    <s v="Kim-Rice"/>
    <s v="Organized bi-directional function"/>
    <n v="-7551.2246232341304"/>
    <n v="159816.95666387901"/>
    <n v="-21.164375930778583"/>
    <x v="0"/>
    <n v="5343.1233251870499"/>
    <n v="29.910774454805271"/>
    <x v="3"/>
    <s v="DKK"/>
    <n v="1130076270.6154699"/>
    <d v="2005-10-23T14:04:31"/>
    <n v="1134557585.7418499"/>
    <d v="2005-12-14T10:53:06"/>
    <b v="0"/>
    <b v="0"/>
    <s v="theater/plays"/>
    <x v="3"/>
    <s v="plays"/>
  </r>
  <r>
    <n v="832"/>
    <s v="Garcia, Garcia and Lopez"/>
    <s v="Reduced stable middleware"/>
    <n v="-7603.2392222437302"/>
    <n v="159965.66786717199"/>
    <n v="-21.039147025544437"/>
    <x v="1"/>
    <n v="5348.9394066070799"/>
    <n v="29.906053463529666"/>
    <x v="1"/>
    <s v="USD"/>
    <n v="1129707796.41134"/>
    <d v="2005-10-19T07:43:16"/>
    <n v="1134192803.5114801"/>
    <d v="2005-12-10T05:33:24"/>
    <b v="0"/>
    <b v="1"/>
    <s v="technology/wearables"/>
    <x v="2"/>
    <s v="wearables"/>
  </r>
  <r>
    <n v="833"/>
    <s v="Watts Group"/>
    <s v="Universal 5thgeneration neural-net"/>
    <n v="-7655.25382125333"/>
    <n v="160114.37907046499"/>
    <n v="-20.91561988786556"/>
    <x v="1"/>
    <n v="5354.7554880271"/>
    <n v="29.901342727687712"/>
    <x v="6"/>
    <s v="EUR"/>
    <n v="1129339322.2072201"/>
    <d v="2005-10-15T01:22:02"/>
    <n v="1133828021.28111"/>
    <d v="2005-12-06T00:13:41"/>
    <b v="0"/>
    <b v="1"/>
    <s v="music/rock"/>
    <x v="1"/>
    <s v="rock"/>
  </r>
  <r>
    <n v="834"/>
    <s v="Werner-Bryant"/>
    <s v="Virtual uniform frame"/>
    <n v="-7707.2684202629198"/>
    <n v="160263.09027375799"/>
    <n v="-20.793760063217171"/>
    <x v="1"/>
    <n v="5360.5715694471301"/>
    <n v="29.896642213898648"/>
    <x v="1"/>
    <s v="USD"/>
    <n v="1128970848.0030899"/>
    <d v="2005-10-10T19:00:48"/>
    <n v="1133463239.05074"/>
    <d v="2005-12-01T18:53:59"/>
    <b v="0"/>
    <b v="0"/>
    <s v="food/food trucks"/>
    <x v="0"/>
    <s v="food trucks"/>
  </r>
  <r>
    <n v="835"/>
    <s v="Schmitt-Mendoza"/>
    <s v="Profound explicit paradigm"/>
    <n v="-7759.2830192724296"/>
    <n v="160411.80147705099"/>
    <n v="-20.673534020942625"/>
    <x v="1"/>
    <n v="5366.3876508671601"/>
    <n v="29.891951888926602"/>
    <x v="1"/>
    <s v="USD"/>
    <n v="1128602373.79896"/>
    <d v="2005-10-06T12:39:34"/>
    <n v="1133098456.82037"/>
    <d v="2005-11-27T13:34:17"/>
    <b v="0"/>
    <b v="0"/>
    <s v="publishing/radio &amp; podcasts"/>
    <x v="5"/>
    <s v="radio &amp; podcasts"/>
  </r>
  <r>
    <n v="836"/>
    <s v="Reid-Mccullough"/>
    <s v="Visionary real-time groupware"/>
    <n v="-7811.2976182820303"/>
    <n v="160560.51268034399"/>
    <n v="-20.554909123492941"/>
    <x v="1"/>
    <n v="5372.2037322871802"/>
    <n v="29.887271719679628"/>
    <x v="3"/>
    <s v="DKK"/>
    <n v="1128233899.59483"/>
    <d v="2005-10-02T06:18:20"/>
    <n v="1132733674.5900099"/>
    <d v="2005-11-23T08:14:35"/>
    <b v="0"/>
    <b v="0"/>
    <s v="publishing/fiction"/>
    <x v="5"/>
    <s v="fiction"/>
  </r>
  <r>
    <n v="837"/>
    <s v="Woods-Clark"/>
    <s v="Networked tertiary Graphical User Interface"/>
    <n v="-7863.3122172916301"/>
    <n v="160709.223883636"/>
    <n v="-20.437853596889134"/>
    <x v="0"/>
    <n v="5378.0198137072102"/>
    <n v="29.882601673208587"/>
    <x v="1"/>
    <s v="USD"/>
    <n v="1127865425.3907001"/>
    <d v="2005-09-27T23:57:05"/>
    <n v="1132368892.3596399"/>
    <d v="2005-11-19T02:54:52"/>
    <b v="0"/>
    <b v="1"/>
    <s v="theater/plays"/>
    <x v="3"/>
    <s v="plays"/>
  </r>
  <r>
    <n v="838"/>
    <s v="Vaughn, Hunt and Caldwell"/>
    <s v="Virtual grid-enabled task-force"/>
    <n v="-7915.3268163012299"/>
    <n v="160857.93508692901"/>
    <n v="-20.322336502347564"/>
    <x v="1"/>
    <n v="5383.8358951272403"/>
    <n v="29.877941716707419"/>
    <x v="1"/>
    <s v="USD"/>
    <n v="1127496951.1865699"/>
    <d v="2005-09-23T17:35:51"/>
    <n v="1132004110.1292701"/>
    <d v="2005-11-14T21:35:10"/>
    <b v="0"/>
    <b v="0"/>
    <s v="music/rock"/>
    <x v="1"/>
    <s v="rock"/>
  </r>
  <r>
    <n v="839"/>
    <s v="Bennett and Sons"/>
    <s v="Function-based multi-state software"/>
    <n v="-7967.3414153108197"/>
    <n v="161006.64629022201"/>
    <n v="-20.208327709016704"/>
    <x v="1"/>
    <n v="5389.6519765472603"/>
    <n v="29.873291817511138"/>
    <x v="1"/>
    <s v="USD"/>
    <n v="1127128476.98244"/>
    <d v="2005-09-19T11:14:37"/>
    <n v="1131639327.8989"/>
    <d v="2005-11-10T16:15:28"/>
    <b v="0"/>
    <b v="0"/>
    <s v="theater/plays"/>
    <x v="3"/>
    <s v="plays"/>
  </r>
  <r>
    <n v="840"/>
    <s v="Lamb Inc"/>
    <s v="Optimized leadingedge concept"/>
    <n v="-8019.3560143204304"/>
    <n v="161155.35749351501"/>
    <n v="-20.095797867775733"/>
    <x v="1"/>
    <n v="5395.4680579672904"/>
    <n v="29.86865194309561"/>
    <x v="1"/>
    <s v="USD"/>
    <n v="1126760002.7783101"/>
    <d v="2005-09-15T04:53:23"/>
    <n v="1131274545.66853"/>
    <d v="2005-11-06T10:55:46"/>
    <b v="0"/>
    <b v="0"/>
    <s v="theater/plays"/>
    <x v="3"/>
    <s v="plays"/>
  </r>
  <r>
    <n v="841"/>
    <s v="Casey-Kelly"/>
    <s v="Sharable holistic interface"/>
    <n v="-8071.3706133299302"/>
    <n v="161304.06869680801"/>
    <n v="-19.984718386046247"/>
    <x v="1"/>
    <n v="5401.2841393873196"/>
    <n v="29.864022061076962"/>
    <x v="1"/>
    <s v="USD"/>
    <n v="1126391528.5741799"/>
    <d v="2005-09-10T22:32:09"/>
    <n v="1130909763.4381599"/>
    <d v="2005-11-02T05:36:03"/>
    <b v="0"/>
    <b v="0"/>
    <s v="music/rock"/>
    <x v="1"/>
    <s v="rock"/>
  </r>
  <r>
    <n v="842"/>
    <s v="Jones, Taylor and Moore"/>
    <s v="Down-sized system-worthy secured line"/>
    <n v="-8123.38521233953"/>
    <n v="161452.77990009999"/>
    <n v="-19.875061403569916"/>
    <x v="0"/>
    <n v="5407.1002208073496"/>
    <n v="29.859402139210399"/>
    <x v="6"/>
    <s v="EUR"/>
    <n v="1126023054.37006"/>
    <d v="2005-09-06T16:10:54"/>
    <n v="1130544981.2077899"/>
    <d v="2005-10-29T00:16:21"/>
    <b v="0"/>
    <b v="0"/>
    <s v="music/metal"/>
    <x v="1"/>
    <s v="metal"/>
  </r>
  <r>
    <n v="843"/>
    <s v="Bradshaw, Gill and Donovan"/>
    <s v="Inverse secondary infrastructure"/>
    <n v="-8175.3998113491298"/>
    <n v="161601.491103393"/>
    <n v="-19.766799769114289"/>
    <x v="0"/>
    <n v="5412.9163022273697"/>
    <n v="29.854792145390338"/>
    <x v="4"/>
    <s v="GBP"/>
    <n v="1125654580.16593"/>
    <d v="2005-09-02T09:49:40"/>
    <n v="1130180198.9774301"/>
    <d v="2005-10-24T18:56:39"/>
    <b v="0"/>
    <b v="1"/>
    <s v="technology/wearables"/>
    <x v="2"/>
    <s v="wearables"/>
  </r>
  <r>
    <n v="844"/>
    <s v="Hernandez, Rodriguez and Clark"/>
    <s v="Organic foreground leverage"/>
    <n v="-8227.4144103587205"/>
    <n v="161750.202306686"/>
    <n v="-19.659907018058373"/>
    <x v="0"/>
    <n v="5418.7323836473997"/>
    <n v="29.850192047648314"/>
    <x v="1"/>
    <s v="USD"/>
    <n v="1125286105.9618001"/>
    <d v="2005-08-29T03:28:26"/>
    <n v="1129815416.7470601"/>
    <d v="2005-10-20T13:36:57"/>
    <b v="0"/>
    <b v="0"/>
    <s v="theater/plays"/>
    <x v="3"/>
    <s v="plays"/>
  </r>
  <r>
    <n v="845"/>
    <s v="Smith-Jones"/>
    <s v="Reverse-engineered static concept"/>
    <n v="-8279.4290093683303"/>
    <n v="161898.913509979"/>
    <n v="-19.554357350825441"/>
    <x v="1"/>
    <n v="5424.5484650674298"/>
    <n v="29.845601814153305"/>
    <x v="1"/>
    <s v="USD"/>
    <n v="1124917631.7576699"/>
    <d v="2005-08-24T21:07:12"/>
    <n v="1129450634.51669"/>
    <d v="2005-10-16T08:17:15"/>
    <b v="0"/>
    <b v="0"/>
    <s v="film &amp; video/drama"/>
    <x v="4"/>
    <s v="drama"/>
  </r>
  <r>
    <n v="846"/>
    <s v="Roy PLC"/>
    <s v="Multi-channeled neutral customer loyalty"/>
    <n v="-8331.4436083779292"/>
    <n v="162047.624713272"/>
    <n v="-19.450125612123237"/>
    <x v="0"/>
    <n v="5430.3645464874498"/>
    <n v="29.841021413210662"/>
    <x v="1"/>
    <s v="USD"/>
    <n v="1124549157.55354"/>
    <d v="2005-08-20T14:45:58"/>
    <n v="1129085852.28632"/>
    <d v="2005-10-12T02:57:32"/>
    <b v="0"/>
    <b v="0"/>
    <s v="technology/wearables"/>
    <x v="2"/>
    <s v="wearables"/>
  </r>
  <r>
    <n v="847"/>
    <s v="Wright, Brooks and Villarreal"/>
    <s v="Reverse-engineered bifurcated strategy"/>
    <n v="-8383.4582073874299"/>
    <n v="162196.335916565"/>
    <n v="-19.347187270956873"/>
    <x v="1"/>
    <n v="5436.1806279074799"/>
    <n v="29.836450813261216"/>
    <x v="1"/>
    <s v="USD"/>
    <n v="1124180683.3494101"/>
    <d v="2005-08-16T08:24:43"/>
    <n v="1128721070.0559499"/>
    <d v="2005-10-07T21:37:50"/>
    <b v="0"/>
    <b v="0"/>
    <s v="music/jazz"/>
    <x v="1"/>
    <s v="jazz"/>
  </r>
  <r>
    <n v="848"/>
    <s v="Flores, Miller and Johnson"/>
    <s v="Horizontal context-sensitive knowledge user"/>
    <n v="-8435.4728063970306"/>
    <n v="162345.04711985699"/>
    <n v="-19.245518401380277"/>
    <x v="1"/>
    <n v="5441.99670932751"/>
    <n v="29.831889982880682"/>
    <x v="1"/>
    <s v="USD"/>
    <n v="1123812209.1452799"/>
    <d v="2005-08-12T02:03:29"/>
    <n v="1128356287.8255799"/>
    <d v="2005-10-03T16:18:08"/>
    <b v="0"/>
    <b v="0"/>
    <s v="technology/wearables"/>
    <x v="2"/>
    <s v="wearables"/>
  </r>
  <r>
    <n v="849"/>
    <s v="Bridges, Freeman and Kim"/>
    <s v="Cross-group multi-state task-force"/>
    <n v="-8487.4874054066204"/>
    <n v="162493.75832314999"/>
    <n v="-19.145095663958184"/>
    <x v="1"/>
    <n v="5447.81279074753"/>
    <n v="29.827338890779533"/>
    <x v="1"/>
    <s v="USD"/>
    <n v="1123443734.94115"/>
    <d v="2005-08-07T19:42:15"/>
    <n v="1127991505.5952101"/>
    <d v="2005-09-29T10:58:26"/>
    <b v="0"/>
    <b v="0"/>
    <s v="games/video games"/>
    <x v="6"/>
    <s v="video games"/>
  </r>
  <r>
    <n v="850"/>
    <s v="Anderson-Perez"/>
    <s v="Expanded 3rdgeneration strategy"/>
    <n v="-8539.5020044162302"/>
    <n v="162642.46952644299"/>
    <n v="-19.045896287902025"/>
    <x v="1"/>
    <n v="5453.6288721675601"/>
    <n v="29.822797505800992"/>
    <x v="1"/>
    <s v="USD"/>
    <n v="1123075260.73702"/>
    <d v="2005-08-03T13:21:01"/>
    <n v="1127626723.36485"/>
    <d v="2005-09-25T05:38:43"/>
    <b v="0"/>
    <b v="0"/>
    <s v="theater/plays"/>
    <x v="3"/>
    <s v="plays"/>
  </r>
  <r>
    <n v="851"/>
    <s v="Wright, Fox and Marks"/>
    <s v="Assimilated real-time support"/>
    <n v="-8591.5166034258309"/>
    <n v="162791.18072973599"/>
    <n v="-18.947898053857418"/>
    <x v="1"/>
    <n v="5459.4449535875901"/>
    <n v="29.818265796921402"/>
    <x v="1"/>
    <s v="USD"/>
    <n v="1122706786.5329001"/>
    <d v="2005-07-30T06:59:47"/>
    <n v="1127261941.13448"/>
    <d v="2005-09-21T00:19:01"/>
    <b v="0"/>
    <b v="1"/>
    <s v="theater/plays"/>
    <x v="3"/>
    <s v="plays"/>
  </r>
  <r>
    <n v="852"/>
    <s v="Crawford-Peters"/>
    <s v="User-centric regional database"/>
    <n v="-8643.5312024353298"/>
    <n v="162939.89193302899"/>
    <n v="-18.851079277312078"/>
    <x v="1"/>
    <n v="5465.2610350076202"/>
    <n v="29.813743733249112"/>
    <x v="0"/>
    <s v="CAD"/>
    <n v="1122338312.3287699"/>
    <d v="2005-07-26T00:38:32"/>
    <n v="1126897158.90411"/>
    <d v="2005-09-16T18:59:19"/>
    <b v="0"/>
    <b v="0"/>
    <s v="theater/plays"/>
    <x v="3"/>
    <s v="plays"/>
  </r>
  <r>
    <n v="853"/>
    <s v="Romero-Hoffman"/>
    <s v="Open-source zero administration complexity"/>
    <n v="-8695.5458014449305"/>
    <n v="163088.60313632101"/>
    <n v="-18.755418792598473"/>
    <x v="0"/>
    <n v="5471.0771164276402"/>
    <n v="29.809231284023703"/>
    <x v="0"/>
    <s v="CAD"/>
    <n v="1121969838.12464"/>
    <d v="2005-07-21T18:17:18"/>
    <n v="1126532376.6737399"/>
    <d v="2005-09-12T13:39:37"/>
    <b v="0"/>
    <b v="0"/>
    <s v="theater/plays"/>
    <x v="3"/>
    <s v="plays"/>
  </r>
  <r>
    <n v="854"/>
    <s v="Sparks-West"/>
    <s v="Organized incremental standardization"/>
    <n v="-8747.5604004545203"/>
    <n v="163237.31433961401"/>
    <n v="-18.660895937469864"/>
    <x v="1"/>
    <n v="5476.8931978476703"/>
    <n v="29.804728418615795"/>
    <x v="1"/>
    <s v="USD"/>
    <n v="1121601363.9205101"/>
    <d v="2005-07-17T11:56:04"/>
    <n v="1126167594.4433701"/>
    <d v="2005-09-08T08:19:54"/>
    <b v="0"/>
    <b v="0"/>
    <s v="technology/web"/>
    <x v="2"/>
    <s v="web"/>
  </r>
  <r>
    <n v="855"/>
    <s v="Baker, Morgan and Brown"/>
    <s v="Assimilated didactic open system"/>
    <n v="-8799.5749994641301"/>
    <n v="163386.02554290701"/>
    <n v="-18.567490538219946"/>
    <x v="0"/>
    <n v="5482.7092792677004"/>
    <n v="29.800235106525601"/>
    <x v="1"/>
    <s v="USD"/>
    <n v="1121232889.7163799"/>
    <d v="2005-07-13T05:34:50"/>
    <n v="1125802812.2130001"/>
    <d v="2005-09-04T03:00:12"/>
    <b v="0"/>
    <b v="0"/>
    <s v="theater/plays"/>
    <x v="3"/>
    <s v="plays"/>
  </r>
  <r>
    <n v="856"/>
    <s v="Mosley-Gilbert"/>
    <s v="Vision-oriented logistical intranet"/>
    <n v="-8851.5895984737308"/>
    <n v="163534.73674620001"/>
    <n v="-18.475182895329684"/>
    <x v="0"/>
    <n v="5488.5253606877204"/>
    <n v="29.795751317382791"/>
    <x v="1"/>
    <s v="USD"/>
    <n v="1120864415.5122499"/>
    <d v="2005-07-08T23:13:36"/>
    <n v="1125438029.98264"/>
    <d v="2005-08-30T21:40:30"/>
    <b v="0"/>
    <b v="1"/>
    <s v="technology/web"/>
    <x v="2"/>
    <s v="web"/>
  </r>
  <r>
    <n v="857"/>
    <s v="Berry-Boyer"/>
    <s v="Mandatory incremental projection"/>
    <n v="-8903.6041974833297"/>
    <n v="163683.44794949301"/>
    <n v="-18.383953769616056"/>
    <x v="1"/>
    <n v="5494.3414421077496"/>
    <n v="29.791277020945472"/>
    <x v="1"/>
    <s v="USD"/>
    <n v="1120495941.30812"/>
    <d v="2005-07-04T16:52:21"/>
    <n v="1125073247.75227"/>
    <d v="2005-08-26T16:20:48"/>
    <b v="0"/>
    <b v="0"/>
    <s v="theater/plays"/>
    <x v="3"/>
    <s v="plays"/>
  </r>
  <r>
    <n v="858"/>
    <s v="Sanders-Allen"/>
    <s v="Grass-roots needs-based encryption"/>
    <n v="-8955.6187964928195"/>
    <n v="163832.15915278599"/>
    <n v="-18.293784368864113"/>
    <x v="0"/>
    <n v="5500.1575235277796"/>
    <n v="29.786812187099812"/>
    <x v="1"/>
    <s v="USD"/>
    <n v="1120127467.1039901"/>
    <d v="2005-06-30T10:31:07"/>
    <n v="1124708465.5218999"/>
    <d v="2005-08-22T11:01:06"/>
    <b v="0"/>
    <b v="1"/>
    <s v="theater/plays"/>
    <x v="3"/>
    <s v="plays"/>
  </r>
  <r>
    <n v="859"/>
    <s v="Lopez Inc"/>
    <s v="Team-oriented 6thgeneration middleware"/>
    <n v="-9007.6333955024202"/>
    <n v="163980.870356078"/>
    <n v="-18.20465633492088"/>
    <x v="1"/>
    <n v="5505.9736049478097"/>
    <n v="29.782356785859012"/>
    <x v="4"/>
    <s v="GBP"/>
    <n v="1119758992.8998699"/>
    <d v="2005-06-26T04:09:53"/>
    <n v="1124343683.2915299"/>
    <d v="2005-08-18T05:41:23"/>
    <b v="0"/>
    <b v="1"/>
    <s v="technology/wearables"/>
    <x v="2"/>
    <s v="wearables"/>
  </r>
  <r>
    <n v="860"/>
    <s v="Moreno-Turner"/>
    <s v="Inverse multi-tasking installation"/>
    <n v="-9059.64799451203"/>
    <n v="164129.581559371"/>
    <n v="-18.116551731236587"/>
    <x v="1"/>
    <n v="5511.7896863678297"/>
    <n v="29.777910787363414"/>
    <x v="6"/>
    <s v="EUR"/>
    <n v="1119390518.69574"/>
    <d v="2005-06-21T21:48:39"/>
    <n v="1123978901.0611601"/>
    <d v="2005-08-14T00:21:41"/>
    <b v="0"/>
    <b v="1"/>
    <s v="theater/plays"/>
    <x v="3"/>
    <s v="plays"/>
  </r>
  <r>
    <n v="861"/>
    <s v="Jones-Watson"/>
    <s v="Switchable disintermediate moderator"/>
    <n v="-9111.6625935216307"/>
    <n v="164278.292762664"/>
    <n v="-18.029453030829462"/>
    <x v="3"/>
    <n v="5517.6057677878598"/>
    <n v="29.773474161878568"/>
    <x v="1"/>
    <s v="USD"/>
    <n v="1119022044.4916101"/>
    <d v="2005-06-17T15:27:24"/>
    <n v="1123614118.83079"/>
    <d v="2005-08-09T19:01:59"/>
    <b v="0"/>
    <b v="0"/>
    <s v="theater/plays"/>
    <x v="3"/>
    <s v="plays"/>
  </r>
  <r>
    <n v="862"/>
    <s v="Barker Inc"/>
    <s v="Re-engineered 24/7 task-force"/>
    <n v="-9163.6771925312296"/>
    <n v="164427.003965957"/>
    <n v="-17.943343104662365"/>
    <x v="1"/>
    <n v="5523.4218492078899"/>
    <n v="29.769046879795606"/>
    <x v="6"/>
    <s v="EUR"/>
    <n v="1118653570.2874801"/>
    <d v="2005-06-13T09:06:10"/>
    <n v="1123249336.60042"/>
    <d v="2005-08-05T13:42:17"/>
    <b v="0"/>
    <b v="1"/>
    <s v="theater/plays"/>
    <x v="3"/>
    <s v="plays"/>
  </r>
  <r>
    <n v="863"/>
    <s v="Tate, Bass and House"/>
    <s v="Organic object-oriented budgetary management"/>
    <n v="-9215.6917915408303"/>
    <n v="164575.71516925"/>
    <n v="-17.858205210412482"/>
    <x v="1"/>
    <n v="5529.2379306279099"/>
    <n v="29.764628911630233"/>
    <x v="1"/>
    <s v="USD"/>
    <n v="1118285096.0833499"/>
    <d v="2005-06-09T02:44:56"/>
    <n v="1122884554.37006"/>
    <d v="2005-08-01T08:22:34"/>
    <b v="0"/>
    <b v="0"/>
    <s v="theater/plays"/>
    <x v="3"/>
    <s v="plays"/>
  </r>
  <r>
    <n v="864"/>
    <s v="Baldwin, Riley and Jackson"/>
    <s v="Pre-emptive tertiary standardization"/>
    <n v="-9267.7063905503201"/>
    <n v="164724.42637254199"/>
    <n v="-17.77402298161936"/>
    <x v="0"/>
    <n v="5535.05401204794"/>
    <n v="29.76022022802174"/>
    <x v="0"/>
    <s v="CAD"/>
    <n v="1117916621.87922"/>
    <d v="2005-06-04T20:23:42"/>
    <n v="1122519772.1396899"/>
    <d v="2005-07-28T03:02:52"/>
    <b v="0"/>
    <b v="0"/>
    <s v="food/food trucks"/>
    <x v="0"/>
    <s v="food trucks"/>
  </r>
  <r>
    <n v="865"/>
    <s v="Odom Inc"/>
    <s v="Managed bottom-line architecture"/>
    <n v="-9319.7209895599299"/>
    <n v="164873.13757583499"/>
    <n v="-17.69078041719575"/>
    <x v="1"/>
    <n v="5540.87009346797"/>
    <n v="29.755820799733403"/>
    <x v="1"/>
    <s v="USD"/>
    <n v="1117548147.6750901"/>
    <d v="2005-05-31T14:02:28"/>
    <n v="1122154989.9093201"/>
    <d v="2005-07-23T21:43:10"/>
    <b v="0"/>
    <b v="1"/>
    <s v="music/rock"/>
    <x v="1"/>
    <s v="rock"/>
  </r>
  <r>
    <n v="866"/>
    <s v="Melton, Robinson and Fritz"/>
    <s v="Function-based leadingedge pricing structure"/>
    <n v="-9371.7355885695306"/>
    <n v="165021.84877912799"/>
    <n v="-17.60846187128892"/>
    <x v="1"/>
    <n v="5546.6861748879901"/>
    <n v="29.751430597650579"/>
    <x v="2"/>
    <s v="AUD"/>
    <n v="1117179673.4709599"/>
    <d v="2005-05-27T07:41:13"/>
    <n v="1121790207.6789501"/>
    <d v="2005-07-19T16:23:28"/>
    <b v="0"/>
    <b v="0"/>
    <s v="technology/web"/>
    <x v="2"/>
    <s v="web"/>
  </r>
  <r>
    <n v="867"/>
    <s v="Mcdonald, Gonzalez and Ross"/>
    <s v="Vision-oriented fresh-thinking conglomeration"/>
    <n v="-9423.7501875791295"/>
    <n v="165170.55998242099"/>
    <n v="-17.527052043476516"/>
    <x v="0"/>
    <n v="5552.5022563080202"/>
    <n v="29.747049592780627"/>
    <x v="1"/>
    <s v="USD"/>
    <n v="1116811199.26683"/>
    <d v="2005-05-23T01:19:59"/>
    <n v="1121425425.44858"/>
    <d v="2005-07-15T11:03:45"/>
    <b v="0"/>
    <b v="0"/>
    <s v="music/rock"/>
    <x v="1"/>
    <s v="rock"/>
  </r>
  <r>
    <n v="868"/>
    <s v="Larson-Little"/>
    <s v="Proactive foreground core"/>
    <n v="-9475.7647865887302"/>
    <n v="165319.27118571399"/>
    <n v="-17.446535969286003"/>
    <x v="0"/>
    <n v="5558.3183377280502"/>
    <n v="29.742677756252419"/>
    <x v="1"/>
    <s v="USD"/>
    <n v="1116442725.06271"/>
    <d v="2005-05-18T18:58:45"/>
    <n v="1121060643.21821"/>
    <d v="2005-07-11T05:44:03"/>
    <b v="0"/>
    <b v="0"/>
    <s v="theater/plays"/>
    <x v="3"/>
    <s v="plays"/>
  </r>
  <r>
    <n v="869"/>
    <s v="Harris Group"/>
    <s v="Open-source optimizing database"/>
    <n v="-9527.77938559822"/>
    <n v="165467.982389007"/>
    <n v="-17.366899011024675"/>
    <x v="1"/>
    <n v="5564.1344191480703"/>
    <n v="29.738315059315543"/>
    <x v="3"/>
    <s v="DKK"/>
    <n v="1116074250.8585801"/>
    <d v="2005-05-14T12:37:31"/>
    <n v="1120695860.9878399"/>
    <d v="2005-07-07T00:24:21"/>
    <b v="0"/>
    <b v="0"/>
    <s v="theater/plays"/>
    <x v="3"/>
    <s v="plays"/>
  </r>
  <r>
    <n v="870"/>
    <s v="Ortiz, Coleman and Mitchell"/>
    <s v="Operative upward-trending algorithm"/>
    <n v="-9579.7939846078298"/>
    <n v="165616.69359229901"/>
    <n v="-17.288126848907272"/>
    <x v="0"/>
    <n v="5569.9505005681003"/>
    <n v="29.733961473339331"/>
    <x v="4"/>
    <s v="GBP"/>
    <n v="1115705776.6544499"/>
    <d v="2005-05-10T06:16:17"/>
    <n v="1120331078.7574799"/>
    <d v="2005-07-02T19:04:39"/>
    <b v="0"/>
    <b v="0"/>
    <s v="film &amp; video/documentary"/>
    <x v="4"/>
    <s v="documentary"/>
  </r>
  <r>
    <n v="871"/>
    <s v="Carter-Guzman"/>
    <s v="Centralized cohesive challenge"/>
    <n v="-9631.8085836174305"/>
    <n v="165765.40479559201"/>
    <n v="-17.210205472473717"/>
    <x v="1"/>
    <n v="5575.7665819881304"/>
    <n v="29.729616969813261"/>
    <x v="3"/>
    <s v="DKK"/>
    <n v="1115337302.45032"/>
    <d v="2005-05-05T23:55:02"/>
    <n v="1119966296.5271101"/>
    <d v="2005-06-28T13:44:57"/>
    <b v="0"/>
    <b v="0"/>
    <s v="theater/plays"/>
    <x v="3"/>
    <s v="plays"/>
  </r>
  <r>
    <n v="872"/>
    <s v="Nunez-Richards"/>
    <s v="Exclusive attitude-oriented intranet"/>
    <n v="-9683.8231826270294"/>
    <n v="165914.11599888501"/>
    <n v="-17.133121172280202"/>
    <x v="2"/>
    <n v="5581.5826634081604"/>
    <n v="29.725281520345071"/>
    <x v="3"/>
    <s v="DKK"/>
    <n v="1114968828.2461901"/>
    <d v="2005-05-01T17:33:48"/>
    <n v="1119601514.2967401"/>
    <d v="2005-06-24T08:25:14"/>
    <b v="0"/>
    <b v="0"/>
    <s v="theater/plays"/>
    <x v="3"/>
    <s v="plays"/>
  </r>
  <r>
    <n v="873"/>
    <s v="Rangel, Holt and Jones"/>
    <s v="Open-source fresh-thinking model"/>
    <n v="-9735.8377816366301"/>
    <n v="166062.82720217801"/>
    <n v="-17.056860531858845"/>
    <x v="0"/>
    <n v="5587.3987448281796"/>
    <n v="29.720955096660937"/>
    <x v="1"/>
    <s v="USD"/>
    <n v="1114600354.0420599"/>
    <d v="2005-04-27T11:12:34"/>
    <n v="1119236732.06637"/>
    <d v="2005-06-20T03:05:32"/>
    <b v="0"/>
    <b v="0"/>
    <s v="music/electric music"/>
    <x v="1"/>
    <s v="electric music"/>
  </r>
  <r>
    <n v="874"/>
    <s v="Green Ltd"/>
    <s v="Monitored empowering installation"/>
    <n v="-9787.8523806462308"/>
    <n v="166211.53840547099"/>
    <n v="-16.981410419932903"/>
    <x v="1"/>
    <n v="5593.2148262482096"/>
    <n v="29.71663767060447"/>
    <x v="1"/>
    <s v="USD"/>
    <n v="1114231879.83793"/>
    <d v="2005-04-23T04:51:20"/>
    <n v="1118871949.836"/>
    <d v="2005-06-15T21:45:50"/>
    <b v="0"/>
    <b v="0"/>
    <s v="film &amp; video/drama"/>
    <x v="4"/>
    <s v="drama"/>
  </r>
  <r>
    <n v="875"/>
    <s v="Perez, Johnson and Gardner"/>
    <s v="Grass-roots zero administration system engine"/>
    <n v="-9839.8669796557297"/>
    <n v="166360.249608763"/>
    <n v="-16.906757982879103"/>
    <x v="0"/>
    <n v="5599.0309076682397"/>
    <n v="29.712329214136279"/>
    <x v="1"/>
    <s v="USD"/>
    <n v="1113863405.6338"/>
    <d v="2005-04-18T22:30:06"/>
    <n v="1118507167.6056299"/>
    <d v="2005-06-11T16:26:08"/>
    <b v="0"/>
    <b v="1"/>
    <s v="theater/plays"/>
    <x v="3"/>
    <s v="plays"/>
  </r>
  <r>
    <n v="876"/>
    <s v="Kim Ltd"/>
    <s v="Assimilated hybrid intranet"/>
    <n v="-9891.8815786653304"/>
    <n v="166508.960812056"/>
    <n v="-16.832890637427379"/>
    <x v="0"/>
    <n v="5604.8469890882598"/>
    <n v="29.708029699333864"/>
    <x v="1"/>
    <s v="USD"/>
    <n v="1113494931.4296701"/>
    <d v="2005-04-14T16:08:51"/>
    <n v="1118142385.3752699"/>
    <d v="2005-06-07T11:06:25"/>
    <b v="0"/>
    <b v="0"/>
    <s v="film &amp; video/drama"/>
    <x v="4"/>
    <s v="drama"/>
  </r>
  <r>
    <n v="877"/>
    <s v="Walker, Taylor and Coleman"/>
    <s v="Multi-tiered directional open architecture"/>
    <n v="-9943.8961776749293"/>
    <n v="166657.672015349"/>
    <n v="-16.75979606359051"/>
    <x v="1"/>
    <n v="5610.6630705082898"/>
    <n v="29.703739098389825"/>
    <x v="1"/>
    <s v="USD"/>
    <n v="1113126457.2255499"/>
    <d v="2005-04-10T09:47:37"/>
    <n v="1117777603.1449001"/>
    <d v="2005-06-03T05:46:43"/>
    <b v="0"/>
    <b v="0"/>
    <s v="music/indie rock"/>
    <x v="1"/>
    <s v="indie rock"/>
  </r>
  <r>
    <n v="878"/>
    <s v="Rodriguez, Rose and Stewart"/>
    <s v="Cloned directional synergy"/>
    <n v="-9995.91077668453"/>
    <n v="166806.383218642"/>
    <n v="-16.687462197813733"/>
    <x v="0"/>
    <n v="5616.4791519283199"/>
    <n v="29.699457383612284"/>
    <x v="1"/>
    <s v="USD"/>
    <n v="1112757983.02142"/>
    <d v="2005-04-06T03:26:23"/>
    <n v="1117412820.91453"/>
    <d v="2005-05-30T00:27:01"/>
    <b v="0"/>
    <b v="0"/>
    <s v="music/indie rock"/>
    <x v="1"/>
    <s v="indie rock"/>
  </r>
  <r>
    <n v="879"/>
    <s v="Wright, Hunt and Rowe"/>
    <s v="Extended eco-centric pricing structure"/>
    <n v="-10047.9253756941"/>
    <n v="166955.09442193501"/>
    <n v="-16.615877226337574"/>
    <x v="0"/>
    <n v="5622.2952333483499"/>
    <n v="29.695184527423891"/>
    <x v="1"/>
    <s v="USD"/>
    <n v="1112389508.8172901"/>
    <d v="2005-04-01T21:05:09"/>
    <n v="1117048038.68416"/>
    <d v="2005-05-25T19:07:19"/>
    <b v="0"/>
    <b v="0"/>
    <s v="technology/wearables"/>
    <x v="2"/>
    <s v="wearables"/>
  </r>
  <r>
    <n v="880"/>
    <s v="Hines Inc"/>
    <s v="Cross-platform systemic adapter"/>
    <n v="-10099.9399747037"/>
    <n v="167103.80562522699"/>
    <n v="-16.54502957876532"/>
    <x v="1"/>
    <n v="5628.11131476837"/>
    <n v="29.690920502361156"/>
    <x v="1"/>
    <s v="USD"/>
    <n v="1112021034.6131599"/>
    <d v="2005-03-28T14:43:55"/>
    <n v="1116683256.4537899"/>
    <d v="2005-05-21T13:47:36"/>
    <b v="0"/>
    <b v="0"/>
    <s v="publishing/nonfiction"/>
    <x v="5"/>
    <s v="nonfiction"/>
  </r>
  <r>
    <n v="881"/>
    <s v="Cochran-Nguyen"/>
    <s v="Seamless 4thgeneration methodology"/>
    <n v="-10151.954573713199"/>
    <n v="167252.51682851999"/>
    <n v="-16.47490792182942"/>
    <x v="1"/>
    <n v="5633.9273961884001"/>
    <n v="29.686665281074387"/>
    <x v="1"/>
    <s v="USD"/>
    <n v="1111652560.40903"/>
    <d v="2005-03-24T08:22:40"/>
    <n v="1116318474.2234199"/>
    <d v="2005-05-17T08:27:54"/>
    <b v="0"/>
    <b v="0"/>
    <s v="film &amp; video/animation"/>
    <x v="4"/>
    <s v="animation"/>
  </r>
  <r>
    <n v="882"/>
    <s v="Johnson-Gould"/>
    <s v="Exclusive needs-based adapter"/>
    <n v="-10203.9691727228"/>
    <n v="167401.22803181299"/>
    <n v="-16.405501153346201"/>
    <x v="3"/>
    <n v="5639.7434776084301"/>
    <n v="29.682418836326324"/>
    <x v="1"/>
    <s v="USD"/>
    <n v="1111284086.2049"/>
    <d v="2005-03-20T02:01:26"/>
    <n v="1115953691.9930501"/>
    <d v="2005-05-13T03:08:12"/>
    <b v="0"/>
    <b v="0"/>
    <s v="theater/plays"/>
    <x v="3"/>
    <s v="plays"/>
  </r>
  <r>
    <n v="883"/>
    <s v="Perez-Hess"/>
    <s v="Down-sized cohesive archive"/>
    <n v="-10255.983771732401"/>
    <n v="167549.93923510599"/>
    <n v="-16.336798396357459"/>
    <x v="0"/>
    <n v="5645.5595590284502"/>
    <n v="29.67818114099213"/>
    <x v="1"/>
    <s v="USD"/>
    <n v="1110915612.0007701"/>
    <d v="2005-03-15T19:40:12"/>
    <n v="1115588909.7626901"/>
    <d v="2005-05-08T21:48:30"/>
    <b v="0"/>
    <b v="1"/>
    <s v="theater/plays"/>
    <x v="3"/>
    <s v="plays"/>
  </r>
  <r>
    <n v="884"/>
    <s v="Reeves, Thompson and Richardson"/>
    <s v="Proactive composite alliance"/>
    <n v="-10307.998370742"/>
    <n v="167698.650438399"/>
    <n v="-16.268788993447188"/>
    <x v="1"/>
    <n v="5651.3756404484802"/>
    <n v="29.67395216805847"/>
    <x v="1"/>
    <s v="USD"/>
    <n v="1110547137.7966399"/>
    <d v="2005-03-11T13:18:58"/>
    <n v="1115224127.53232"/>
    <d v="2005-05-04T16:28:48"/>
    <b v="0"/>
    <b v="0"/>
    <s v="film &amp; video/drama"/>
    <x v="4"/>
    <s v="drama"/>
  </r>
  <r>
    <n v="885"/>
    <s v="Simmons-Reynolds"/>
    <s v="Re-engineered intangible definition"/>
    <n v="-10360.0129697516"/>
    <n v="167847.361641692"/>
    <n v="-16.20146250123048"/>
    <x v="0"/>
    <n v="5657.1917218685103"/>
    <n v="29.66973189062325"/>
    <x v="1"/>
    <s v="USD"/>
    <n v="1110178663.59251"/>
    <d v="2005-03-07T06:57:44"/>
    <n v="1114859345.30195"/>
    <d v="2005-04-30T11:09:05"/>
    <b v="0"/>
    <b v="0"/>
    <s v="theater/plays"/>
    <x v="3"/>
    <s v="plays"/>
  </r>
  <r>
    <n v="886"/>
    <s v="Collier Inc"/>
    <s v="Enhanced dynamic definition"/>
    <n v="-10412.027568761199"/>
    <n v="167996.07284498401"/>
    <n v="-16.134808685007336"/>
    <x v="1"/>
    <n v="5663.0078032885303"/>
    <n v="29.665520281894729"/>
    <x v="1"/>
    <s v="USD"/>
    <n v="1109810189.3883901"/>
    <d v="2005-03-03T00:36:29"/>
    <n v="1114494563.0715799"/>
    <d v="2005-04-26T05:49:23"/>
    <b v="0"/>
    <b v="0"/>
    <s v="theater/plays"/>
    <x v="3"/>
    <s v="plays"/>
  </r>
  <r>
    <n v="887"/>
    <s v="Gray-Jenkins"/>
    <s v="Devolved next generation adapter"/>
    <n v="-10464.0421677707"/>
    <n v="168144.78404827701"/>
    <n v="-16.068817513576519"/>
    <x v="1"/>
    <n v="5668.8238847085604"/>
    <n v="29.661317315191472"/>
    <x v="4"/>
    <s v="GBP"/>
    <n v="1109441715.1842599"/>
    <d v="2005-02-26T18:15:15"/>
    <n v="1114129780.8412099"/>
    <d v="2005-04-22T00:29:41"/>
    <b v="0"/>
    <b v="0"/>
    <s v="film &amp; video/documentary"/>
    <x v="4"/>
    <s v="documentary"/>
  </r>
  <r>
    <n v="888"/>
    <s v="Scott, Wilson and Martin"/>
    <s v="Cross-platform intermediate frame"/>
    <n v="-10516.056766780301"/>
    <n v="168293.49525157001"/>
    <n v="-16.003479154201674"/>
    <x v="1"/>
    <n v="5674.6399661285895"/>
    <n v="29.657122963941077"/>
    <x v="1"/>
    <s v="USD"/>
    <n v="1109073240.98013"/>
    <d v="2005-02-22T11:54:01"/>
    <n v="1113764998.6108401"/>
    <d v="2005-04-17T19:09:59"/>
    <b v="0"/>
    <b v="0"/>
    <s v="technology/wearables"/>
    <x v="2"/>
    <s v="wearables"/>
  </r>
  <r>
    <n v="889"/>
    <s v="Caldwell, Velazquez and Wilson"/>
    <s v="Monitored impactful analyzer"/>
    <n v="-10568.0713657899"/>
    <n v="168442.20645486299"/>
    <n v="-15.938783967728529"/>
    <x v="1"/>
    <n v="5680.4560475486196"/>
    <n v="29.652937201680068"/>
    <x v="1"/>
    <s v="USD"/>
    <n v="1108704766.776"/>
    <d v="2005-02-18T05:32:47"/>
    <n v="1113400216.38047"/>
    <d v="2005-04-13T13:50:16"/>
    <b v="0"/>
    <b v="1"/>
    <s v="games/video games"/>
    <x v="6"/>
    <s v="video games"/>
  </r>
  <r>
    <n v="890"/>
    <s v="Spencer-Bates"/>
    <s v="Optional responsive customer loyalty"/>
    <n v="-10620.0859647995"/>
    <n v="168590.91765815599"/>
    <n v="-15.87472250384358"/>
    <x v="3"/>
    <n v="5686.2721289686397"/>
    <n v="29.648760002053322"/>
    <x v="1"/>
    <s v="USD"/>
    <n v="1108336292.5718701"/>
    <d v="2005-02-13T23:11:33"/>
    <n v="1113035434.15011"/>
    <d v="2005-04-09T08:30:34"/>
    <b v="0"/>
    <b v="0"/>
    <s v="theater/plays"/>
    <x v="3"/>
    <s v="plays"/>
  </r>
  <r>
    <n v="891"/>
    <s v="Best, Carr and Williams"/>
    <s v="Diverse transitional migration"/>
    <n v="-10672.100563809099"/>
    <n v="168739.628861448"/>
    <n v="-15.811285496472237"/>
    <x v="0"/>
    <n v="5692.0882103886697"/>
    <n v="29.644591338813079"/>
    <x v="1"/>
    <s v="USD"/>
    <n v="1107967818.3677399"/>
    <d v="2005-02-09T16:50:18"/>
    <n v="1112670651.91974"/>
    <d v="2005-04-05T03:10:52"/>
    <b v="0"/>
    <b v="0"/>
    <s v="music/rock"/>
    <x v="1"/>
    <s v="rock"/>
  </r>
  <r>
    <n v="892"/>
    <s v="Campbell, Brown and Powell"/>
    <s v="Synchronized global task-force"/>
    <n v="-10724.1151628187"/>
    <n v="168888.340064741"/>
    <n v="-15.748463859311149"/>
    <x v="1"/>
    <n v="5697.9042918086998"/>
    <n v="29.640431185819438"/>
    <x v="1"/>
    <s v="USD"/>
    <n v="1107599344.16361"/>
    <d v="2005-02-05T10:29:04"/>
    <n v="1112305869.6893699"/>
    <d v="2005-03-31T21:51:10"/>
    <b v="0"/>
    <b v="1"/>
    <s v="theater/plays"/>
    <x v="3"/>
    <s v="plays"/>
  </r>
  <r>
    <n v="893"/>
    <s v="Johnson, Parker and Haynes"/>
    <s v="Focused 6thgeneration forecast"/>
    <n v="-10776.129761828201"/>
    <n v="169037.051268034"/>
    <n v="-15.686248681489188"/>
    <x v="1"/>
    <n v="5703.7203732287198"/>
    <n v="29.636279517038588"/>
    <x v="5"/>
    <s v="CHF"/>
    <n v="1107230869.95948"/>
    <d v="2005-02-01T04:07:50"/>
    <n v="1111941087.4590001"/>
    <d v="2005-03-27T16:31:27"/>
    <b v="0"/>
    <b v="0"/>
    <s v="film &amp; video/shorts"/>
    <x v="4"/>
    <s v="shorts"/>
  </r>
  <r>
    <n v="894"/>
    <s v="Clark-Cooke"/>
    <s v="Down-sized analyzing challenge"/>
    <n v="-10828.144360837799"/>
    <n v="169185.76247132701"/>
    <n v="-15.624631223353648"/>
    <x v="1"/>
    <n v="5709.5364546487499"/>
    <n v="29.632136306542822"/>
    <x v="1"/>
    <s v="USD"/>
    <n v="1106862395.7553501"/>
    <d v="2005-01-27T21:46:36"/>
    <n v="1111576305.2286301"/>
    <d v="2005-03-23T11:11:45"/>
    <b v="0"/>
    <b v="0"/>
    <s v="film &amp; video/animation"/>
    <x v="4"/>
    <s v="animation"/>
  </r>
  <r>
    <n v="895"/>
    <s v="Schroeder Ltd"/>
    <s v="Progressive needs-based focus group"/>
    <n v="-10880.1589598474"/>
    <n v="169334.47367462001"/>
    <n v="-15.563602912378315"/>
    <x v="1"/>
    <n v="5715.35253606878"/>
    <n v="29.628001528510122"/>
    <x v="4"/>
    <s v="GBP"/>
    <n v="1106493921.55123"/>
    <d v="2005-01-23T15:25:22"/>
    <n v="1111211522.99826"/>
    <d v="2005-03-19T05:52:03"/>
    <b v="0"/>
    <b v="0"/>
    <s v="games/video games"/>
    <x v="6"/>
    <s v="video games"/>
  </r>
  <r>
    <n v="896"/>
    <s v="Jackson PLC"/>
    <s v="Ergonomic 6thgeneration success"/>
    <n v="-10932.173558857001"/>
    <n v="169483.18487791301"/>
    <n v="-15.503155339187014"/>
    <x v="0"/>
    <n v="5721.1686174888"/>
    <n v="29.62387515722347"/>
    <x v="6"/>
    <s v="EUR"/>
    <n v="1106125447.3471"/>
    <d v="2005-01-19T09:04:07"/>
    <n v="1110846740.76789"/>
    <d v="2005-03-15T00:32:21"/>
    <b v="0"/>
    <b v="0"/>
    <s v="film &amp; video/documentary"/>
    <x v="4"/>
    <s v="documentary"/>
  </r>
  <r>
    <n v="897"/>
    <s v="Blair, Collins and Carter"/>
    <s v="Exclusive interactive approach"/>
    <n v="-10984.1881578666"/>
    <n v="169631.89608120499"/>
    <n v="-15.443280253690746"/>
    <x v="1"/>
    <n v="5726.9846989088301"/>
    <n v="29.619757167069992"/>
    <x v="1"/>
    <s v="USD"/>
    <n v="1105756973.1429701"/>
    <d v="2005-01-15T02:42:53"/>
    <n v="1110481958.5375299"/>
    <d v="2005-03-10T19:12:39"/>
    <b v="0"/>
    <b v="0"/>
    <s v="theater/plays"/>
    <x v="3"/>
    <s v="plays"/>
  </r>
  <r>
    <n v="898"/>
    <s v="Maldonado and Sons"/>
    <s v="Reverse-engineered asynchronous archive"/>
    <n v="-11036.2027568761"/>
    <n v="169780.60728449799"/>
    <n v="-15.383969561334515"/>
    <x v="1"/>
    <n v="5732.8007803288601"/>
    <n v="29.615647532541431"/>
    <x v="1"/>
    <s v="USD"/>
    <n v="1105388498.9388399"/>
    <d v="2005-01-10T20:21:39"/>
    <n v="1110117176.3071599"/>
    <d v="2005-03-06T13:52:56"/>
    <b v="0"/>
    <b v="0"/>
    <s v="film &amp; video/documentary"/>
    <x v="4"/>
    <s v="documentary"/>
  </r>
  <r>
    <n v="899"/>
    <s v="Mitchell and Sons"/>
    <s v="Synergized intangible challenge"/>
    <n v="-11088.217355885699"/>
    <n v="169929.318487791"/>
    <n v="-15.325215319448205"/>
    <x v="1"/>
    <n v="5738.6168617488902"/>
    <n v="29.611546228232363"/>
    <x v="3"/>
    <s v="DKK"/>
    <n v="1105020024.73471"/>
    <d v="2005-01-06T14:00:25"/>
    <n v="1109752394.0767901"/>
    <d v="2005-03-02T08:33:14"/>
    <b v="0"/>
    <b v="1"/>
    <s v="film &amp; video/drama"/>
    <x v="4"/>
    <s v="drama"/>
  </r>
  <r>
    <n v="900"/>
    <s v="Jackson-Lewis"/>
    <s v="Monitored multi-state encryption"/>
    <n v="-11140.2319548953"/>
    <n v="170078.029691084"/>
    <n v="-15.267009733701945"/>
    <x v="1"/>
    <n v="5744.4329431689102"/>
    <n v="29.607453228840484"/>
    <x v="1"/>
    <s v="USD"/>
    <n v="1104651550.53058"/>
    <d v="2005-01-02T07:39:11"/>
    <n v="1109387611.84642"/>
    <d v="2005-02-26T03:13:32"/>
    <b v="0"/>
    <b v="0"/>
    <s v="theater/plays"/>
    <x v="3"/>
    <s v="plays"/>
  </r>
  <r>
    <n v="901"/>
    <s v="Black, Armstrong and Anderson"/>
    <s v="Profound attitude-oriented functionalities"/>
    <n v="-11192.246553904901"/>
    <n v="170226.740894377"/>
    <n v="-15.209345154658518"/>
    <x v="1"/>
    <n v="5750.2490245889403"/>
    <n v="29.603368509165698"/>
    <x v="1"/>
    <s v="USD"/>
    <n v="1104283076.3264501"/>
    <d v="2004-12-29T01:17:56"/>
    <n v="1109022829.61605"/>
    <d v="2005-02-21T21:53:50"/>
    <b v="0"/>
    <b v="1"/>
    <s v="publishing/fiction"/>
    <x v="5"/>
    <s v="fiction"/>
  </r>
  <r>
    <n v="902"/>
    <s v="Maldonado-Gonzalez"/>
    <s v="Digitized client-driven database"/>
    <n v="-11244.2611529145"/>
    <n v="170375.45209766901"/>
    <n v="-15.152214074422123"/>
    <x v="1"/>
    <n v="5756.0651060089704"/>
    <n v="29.599292044109742"/>
    <x v="1"/>
    <s v="USD"/>
    <n v="1103914602.1223199"/>
    <d v="2004-12-24T18:56:42"/>
    <n v="1108658047.38568"/>
    <d v="2005-02-17T16:34:07"/>
    <b v="0"/>
    <b v="0"/>
    <s v="photography/photography books"/>
    <x v="7"/>
    <s v="photography books"/>
  </r>
  <r>
    <n v="903"/>
    <s v="Kim-Rice"/>
    <s v="Organized bi-directional function"/>
    <n v="-11296.2757519241"/>
    <n v="170524.16330096201"/>
    <n v="-15.095609123380026"/>
    <x v="0"/>
    <n v="5761.8811874289904"/>
    <n v="29.595223808676209"/>
    <x v="3"/>
    <s v="DKK"/>
    <n v="1103546127.91819"/>
    <d v="2004-12-20T12:35:28"/>
    <n v="1108293265.1553099"/>
    <d v="2005-02-13T11:14:25"/>
    <b v="0"/>
    <b v="0"/>
    <s v="theater/plays"/>
    <x v="3"/>
    <s v="plays"/>
  </r>
  <r>
    <n v="904"/>
    <s v="Garcia, Garcia and Lopez"/>
    <s v="Reduced stable middleware"/>
    <n v="-11348.290350933599"/>
    <n v="170672.87450425501"/>
    <n v="-15.0395230670331"/>
    <x v="1"/>
    <n v="5767.6972688490196"/>
    <n v="29.591163777968859"/>
    <x v="1"/>
    <s v="USD"/>
    <n v="1103177653.7140701"/>
    <d v="2004-12-16T06:14:14"/>
    <n v="1107928482.9249499"/>
    <d v="2005-02-09T05:54:43"/>
    <b v="0"/>
    <b v="1"/>
    <s v="technology/wearables"/>
    <x v="2"/>
    <s v="wearables"/>
  </r>
  <r>
    <n v="905"/>
    <s v="Watts Group"/>
    <s v="Universal 5thgeneration neural-net"/>
    <n v="-11400.3049499432"/>
    <n v="170821.58570754799"/>
    <n v="-14.9839488029133"/>
    <x v="1"/>
    <n v="5773.5133502690496"/>
    <n v="29.587111927192058"/>
    <x v="6"/>
    <s v="EUR"/>
    <n v="1102809179.5099399"/>
    <d v="2004-12-11T23:53:00"/>
    <n v="1107563700.6945801"/>
    <d v="2005-02-05T00:35:01"/>
    <b v="0"/>
    <b v="1"/>
    <s v="music/rock"/>
    <x v="1"/>
    <s v="rock"/>
  </r>
  <r>
    <n v="906"/>
    <s v="Werner-Bryant"/>
    <s v="Virtual uniform frame"/>
    <n v="-11452.319548952801"/>
    <n v="170970.29691084099"/>
    <n v="-14.92887935758608"/>
    <x v="1"/>
    <n v="5779.3294316890697"/>
    <n v="29.583068231650039"/>
    <x v="1"/>
    <s v="USD"/>
    <n v="1102440705.30581"/>
    <d v="2004-12-07T17:31:45"/>
    <n v="1107198918.46421"/>
    <d v="2005-01-31T19:15:18"/>
    <b v="0"/>
    <b v="0"/>
    <s v="food/food trucks"/>
    <x v="0"/>
    <s v="food trucks"/>
  </r>
  <r>
    <n v="907"/>
    <s v="Schmitt-Mendoza"/>
    <s v="Profound explicit paradigm"/>
    <n v="-11504.3341479624"/>
    <n v="171119.00811413399"/>
    <n v="-14.874307883732834"/>
    <x v="1"/>
    <n v="5785.1455131090997"/>
    <n v="29.579032666746151"/>
    <x v="1"/>
    <s v="USD"/>
    <n v="1102072231.10168"/>
    <d v="2004-12-03T11:10:31"/>
    <n v="1106834136.23384"/>
    <d v="2005-01-27T13:55:36"/>
    <b v="0"/>
    <b v="0"/>
    <s v="publishing/radio &amp; podcasts"/>
    <x v="5"/>
    <s v="radio &amp; podcasts"/>
  </r>
  <r>
    <n v="908"/>
    <s v="Reid-Mccullough"/>
    <s v="Visionary real-time groupware"/>
    <n v="-11556.348746972"/>
    <n v="171267.719317426"/>
    <n v="-14.820227657312751"/>
    <x v="1"/>
    <n v="5790.9615945291298"/>
    <n v="29.57500520798256"/>
    <x v="3"/>
    <s v="DKK"/>
    <n v="1101703756.8975501"/>
    <d v="2004-11-29T04:49:17"/>
    <n v="1106469354.0034699"/>
    <d v="2005-01-23T08:35:54"/>
    <b v="0"/>
    <b v="0"/>
    <s v="publishing/fiction"/>
    <x v="5"/>
    <s v="fiction"/>
  </r>
  <r>
    <n v="909"/>
    <s v="Woods-Clark"/>
    <s v="Networked tertiary Graphical User Interface"/>
    <n v="-11608.363345981599"/>
    <n v="171416.430520719"/>
    <n v="-14.766632074801247"/>
    <x v="0"/>
    <n v="5796.7776759491599"/>
    <n v="29.570985830960201"/>
    <x v="1"/>
    <s v="USD"/>
    <n v="1101335282.6934199"/>
    <d v="2004-11-24T22:28:03"/>
    <n v="1106104571.7730999"/>
    <d v="2005-01-19T03:16:12"/>
    <b v="0"/>
    <b v="1"/>
    <s v="theater/plays"/>
    <x v="3"/>
    <s v="plays"/>
  </r>
  <r>
    <n v="910"/>
    <s v="Vaughn, Hunt and Caldwell"/>
    <s v="Virtual grid-enabled task-force"/>
    <n v="-11660.3779449911"/>
    <n v="171565.14172401201"/>
    <n v="-14.713514650501576"/>
    <x v="1"/>
    <n v="5802.5937573691799"/>
    <n v="29.566974511377374"/>
    <x v="1"/>
    <s v="USD"/>
    <n v="1100966808.48929"/>
    <d v="2004-11-20T16:06:48"/>
    <n v="1105739789.5427401"/>
    <d v="2005-01-14T21:56:30"/>
    <b v="0"/>
    <b v="0"/>
    <s v="music/rock"/>
    <x v="1"/>
    <s v="rock"/>
  </r>
  <r>
    <n v="911"/>
    <s v="Bennett and Sons"/>
    <s v="Function-based multi-state software"/>
    <n v="-11712.392544000701"/>
    <n v="171713.85292730501"/>
    <n v="-14.660869013928325"/>
    <x v="1"/>
    <n v="5808.40983878921"/>
    <n v="29.562971225029735"/>
    <x v="1"/>
    <s v="USD"/>
    <n v="1100598334.2851601"/>
    <d v="2004-11-16T09:45:34"/>
    <n v="1105375007.3123701"/>
    <d v="2005-01-10T16:36:47"/>
    <b v="0"/>
    <b v="0"/>
    <s v="theater/plays"/>
    <x v="3"/>
    <s v="plays"/>
  </r>
  <r>
    <n v="912"/>
    <s v="Lamb Inc"/>
    <s v="Optimized leadingedge concept"/>
    <n v="-11764.407143010299"/>
    <n v="171862.56413059801"/>
    <n v="-14.608688907261117"/>
    <x v="1"/>
    <n v="5814.22592020924"/>
    <n v="29.558975947809934"/>
    <x v="1"/>
    <s v="USD"/>
    <n v="1100229860.0810299"/>
    <d v="2004-11-12T03:24:20"/>
    <n v="1105010225.082"/>
    <d v="2005-01-06T11:17:05"/>
    <b v="0"/>
    <b v="0"/>
    <s v="theater/plays"/>
    <x v="3"/>
    <s v="plays"/>
  </r>
  <r>
    <n v="913"/>
    <s v="Casey-Kelly"/>
    <s v="Sharable holistic interface"/>
    <n v="-11816.4217420199"/>
    <n v="172011.27533388999"/>
    <n v="-14.556968182864331"/>
    <x v="1"/>
    <n v="5820.0420016292601"/>
    <n v="29.554988655706818"/>
    <x v="1"/>
    <s v="USD"/>
    <n v="1099861385.87691"/>
    <d v="2004-11-07T21:03:06"/>
    <n v="1104645442.85163"/>
    <d v="2005-01-02T05:57:23"/>
    <b v="0"/>
    <b v="0"/>
    <s v="music/rock"/>
    <x v="1"/>
    <s v="rock"/>
  </r>
  <r>
    <n v="914"/>
    <s v="Jones, Taylor and Moore"/>
    <s v="Down-sized system-worthy secured line"/>
    <n v="-11868.436341029501"/>
    <n v="172159.98653718299"/>
    <n v="-14.505700800873097"/>
    <x v="0"/>
    <n v="5825.8580830492901"/>
    <n v="29.551009324805488"/>
    <x v="6"/>
    <s v="EUR"/>
    <n v="1099492911.67278"/>
    <d v="2004-11-03T14:41:52"/>
    <n v="1104280660.6212599"/>
    <d v="2004-12-29T00:37:41"/>
    <b v="0"/>
    <b v="0"/>
    <s v="music/metal"/>
    <x v="1"/>
    <s v="metal"/>
  </r>
  <r>
    <n v="915"/>
    <s v="Bradshaw, Gill and Donovan"/>
    <s v="Inverse secondary infrastructure"/>
    <n v="-11920.4509400391"/>
    <n v="172308.697740476"/>
    <n v="-14.454880826841507"/>
    <x v="0"/>
    <n v="5831.6741644693202"/>
    <n v="29.54703793128607"/>
    <x v="4"/>
    <s v="GBP"/>
    <n v="1099124437.4686501"/>
    <d v="2004-10-30T08:20:37"/>
    <n v="1103915878.3908899"/>
    <d v="2004-12-24T19:17:58"/>
    <b v="0"/>
    <b v="1"/>
    <s v="technology/wearables"/>
    <x v="2"/>
    <s v="wearables"/>
  </r>
  <r>
    <n v="916"/>
    <s v="Hernandez, Rodriguez and Clark"/>
    <s v="Organic foreground leverage"/>
    <n v="-11972.4655390486"/>
    <n v="172457.408943769"/>
    <n v="-14.404502429453093"/>
    <x v="0"/>
    <n v="5837.4902458893403"/>
    <n v="29.543074451423799"/>
    <x v="1"/>
    <s v="USD"/>
    <n v="1098755963.2645199"/>
    <d v="2004-10-26T01:59:23"/>
    <n v="1103551096.1605201"/>
    <d v="2004-12-20T13:58:16"/>
    <b v="0"/>
    <b v="0"/>
    <s v="theater/plays"/>
    <x v="3"/>
    <s v="plays"/>
  </r>
  <r>
    <n v="917"/>
    <s v="Smith-Jones"/>
    <s v="Reverse-engineered static concept"/>
    <n v="-12024.480138058199"/>
    <n v="172606.120147062"/>
    <n v="-14.354559878289731"/>
    <x v="1"/>
    <n v="5843.3063273093703"/>
    <n v="29.539118861588218"/>
    <x v="1"/>
    <s v="USD"/>
    <n v="1098387489.06039"/>
    <d v="2004-10-21T19:38:09"/>
    <n v="1103186313.93016"/>
    <d v="2004-12-16T08:38:34"/>
    <b v="0"/>
    <b v="0"/>
    <s v="film &amp; video/drama"/>
    <x v="4"/>
    <s v="drama"/>
  </r>
  <r>
    <n v="918"/>
    <s v="Roy PLC"/>
    <s v="Multi-channeled neutral customer loyalty"/>
    <n v="-12076.4947370678"/>
    <n v="172754.831350355"/>
    <n v="-14.305047541659448"/>
    <x v="0"/>
    <n v="5849.1224087294004"/>
    <n v="29.535171138243008"/>
    <x v="1"/>
    <s v="USD"/>
    <n v="1098019014.8562601"/>
    <d v="2004-10-17T13:16:55"/>
    <n v="1102821531.69979"/>
    <d v="2004-12-12T03:18:52"/>
    <b v="0"/>
    <b v="0"/>
    <s v="technology/wearables"/>
    <x v="2"/>
    <s v="wearables"/>
  </r>
  <r>
    <n v="919"/>
    <s v="Wright, Brooks and Villarreal"/>
    <s v="Reverse-engineered bifurcated strategy"/>
    <n v="-12128.509336077401"/>
    <n v="172903.54255364701"/>
    <n v="-14.255959884478882"/>
    <x v="1"/>
    <n v="5854.9384901494304"/>
    <n v="29.531231257945144"/>
    <x v="1"/>
    <s v="USD"/>
    <n v="1097650540.6521299"/>
    <d v="2004-10-13T06:55:41"/>
    <n v="1102456749.46942"/>
    <d v="2004-12-07T21:59:09"/>
    <b v="0"/>
    <b v="0"/>
    <s v="music/jazz"/>
    <x v="1"/>
    <s v="jazz"/>
  </r>
  <r>
    <n v="920"/>
    <s v="Flores, Miller and Johnson"/>
    <s v="Horizontal context-sensitive knowledge user"/>
    <n v="-12180.523935087"/>
    <n v="173052.25375693999"/>
    <n v="-14.20729146621097"/>
    <x v="1"/>
    <n v="5860.7545715694496"/>
    <n v="29.527299197345229"/>
    <x v="1"/>
    <s v="USD"/>
    <n v="1097282066.448"/>
    <d v="2004-10-09T00:34:26"/>
    <n v="1102091967.2390499"/>
    <d v="2004-12-03T16:39:27"/>
    <b v="0"/>
    <b v="0"/>
    <s v="technology/wearables"/>
    <x v="2"/>
    <s v="wearables"/>
  </r>
  <r>
    <n v="921"/>
    <s v="Bridges, Freeman and Kim"/>
    <s v="Cross-group multi-state task-force"/>
    <n v="-12232.5385340966"/>
    <n v="173200.96496023299"/>
    <n v="-14.159036938854349"/>
    <x v="1"/>
    <n v="5866.5706529894796"/>
    <n v="29.523374933185789"/>
    <x v="1"/>
    <s v="USD"/>
    <n v="1096913592.24387"/>
    <d v="2004-10-04T18:13:12"/>
    <n v="1101727185.0086801"/>
    <d v="2004-11-29T11:19:45"/>
    <b v="0"/>
    <b v="0"/>
    <s v="games/video games"/>
    <x v="6"/>
    <s v="video games"/>
  </r>
  <r>
    <n v="922"/>
    <s v="Anderson-Perez"/>
    <s v="Expanded 3rdgeneration strategy"/>
    <n v="-12284.553133106099"/>
    <n v="173349.67616352599"/>
    <n v="-14.111191044984738"/>
    <x v="1"/>
    <n v="5872.3867344095097"/>
    <n v="29.519458442301815"/>
    <x v="1"/>
    <s v="USD"/>
    <n v="1096545118.0397501"/>
    <d v="2004-09-30T11:51:58"/>
    <n v="1101362402.7783101"/>
    <d v="2004-11-25T06:00:03"/>
    <b v="0"/>
    <b v="0"/>
    <s v="theater/plays"/>
    <x v="3"/>
    <s v="plays"/>
  </r>
  <r>
    <n v="923"/>
    <s v="Wright, Fox and Marks"/>
    <s v="Assimilated real-time support"/>
    <n v="-12336.5677321157"/>
    <n v="173498.38736681899"/>
    <n v="-14.063748615844897"/>
    <x v="1"/>
    <n v="5878.2028158295298"/>
    <n v="29.515549701619978"/>
    <x v="1"/>
    <s v="USD"/>
    <n v="1096176643.8356199"/>
    <d v="2004-09-26T05:30:44"/>
    <n v="1100997620.54795"/>
    <d v="2004-11-21T00:40:21"/>
    <b v="0"/>
    <b v="1"/>
    <s v="theater/plays"/>
    <x v="3"/>
    <s v="plays"/>
  </r>
  <r>
    <n v="924"/>
    <s v="Crawford-Peters"/>
    <s v="User-centric regional database"/>
    <n v="-12388.582331125301"/>
    <n v="173647.098570111"/>
    <n v="-14.01670456948386"/>
    <x v="1"/>
    <n v="5884.0188972495598"/>
    <n v="29.511648688157855"/>
    <x v="0"/>
    <s v="CAD"/>
    <n v="1095808169.63149"/>
    <d v="2004-09-21T23:09:30"/>
    <n v="1100632838.31758"/>
    <d v="2004-11-16T19:20:38"/>
    <b v="0"/>
    <b v="0"/>
    <s v="theater/plays"/>
    <x v="3"/>
    <s v="plays"/>
  </r>
  <r>
    <n v="925"/>
    <s v="Romero-Hoffman"/>
    <s v="Open-source zero administration complexity"/>
    <n v="-12440.5969301349"/>
    <n v="173795.80977340401"/>
    <n v="-13.97005390894209"/>
    <x v="0"/>
    <n v="5889.8349786695899"/>
    <n v="29.507755379024459"/>
    <x v="0"/>
    <s v="CAD"/>
    <n v="1095439695.4273601"/>
    <d v="2004-09-17T16:48:15"/>
    <n v="1100268056.0872099"/>
    <d v="2004-11-12T14:00:56"/>
    <b v="0"/>
    <b v="0"/>
    <s v="theater/plays"/>
    <x v="3"/>
    <s v="plays"/>
  </r>
  <r>
    <n v="926"/>
    <s v="Sparks-West"/>
    <s v="Organized incremental standardization"/>
    <n v="-12492.6115291445"/>
    <n v="173944.52097669701"/>
    <n v="-13.923791720481747"/>
    <x v="1"/>
    <n v="5895.6510600896099"/>
    <n v="29.503869751418627"/>
    <x v="1"/>
    <s v="USD"/>
    <n v="1095071221.2232299"/>
    <d v="2004-09-13T10:27:01"/>
    <n v="1099903273.8568399"/>
    <d v="2004-11-08T08:41:14"/>
    <b v="0"/>
    <b v="0"/>
    <s v="technology/web"/>
    <x v="2"/>
    <s v="web"/>
  </r>
  <r>
    <n v="927"/>
    <s v="Baker, Morgan and Brown"/>
    <s v="Assimilated didactic open system"/>
    <n v="-12544.626128153999"/>
    <n v="174093.23217999001"/>
    <n v="-13.877913171861795"/>
    <x v="0"/>
    <n v="5901.46714150964"/>
    <n v="29.499991782629099"/>
    <x v="1"/>
    <s v="USD"/>
    <n v="1094702747.0191"/>
    <d v="2004-09-09T04:05:47"/>
    <n v="1099538491.6264701"/>
    <d v="2004-11-04T03:21:32"/>
    <b v="0"/>
    <b v="0"/>
    <s v="theater/plays"/>
    <x v="3"/>
    <s v="plays"/>
  </r>
  <r>
    <n v="928"/>
    <s v="Mosley-Gilbert"/>
    <s v="Vision-oriented logistical intranet"/>
    <n v="-12596.6407271636"/>
    <n v="174241.94338328301"/>
    <n v="-13.832413510654858"/>
    <x v="0"/>
    <n v="5907.28322292967"/>
    <n v="29.496121450034202"/>
    <x v="1"/>
    <s v="USD"/>
    <n v="1094334272.81497"/>
    <d v="2004-09-04T21:44:33"/>
    <n v="1099173709.3961"/>
    <d v="2004-10-30T22:01:49"/>
    <b v="0"/>
    <b v="1"/>
    <s v="technology/web"/>
    <x v="2"/>
    <s v="web"/>
  </r>
  <r>
    <n v="929"/>
    <s v="Berry-Boyer"/>
    <s v="Mandatory incremental projection"/>
    <n v="-12648.655326173201"/>
    <n v="174390.65458657601"/>
    <n v="-13.787288062606825"/>
    <x v="1"/>
    <n v="5913.0993043497001"/>
    <n v="29.492258731101224"/>
    <x v="1"/>
    <s v="USD"/>
    <n v="1093965798.6108401"/>
    <d v="2004-08-31T15:23:19"/>
    <n v="1098808927.16573"/>
    <d v="2004-10-26T16:42:07"/>
    <b v="0"/>
    <b v="0"/>
    <s v="theater/plays"/>
    <x v="3"/>
    <s v="plays"/>
  </r>
  <r>
    <n v="930"/>
    <s v="Sanders-Allen"/>
    <s v="Grass-roots needs-based encryption"/>
    <n v="-12700.669925182799"/>
    <n v="174539.365789868"/>
    <n v="-13.742532230035565"/>
    <x v="0"/>
    <n v="5918.9153857697202"/>
    <n v="29.488403603385891"/>
    <x v="1"/>
    <s v="USD"/>
    <n v="1093597324.4067099"/>
    <d v="2004-08-27T09:02:04"/>
    <n v="1098444144.93536"/>
    <d v="2004-10-22T11:22:25"/>
    <b v="0"/>
    <b v="1"/>
    <s v="theater/plays"/>
    <x v="3"/>
    <s v="plays"/>
  </r>
  <r>
    <n v="931"/>
    <s v="Lopez Inc"/>
    <s v="Team-oriented 6thgeneration middleware"/>
    <n v="-12752.6845241924"/>
    <n v="174688.076993161"/>
    <n v="-13.69814149026976"/>
    <x v="1"/>
    <n v="5924.7314671897502"/>
    <n v="29.484556044532422"/>
    <x v="4"/>
    <s v="GBP"/>
    <n v="1093228850.20259"/>
    <d v="2004-08-23T02:40:50"/>
    <n v="1098079362.7049999"/>
    <d v="2004-10-18T06:02:43"/>
    <b v="0"/>
    <b v="1"/>
    <s v="technology/wearables"/>
    <x v="2"/>
    <s v="wearables"/>
  </r>
  <r>
    <n v="932"/>
    <s v="Moreno-Turner"/>
    <s v="Inverse multi-tasking installation"/>
    <n v="-12804.699123201999"/>
    <n v="174836.788196454"/>
    <n v="-13.654111394124936"/>
    <x v="1"/>
    <n v="5930.5475486097803"/>
    <n v="29.48071603227238"/>
    <x v="6"/>
    <s v="EUR"/>
    <n v="1092860375.9984601"/>
    <d v="2004-08-18T20:19:36"/>
    <n v="1097714580.4746301"/>
    <d v="2004-10-14T00:43:00"/>
    <b v="0"/>
    <b v="1"/>
    <s v="theater/plays"/>
    <x v="3"/>
    <s v="plays"/>
  </r>
  <r>
    <n v="933"/>
    <s v="Jones-Watson"/>
    <s v="Switchable disintermediate moderator"/>
    <n v="-12856.7137222115"/>
    <n v="174985.499399747"/>
    <n v="-13.610437564417319"/>
    <x v="3"/>
    <n v="5936.3636300298003"/>
    <n v="29.476883544424751"/>
    <x v="1"/>
    <s v="USD"/>
    <n v="1092491901.7943299"/>
    <d v="2004-08-14T13:58:22"/>
    <n v="1097349798.2442601"/>
    <d v="2004-10-09T19:23:18"/>
    <b v="0"/>
    <b v="0"/>
    <s v="theater/plays"/>
    <x v="3"/>
    <s v="plays"/>
  </r>
  <r>
    <n v="934"/>
    <s v="Barker Inc"/>
    <s v="Re-engineered 24/7 task-force"/>
    <n v="-12908.7283212211"/>
    <n v="175134.21060304"/>
    <n v="-13.567115694512749"/>
    <x v="1"/>
    <n v="5942.1797114498304"/>
    <n v="29.473058558895229"/>
    <x v="6"/>
    <s v="EUR"/>
    <n v="1092123427.5901999"/>
    <d v="2004-08-10T07:37:08"/>
    <n v="1096985016.01389"/>
    <d v="2004-10-05T14:03:36"/>
    <b v="0"/>
    <b v="1"/>
    <s v="theater/plays"/>
    <x v="3"/>
    <s v="plays"/>
  </r>
  <r>
    <n v="935"/>
    <s v="Tate, Bass and House"/>
    <s v="Organic object-oriented budgetary management"/>
    <n v="-12960.742920230699"/>
    <n v="175282.92180633199"/>
    <n v="-13.52414154691157"/>
    <x v="1"/>
    <n v="5947.9957928698605"/>
    <n v="29.469241053675894"/>
    <x v="1"/>
    <s v="USD"/>
    <n v="1091754953.38607"/>
    <d v="2004-08-06T01:15:53"/>
    <n v="1096620233.78352"/>
    <d v="2004-10-01T08:43:54"/>
    <b v="0"/>
    <b v="0"/>
    <s v="theater/plays"/>
    <x v="3"/>
    <s v="plays"/>
  </r>
  <r>
    <n v="936"/>
    <s v="Baldwin, Riley and Jackson"/>
    <s v="Pre-emptive tertiary standardization"/>
    <n v="-13012.7575192403"/>
    <n v="175431.63300962499"/>
    <n v="-13.481510951866786"/>
    <x v="0"/>
    <n v="5953.8118742898896"/>
    <n v="29.465431006845289"/>
    <x v="0"/>
    <s v="CAD"/>
    <n v="1091386479.1819401"/>
    <d v="2004-08-01T18:54:39"/>
    <n v="1096255451.5531499"/>
    <d v="2004-09-27T03:24:12"/>
    <b v="0"/>
    <b v="0"/>
    <s v="food/food trucks"/>
    <x v="0"/>
    <s v="food trucks"/>
  </r>
  <r>
    <n v="937"/>
    <s v="Odom Inc"/>
    <s v="Managed bottom-line architecture"/>
    <n v="-13064.772118249901"/>
    <n v="175580.34421291799"/>
    <n v="-13.439219806035005"/>
    <x v="1"/>
    <n v="5959.6279557099097"/>
    <n v="29.461628396567065"/>
    <x v="1"/>
    <s v="USD"/>
    <n v="1091018004.9778099"/>
    <d v="2004-07-28T12:33:25"/>
    <n v="1095890669.3227899"/>
    <d v="2004-09-22T22:04:29"/>
    <b v="0"/>
    <b v="1"/>
    <s v="music/rock"/>
    <x v="1"/>
    <s v="rock"/>
  </r>
  <r>
    <n v="938"/>
    <s v="Melton, Robinson and Fritz"/>
    <s v="Function-based leadingedge pricing structure"/>
    <n v="-13116.7867172595"/>
    <n v="175729.05541621099"/>
    <n v="-13.397264071160119"/>
    <x v="1"/>
    <n v="5965.4440371299397"/>
    <n v="29.457833201090047"/>
    <x v="2"/>
    <s v="AUD"/>
    <n v="1090649530.77368"/>
    <d v="2004-07-24T06:12:11"/>
    <n v="1095525887.0924201"/>
    <d v="2004-09-18T16:44:47"/>
    <b v="0"/>
    <b v="0"/>
    <s v="technology/web"/>
    <x v="2"/>
    <s v="web"/>
  </r>
  <r>
    <n v="939"/>
    <s v="Mcdonald, Gonzalez and Ross"/>
    <s v="Vision-oriented fresh-thinking conglomeration"/>
    <n v="-13168.801316269"/>
    <n v="175877.76661950399"/>
    <n v="-13.355639772787907"/>
    <x v="0"/>
    <n v="5971.2601185499698"/>
    <n v="29.454045398747969"/>
    <x v="1"/>
    <s v="USD"/>
    <n v="1090281056.56955"/>
    <d v="2004-07-19T23:50:57"/>
    <n v="1095161104.8620501"/>
    <d v="2004-09-14T11:25:05"/>
    <b v="0"/>
    <b v="0"/>
    <s v="music/rock"/>
    <x v="1"/>
    <s v="rock"/>
  </r>
  <r>
    <n v="940"/>
    <s v="Larson-Little"/>
    <s v="Proactive foreground core"/>
    <n v="-13220.815915278599"/>
    <n v="176026.47782279601"/>
    <n v="-13.314342999010485"/>
    <x v="0"/>
    <n v="5977.0761999699898"/>
    <n v="29.450264967958717"/>
    <x v="1"/>
    <s v="USD"/>
    <n v="1089912582.3654301"/>
    <d v="2004-07-15T17:29:42"/>
    <n v="1094796322.63168"/>
    <d v="2004-09-10T06:05:23"/>
    <b v="0"/>
    <b v="0"/>
    <s v="theater/plays"/>
    <x v="3"/>
    <s v="plays"/>
  </r>
  <r>
    <n v="941"/>
    <s v="Harris Group"/>
    <s v="Open-source optimizing database"/>
    <n v="-13272.8305142882"/>
    <n v="176175.18902608901"/>
    <n v="-13.273369899241645"/>
    <x v="1"/>
    <n v="5982.8922813900199"/>
    <n v="29.44649188722445"/>
    <x v="3"/>
    <s v="DKK"/>
    <n v="1089544108.1612999"/>
    <d v="2004-07-11T11:08:28"/>
    <n v="1094431540.40131"/>
    <d v="2004-09-06T00:45:40"/>
    <b v="0"/>
    <b v="0"/>
    <s v="theater/plays"/>
    <x v="3"/>
    <s v="plays"/>
  </r>
  <r>
    <n v="942"/>
    <s v="Ortiz, Coleman and Mitchell"/>
    <s v="Operative upward-trending algorithm"/>
    <n v="-13324.845113297801"/>
    <n v="176323.90022938201"/>
    <n v="-13.23271668301915"/>
    <x v="0"/>
    <n v="5988.7083628100499"/>
    <n v="29.442726135130492"/>
    <x v="4"/>
    <s v="GBP"/>
    <n v="1089175633.95717"/>
    <d v="2004-07-07T04:47:14"/>
    <n v="1094066758.1709399"/>
    <d v="2004-09-01T19:25:58"/>
    <b v="0"/>
    <b v="0"/>
    <s v="film &amp; video/documentary"/>
    <x v="4"/>
    <s v="documentary"/>
  </r>
  <r>
    <n v="943"/>
    <s v="Carter-Guzman"/>
    <s v="Centralized cohesive challenge"/>
    <n v="-13376.8597123074"/>
    <n v="176472.61143267501"/>
    <n v="-13.192379618836185"/>
    <x v="1"/>
    <n v="5994.52444423007"/>
    <n v="29.438967690345443"/>
    <x v="3"/>
    <s v="DKK"/>
    <n v="1088807159.7530401"/>
    <d v="2004-07-02T22:26:00"/>
    <n v="1093701975.9405799"/>
    <d v="2004-08-28T14:06:16"/>
    <b v="0"/>
    <b v="0"/>
    <s v="theater/plays"/>
    <x v="3"/>
    <s v="plays"/>
  </r>
  <r>
    <n v="944"/>
    <s v="Nunez-Richards"/>
    <s v="Exclusive attitude-oriented intranet"/>
    <n v="-13428.8743113169"/>
    <n v="176621.32263596801"/>
    <n v="-13.15235503299961"/>
    <x v="2"/>
    <n v="6000.3405256501001"/>
    <n v="29.435216531620458"/>
    <x v="3"/>
    <s v="DKK"/>
    <n v="1088438685.5489099"/>
    <d v="2004-06-28T16:04:46"/>
    <n v="1093337193.7102101"/>
    <d v="2004-08-24T08:46:34"/>
    <b v="0"/>
    <b v="0"/>
    <s v="theater/plays"/>
    <x v="3"/>
    <s v="plays"/>
  </r>
  <r>
    <n v="945"/>
    <s v="Rangel, Holt and Jones"/>
    <s v="Open-source fresh-thinking model"/>
    <n v="-13480.888910326499"/>
    <n v="176770.03383926101"/>
    <n v="-13.112639308514245"/>
    <x v="0"/>
    <n v="6006.1566070701301"/>
    <n v="29.431472637789142"/>
    <x v="1"/>
    <s v="USD"/>
    <n v="1088070211.34478"/>
    <d v="2004-06-24T09:43:31"/>
    <n v="1092972411.47984"/>
    <d v="2004-08-20T03:26:51"/>
    <b v="0"/>
    <b v="0"/>
    <s v="music/electric music"/>
    <x v="1"/>
    <s v="electric music"/>
  </r>
  <r>
    <n v="946"/>
    <s v="Green Ltd"/>
    <s v="Monitored empowering installation"/>
    <n v="-13532.9035093361"/>
    <n v="176918.745042553"/>
    <n v="-13.073228883993744"/>
    <x v="1"/>
    <n v="6011.9726884901502"/>
    <n v="29.427735987766848"/>
    <x v="1"/>
    <s v="USD"/>
    <n v="1087701737.14065"/>
    <d v="2004-06-20T03:22:17"/>
    <n v="1092607629.24947"/>
    <d v="2004-08-15T22:07:09"/>
    <b v="0"/>
    <b v="0"/>
    <s v="film &amp; video/drama"/>
    <x v="4"/>
    <s v="drama"/>
  </r>
  <r>
    <n v="947"/>
    <s v="Perez, Johnson and Gardner"/>
    <s v="Grass-roots zero administration system engine"/>
    <n v="-13584.918108345701"/>
    <n v="177067.456245846"/>
    <n v="-13.034120252595939"/>
    <x v="0"/>
    <n v="6017.7887699101802"/>
    <n v="29.424006560550787"/>
    <x v="1"/>
    <s v="USD"/>
    <n v="1087333262.9365201"/>
    <d v="2004-06-15T21:01:03"/>
    <n v="1092242847.0191"/>
    <d v="2004-08-11T16:47:27"/>
    <b v="0"/>
    <b v="1"/>
    <s v="theater/plays"/>
    <x v="3"/>
    <s v="plays"/>
  </r>
  <r>
    <n v="948"/>
    <s v="Kim Ltd"/>
    <s v="Assimilated hybrid intranet"/>
    <n v="-13636.932707355299"/>
    <n v="177216.167449139"/>
    <n v="-12.995309960982253"/>
    <x v="0"/>
    <n v="6023.6048513302103"/>
    <n v="29.420284335218941"/>
    <x v="1"/>
    <s v="USD"/>
    <n v="1086964788.7323899"/>
    <d v="2004-06-11T14:39:49"/>
    <n v="1091878064.7887299"/>
    <d v="2004-08-07T11:27:45"/>
    <b v="0"/>
    <b v="0"/>
    <s v="film &amp; video/drama"/>
    <x v="4"/>
    <s v="drama"/>
  </r>
  <r>
    <n v="949"/>
    <s v="Walker, Taylor and Coleman"/>
    <s v="Multi-tiered directional open architecture"/>
    <n v="-13688.9473063649"/>
    <n v="177364.878652432"/>
    <n v="-12.956794608301495"/>
    <x v="1"/>
    <n v="6029.4209327502404"/>
    <n v="29.416569290930127"/>
    <x v="1"/>
    <s v="USD"/>
    <n v="1086596314.52827"/>
    <d v="2004-06-07T08:18:35"/>
    <n v="1091513282.5583601"/>
    <d v="2004-08-03T06:08:03"/>
    <b v="0"/>
    <b v="0"/>
    <s v="music/indie rock"/>
    <x v="1"/>
    <s v="indie rock"/>
  </r>
  <r>
    <n v="950"/>
    <s v="Rodriguez, Rose and Stewart"/>
    <s v="Cloned directional synergy"/>
    <n v="-13740.961905374401"/>
    <n v="177513.589855725"/>
    <n v="-12.918570845196465"/>
    <x v="0"/>
    <n v="6035.2370141702604"/>
    <n v="29.412861406923554"/>
    <x v="1"/>
    <s v="USD"/>
    <n v="1086227840.3241401"/>
    <d v="2004-06-03T01:57:20"/>
    <n v="1091148500.3280001"/>
    <d v="2004-07-30T00:48:20"/>
    <b v="0"/>
    <b v="0"/>
    <s v="music/indie rock"/>
    <x v="1"/>
    <s v="indie rock"/>
  </r>
  <r>
    <n v="951"/>
    <s v="Wright, Hunt and Rowe"/>
    <s v="Extended eco-centric pricing structure"/>
    <n v="-13792.976504384"/>
    <n v="177662.30105901699"/>
    <n v="-12.880635372832563"/>
    <x v="0"/>
    <n v="6041.0530955902896"/>
    <n v="29.409160662518076"/>
    <x v="1"/>
    <s v="USD"/>
    <n v="1085859366.1200099"/>
    <d v="2004-05-29T19:36:06"/>
    <n v="1090783718.09763"/>
    <d v="2004-07-25T19:28:38"/>
    <b v="0"/>
    <b v="0"/>
    <s v="technology/wearables"/>
    <x v="2"/>
    <s v="wearables"/>
  </r>
  <r>
    <n v="952"/>
    <s v="Hines Inc"/>
    <s v="Cross-platform systemic adapter"/>
    <n v="-13844.9911033936"/>
    <n v="177811.01226230999"/>
    <n v="-12.842984941949586"/>
    <x v="1"/>
    <n v="6046.8691770103196"/>
    <n v="29.405467037112739"/>
    <x v="1"/>
    <s v="USD"/>
    <n v="1085490891.91588"/>
    <d v="2004-05-25T13:14:52"/>
    <n v="1090418935.86726"/>
    <d v="2004-07-21T14:08:56"/>
    <b v="0"/>
    <b v="0"/>
    <s v="publishing/nonfiction"/>
    <x v="5"/>
    <s v="nonfiction"/>
  </r>
  <r>
    <n v="953"/>
    <s v="Cochran-Nguyen"/>
    <s v="Seamless 4thgeneration methodology"/>
    <n v="-13897.005702403199"/>
    <n v="177959.72346560299"/>
    <n v="-12.805616351933175"/>
    <x v="1"/>
    <n v="6052.6852584303397"/>
    <n v="29.401780510185294"/>
    <x v="1"/>
    <s v="USD"/>
    <n v="1085122417.71175"/>
    <d v="2004-05-21T06:53:38"/>
    <n v="1090054153.6368899"/>
    <d v="2004-07-17T08:49:14"/>
    <b v="0"/>
    <b v="0"/>
    <s v="film &amp; video/animation"/>
    <x v="4"/>
    <s v="animation"/>
  </r>
  <r>
    <n v="954"/>
    <s v="Johnson-Gould"/>
    <s v="Exclusive needs-based adapter"/>
    <n v="-13949.0203014128"/>
    <n v="178108.43466889599"/>
    <n v="-12.768526449908215"/>
    <x v="3"/>
    <n v="6058.5013398503697"/>
    <n v="29.398101061292301"/>
    <x v="1"/>
    <s v="USD"/>
    <n v="1084753943.5076201"/>
    <d v="2004-05-17T00:32:24"/>
    <n v="1089689371.4065199"/>
    <d v="2004-07-13T03:29:31"/>
    <b v="0"/>
    <b v="0"/>
    <s v="theater/plays"/>
    <x v="3"/>
    <s v="plays"/>
  </r>
  <r>
    <n v="955"/>
    <s v="Perez-Hess"/>
    <s v="Down-sized cohesive archive"/>
    <n v="-14001.034900422401"/>
    <n v="178257.14587218899"/>
    <n v="-12.731712129851994"/>
    <x v="0"/>
    <n v="6064.3174212703998"/>
    <n v="29.394428670068908"/>
    <x v="1"/>
    <s v="USD"/>
    <n v="1084385469.3034899"/>
    <d v="2004-05-12T18:11:09"/>
    <n v="1089324589.1761501"/>
    <d v="2004-07-08T22:09:49"/>
    <b v="0"/>
    <b v="1"/>
    <s v="theater/plays"/>
    <x v="3"/>
    <s v="plays"/>
  </r>
  <r>
    <n v="956"/>
    <s v="Reeves, Thompson and Richardson"/>
    <s v="Proactive composite alliance"/>
    <n v="-14053.0494994319"/>
    <n v="178405.857075482"/>
    <n v="-12.695170331727226"/>
    <x v="1"/>
    <n v="6070.1335026904299"/>
    <n v="29.390763316228252"/>
    <x v="1"/>
    <s v="USD"/>
    <n v="1084016995.09936"/>
    <d v="2004-05-08T11:49:55"/>
    <n v="1088959806.94578"/>
    <d v="2004-07-04T16:50:07"/>
    <b v="0"/>
    <b v="0"/>
    <s v="film &amp; video/drama"/>
    <x v="4"/>
    <s v="drama"/>
  </r>
  <r>
    <n v="957"/>
    <s v="Simmons-Reynolds"/>
    <s v="Re-engineered intangible definition"/>
    <n v="-14105.0640984415"/>
    <n v="178554.56827877401"/>
    <n v="-12.65889804063371"/>
    <x v="0"/>
    <n v="6075.9495841104499"/>
    <n v="29.387104979561038"/>
    <x v="1"/>
    <s v="USD"/>
    <n v="1083648520.8952301"/>
    <d v="2004-05-04T05:28:41"/>
    <n v="1088595024.71542"/>
    <d v="2004-06-30T11:30:25"/>
    <b v="0"/>
    <b v="0"/>
    <s v="theater/plays"/>
    <x v="3"/>
    <s v="plays"/>
  </r>
  <r>
    <n v="958"/>
    <s v="Collier Inc"/>
    <s v="Enhanced dynamic definition"/>
    <n v="-14157.078697451099"/>
    <n v="178703.27948206701"/>
    <n v="-12.622892285979981"/>
    <x v="1"/>
    <n v="6081.76566553048"/>
    <n v="29.383453639935613"/>
    <x v="1"/>
    <s v="USD"/>
    <n v="1083280046.6911099"/>
    <d v="2004-04-29T23:07:27"/>
    <n v="1088230242.48505"/>
    <d v="2004-06-26T06:10:42"/>
    <b v="0"/>
    <b v="0"/>
    <s v="theater/plays"/>
    <x v="3"/>
    <s v="plays"/>
  </r>
  <r>
    <n v="959"/>
    <s v="Gray-Jenkins"/>
    <s v="Devolved next generation adapter"/>
    <n v="-14209.0932964607"/>
    <n v="178851.99068536001"/>
    <n v="-12.587150140671516"/>
    <x v="1"/>
    <n v="6087.58174695051"/>
    <n v="29.379809277296925"/>
    <x v="4"/>
    <s v="GBP"/>
    <n v="1082911572.48698"/>
    <d v="2004-04-25T16:46:12"/>
    <n v="1087865460.2546799"/>
    <d v="2004-06-22T00:51:00"/>
    <b v="0"/>
    <b v="0"/>
    <s v="film &amp; video/documentary"/>
    <x v="4"/>
    <s v="documentary"/>
  </r>
  <r>
    <n v="960"/>
    <s v="Scott, Wilson and Martin"/>
    <s v="Cross-platform intermediate frame"/>
    <n v="-14261.107895470301"/>
    <n v="179000.70188865301"/>
    <n v="-12.551668720317886"/>
    <x v="1"/>
    <n v="6093.3978283705301"/>
    <n v="29.376171871666649"/>
    <x v="1"/>
    <s v="USD"/>
    <n v="1082543098.28285"/>
    <d v="2004-04-21T10:24:58"/>
    <n v="1087500678.0243101"/>
    <d v="2004-06-17T19:31:18"/>
    <b v="0"/>
    <b v="0"/>
    <s v="technology/wearables"/>
    <x v="2"/>
    <s v="wearables"/>
  </r>
  <r>
    <n v="961"/>
    <s v="Caldwell, Velazquez and Wilson"/>
    <s v="Monitored impactful analyzer"/>
    <n v="-14313.1224944799"/>
    <n v="179149.41309194599"/>
    <n v="-12.51644518245673"/>
    <x v="1"/>
    <n v="6099.2139097905601"/>
    <n v="29.37254140314252"/>
    <x v="1"/>
    <s v="USD"/>
    <n v="1082174624.0787201"/>
    <d v="2004-04-17T04:03:44"/>
    <n v="1087135895.7939401"/>
    <d v="2004-06-13T14:11:36"/>
    <b v="0"/>
    <b v="1"/>
    <s v="games/video games"/>
    <x v="6"/>
    <s v="video games"/>
  </r>
  <r>
    <n v="962"/>
    <s v="Spencer-Bates"/>
    <s v="Optional responsive customer loyalty"/>
    <n v="-14365.1370934894"/>
    <n v="179298.124295238"/>
    <n v="-12.481476725794694"/>
    <x v="3"/>
    <n v="6105.0299912105902"/>
    <n v="29.3689178518981"/>
    <x v="1"/>
    <s v="USD"/>
    <n v="1081806149.8745899"/>
    <d v="2004-04-12T21:42:30"/>
    <n v="1086771113.56357"/>
    <d v="2004-06-09T08:51:54"/>
    <b v="0"/>
    <b v="0"/>
    <s v="theater/plays"/>
    <x v="3"/>
    <s v="plays"/>
  </r>
  <r>
    <n v="963"/>
    <s v="Best, Carr and Williams"/>
    <s v="Diverse transitional migration"/>
    <n v="-14417.151692498999"/>
    <n v="179446.835498531"/>
    <n v="-12.446760589464711"/>
    <x v="0"/>
    <n v="6110.8460726306103"/>
    <n v="29.365301198182912"/>
    <x v="1"/>
    <s v="USD"/>
    <n v="1081437675.67046"/>
    <d v="2004-04-08T15:21:16"/>
    <n v="1086406331.3332"/>
    <d v="2004-06-05T03:32:11"/>
    <b v="0"/>
    <b v="0"/>
    <s v="music/rock"/>
    <x v="1"/>
    <s v="rock"/>
  </r>
  <r>
    <n v="964"/>
    <s v="Campbell, Brown and Powell"/>
    <s v="Synchronized global task-force"/>
    <n v="-14469.1662915086"/>
    <n v="179595.546701824"/>
    <n v="-12.412294052299458"/>
    <x v="1"/>
    <n v="6116.6621540506403"/>
    <n v="29.36169142232097"/>
    <x v="1"/>
    <s v="USD"/>
    <n v="1081069201.4663301"/>
    <d v="2004-04-04T09:00:01"/>
    <n v="1086041549.1028399"/>
    <d v="2004-05-31T22:12:29"/>
    <b v="0"/>
    <b v="1"/>
    <s v="theater/plays"/>
    <x v="3"/>
    <s v="plays"/>
  </r>
  <r>
    <n v="965"/>
    <s v="Johnson, Parker and Haynes"/>
    <s v="Focused 6thgeneration forecast"/>
    <n v="-14521.180890518201"/>
    <n v="179744.257905117"/>
    <n v="-12.378074432120284"/>
    <x v="1"/>
    <n v="6122.4782354706704"/>
    <n v="29.358088504711365"/>
    <x v="5"/>
    <s v="CHF"/>
    <n v="1080700727.2622001"/>
    <d v="2004-03-31T02:38:47"/>
    <n v="1085676766.8724699"/>
    <d v="2004-05-27T16:52:47"/>
    <b v="0"/>
    <b v="0"/>
    <s v="film &amp; video/shorts"/>
    <x v="4"/>
    <s v="shorts"/>
  </r>
  <r>
    <n v="966"/>
    <s v="Clark-Cooke"/>
    <s v="Down-sized analyzing challenge"/>
    <n v="-14573.1954895278"/>
    <n v="179892.96910841"/>
    <n v="-12.34409908504143"/>
    <x v="1"/>
    <n v="6128.2943168907004"/>
    <n v="29.354492425827537"/>
    <x v="1"/>
    <s v="USD"/>
    <n v="1080332253.0580699"/>
    <d v="2004-03-26T20:17:33"/>
    <n v="1085311984.6421001"/>
    <d v="2004-05-23T11:33:05"/>
    <b v="0"/>
    <b v="0"/>
    <s v="film &amp; video/animation"/>
    <x v="4"/>
    <s v="animation"/>
  </r>
  <r>
    <n v="967"/>
    <s v="Schroeder Ltd"/>
    <s v="Progressive needs-based focus group"/>
    <n v="-14625.2100885374"/>
    <n v="180041.68031170301"/>
    <n v="-12.310365404789078"/>
    <x v="1"/>
    <n v="6134.1103983107196"/>
    <n v="29.350903166217048"/>
    <x v="4"/>
    <s v="GBP"/>
    <n v="1079963778.85395"/>
    <d v="2004-03-22T13:56:19"/>
    <n v="1084947202.4117301"/>
    <d v="2004-05-19T06:13:22"/>
    <b v="0"/>
    <b v="0"/>
    <s v="games/video games"/>
    <x v="6"/>
    <s v="video games"/>
  </r>
  <r>
    <n v="968"/>
    <s v="Jackson PLC"/>
    <s v="Ergonomic 6thgeneration success"/>
    <n v="-14677.224687546901"/>
    <n v="180190.39151499499"/>
    <n v="-12.27687082203491"/>
    <x v="0"/>
    <n v="6139.9264797307496"/>
    <n v="29.347320706500831"/>
    <x v="6"/>
    <s v="EUR"/>
    <n v="1079595304.6498201"/>
    <d v="2004-03-18T07:35:05"/>
    <n v="1084582420.18136"/>
    <d v="2004-05-15T00:53:40"/>
    <b v="0"/>
    <b v="0"/>
    <s v="film &amp; video/documentary"/>
    <x v="4"/>
    <s v="documentary"/>
  </r>
  <r>
    <n v="969"/>
    <s v="Blair, Collins and Carter"/>
    <s v="Exclusive interactive approach"/>
    <n v="-14729.2392865565"/>
    <n v="180339.10271828799"/>
    <n v="-12.243612803743707"/>
    <x v="1"/>
    <n v="6145.7425611507797"/>
    <n v="29.343745027373846"/>
    <x v="1"/>
    <s v="USD"/>
    <n v="1079226830.4456899"/>
    <d v="2004-03-14T01:13:50"/>
    <n v="1084217637.95099"/>
    <d v="2004-05-10T19:33:58"/>
    <b v="0"/>
    <b v="0"/>
    <s v="theater/plays"/>
    <x v="3"/>
    <s v="plays"/>
  </r>
  <r>
    <n v="970"/>
    <s v="Maldonado and Sons"/>
    <s v="Reverse-engineered asynchronous archive"/>
    <n v="-14781.253885566101"/>
    <n v="180487.81392158099"/>
    <n v="-12.210588852534858"/>
    <x v="1"/>
    <n v="6151.5586425707997"/>
    <n v="29.340176109603544"/>
    <x v="1"/>
    <s v="USD"/>
    <n v="1078858356.24156"/>
    <d v="2004-03-09T18:52:36"/>
    <n v="1083852855.7206199"/>
    <d v="2004-05-06T14:14:16"/>
    <b v="0"/>
    <b v="0"/>
    <s v="film &amp; video/documentary"/>
    <x v="4"/>
    <s v="documentary"/>
  </r>
  <r>
    <n v="971"/>
    <s v="Mitchell and Sons"/>
    <s v="Synergized intangible challenge"/>
    <n v="-14833.268484575699"/>
    <n v="180636.525124874"/>
    <n v="-12.177796506057177"/>
    <x v="1"/>
    <n v="6157.3747239908298"/>
    <n v="29.33661393403008"/>
    <x v="3"/>
    <s v="DKK"/>
    <n v="1078489882.03743"/>
    <d v="2004-03-05T12:31:22"/>
    <n v="1083488073.4902599"/>
    <d v="2004-05-02T08:54:33"/>
    <b v="0"/>
    <b v="1"/>
    <s v="film &amp; video/drama"/>
    <x v="4"/>
    <s v="drama"/>
  </r>
  <r>
    <n v="972"/>
    <s v="Jackson-Lewis"/>
    <s v="Monitored multi-state encryption"/>
    <n v="-14885.2830835853"/>
    <n v="180785.236328167"/>
    <n v="-12.145233336376878"/>
    <x v="1"/>
    <n v="6163.1908054108599"/>
    <n v="29.333058481566063"/>
    <x v="1"/>
    <s v="USD"/>
    <n v="1078121407.8333001"/>
    <d v="2004-03-01T06:10:08"/>
    <n v="1083123291.2598901"/>
    <d v="2004-04-28T03:34:51"/>
    <b v="0"/>
    <b v="0"/>
    <s v="theater/plays"/>
    <x v="3"/>
    <s v="plays"/>
  </r>
  <r>
    <n v="973"/>
    <s v="Black, Armstrong and Anderson"/>
    <s v="Profound attitude-oriented functionalities"/>
    <n v="-14937.297682594901"/>
    <n v="180933.94753145901"/>
    <n v="-12.112896949378278"/>
    <x v="1"/>
    <n v="6169.0068868308799"/>
    <n v="29.32950973319593"/>
    <x v="1"/>
    <s v="USD"/>
    <n v="1077752933.6291699"/>
    <d v="2004-02-25T23:48:54"/>
    <n v="1082758509.02952"/>
    <d v="2004-04-23T22:15:09"/>
    <b v="0"/>
    <b v="1"/>
    <s v="publishing/fiction"/>
    <x v="5"/>
    <s v="fiction"/>
  </r>
  <r>
    <n v="974"/>
    <s v="Maldonado-Gonzalez"/>
    <s v="Digitized client-driven database"/>
    <n v="-14989.3122816044"/>
    <n v="181082.65873475201"/>
    <n v="-12.080784984177379"/>
    <x v="1"/>
    <n v="6174.82296825091"/>
    <n v="29.325967669976094"/>
    <x v="1"/>
    <s v="USD"/>
    <n v="1077384459.42504"/>
    <d v="2004-02-21T17:27:39"/>
    <n v="1082393726.79915"/>
    <d v="2004-04-19T16:55:27"/>
    <b v="0"/>
    <b v="0"/>
    <s v="photography/photography books"/>
    <x v="7"/>
    <s v="photography books"/>
  </r>
  <r>
    <n v="975"/>
    <s v="Kim-Rice"/>
    <s v="Organized bi-directional function"/>
    <n v="-15041.326880614"/>
    <n v="181231.36993804501"/>
    <n v="-12.048895112546546"/>
    <x v="0"/>
    <n v="6180.63904967094"/>
    <n v="29.322432273033943"/>
    <x v="3"/>
    <s v="DKK"/>
    <n v="1077015985.2209101"/>
    <d v="2004-02-17T11:06:25"/>
    <n v="1082028944.5687799"/>
    <d v="2004-04-15T11:35:45"/>
    <b v="0"/>
    <b v="0"/>
    <s v="theater/plays"/>
    <x v="3"/>
    <s v="plays"/>
  </r>
  <r>
    <n v="976"/>
    <s v="Garcia, Garcia and Lopez"/>
    <s v="Reduced stable middleware"/>
    <n v="-15093.341479623599"/>
    <n v="181380.08114133801"/>
    <n v="-12.017225038352562"/>
    <x v="1"/>
    <n v="6186.4551310909701"/>
    <n v="29.31890352356794"/>
    <x v="1"/>
    <s v="USD"/>
    <n v="1076647511.0167899"/>
    <d v="2004-02-13T04:45:11"/>
    <n v="1081664162.3384099"/>
    <d v="2004-04-11T06:16:02"/>
    <b v="0"/>
    <b v="1"/>
    <s v="technology/wearables"/>
    <x v="2"/>
    <s v="wearables"/>
  </r>
  <r>
    <n v="977"/>
    <s v="Watts Group"/>
    <s v="Universal 5thgeneration neural-net"/>
    <n v="-15145.3560786332"/>
    <n v="181528.79234463099"/>
    <n v="-11.985772497005112"/>
    <x v="1"/>
    <n v="6192.2712125109902"/>
    <n v="29.315381402847237"/>
    <x v="6"/>
    <s v="EUR"/>
    <n v="1076279036.81266"/>
    <d v="2004-02-08T22:23:57"/>
    <n v="1081299380.1080501"/>
    <d v="2004-04-07T00:56:20"/>
    <b v="0"/>
    <b v="1"/>
    <s v="music/rock"/>
    <x v="1"/>
    <s v="rock"/>
  </r>
  <r>
    <n v="978"/>
    <s v="Werner-Bryant"/>
    <s v="Virtual uniform frame"/>
    <n v="-15197.370677642801"/>
    <n v="181677.50354792399"/>
    <n v="-11.954535254917083"/>
    <x v="1"/>
    <n v="6198.0872939310202"/>
    <n v="29.311865892211152"/>
    <x v="1"/>
    <s v="USD"/>
    <n v="1075910562.60853"/>
    <d v="2004-02-04T16:02:43"/>
    <n v="1080934597.8776801"/>
    <d v="2004-04-02T19:36:38"/>
    <b v="0"/>
    <b v="0"/>
    <s v="food/food trucks"/>
    <x v="0"/>
    <s v="food trucks"/>
  </r>
  <r>
    <n v="979"/>
    <s v="Schmitt-Mendoza"/>
    <s v="Profound explicit paradigm"/>
    <n v="-15249.3852766523"/>
    <n v="181826.214751216"/>
    <n v="-11.92351110897582"/>
    <x v="1"/>
    <n v="6203.9033753510503"/>
    <n v="29.308356973068957"/>
    <x v="1"/>
    <s v="USD"/>
    <n v="1075542088.4044001"/>
    <d v="2004-01-31T09:41:28"/>
    <n v="1080569815.64731"/>
    <d v="2004-03-29T14:16:56"/>
    <b v="0"/>
    <b v="0"/>
    <s v="publishing/radio &amp; podcasts"/>
    <x v="5"/>
    <s v="radio &amp; podcasts"/>
  </r>
  <r>
    <n v="980"/>
    <s v="Reid-Mccullough"/>
    <s v="Visionary real-time groupware"/>
    <n v="-15301.3998756619"/>
    <n v="181974.925954509"/>
    <n v="-11.892697886025099"/>
    <x v="1"/>
    <n v="6209.7194567710703"/>
    <n v="29.304854626900056"/>
    <x v="3"/>
    <s v="DKK"/>
    <n v="1075173614.2002699"/>
    <d v="2004-01-27T03:20:14"/>
    <n v="1080205033.41694"/>
    <d v="2004-03-25T08:57:13"/>
    <b v="0"/>
    <b v="0"/>
    <s v="publishing/fiction"/>
    <x v="5"/>
    <s v="fiction"/>
  </r>
  <r>
    <n v="981"/>
    <s v="Woods-Clark"/>
    <s v="Networked tertiary Graphical User Interface"/>
    <n v="-15353.414474671499"/>
    <n v="182123.637157802"/>
    <n v="-11.862093442357793"/>
    <x v="0"/>
    <n v="6215.5355381911004"/>
    <n v="29.30135883525255"/>
    <x v="1"/>
    <s v="USD"/>
    <n v="1074805139.99614"/>
    <d v="2004-01-22T20:59:00"/>
    <n v="1079840251.1865699"/>
    <d v="2004-03-21T03:37:31"/>
    <b v="0"/>
    <b v="1"/>
    <s v="theater/plays"/>
    <x v="3"/>
    <s v="plays"/>
  </r>
  <r>
    <n v="982"/>
    <s v="Vaughn, Hunt and Caldwell"/>
    <s v="Virtual grid-enabled task-force"/>
    <n v="-15405.4290736811"/>
    <n v="182272.34836109501"/>
    <n v="-11.831695663218639"/>
    <x v="1"/>
    <n v="6221.3516196111304"/>
    <n v="29.297869579743839"/>
    <x v="1"/>
    <s v="USD"/>
    <n v="1074436665.7920101"/>
    <d v="2004-01-18T14:37:46"/>
    <n v="1079475468.9561999"/>
    <d v="2004-03-16T22:17:49"/>
    <b v="0"/>
    <b v="0"/>
    <s v="music/rock"/>
    <x v="1"/>
    <s v="rock"/>
  </r>
  <r>
    <n v="983"/>
    <s v="Bennett and Sons"/>
    <s v="Function-based multi-state software"/>
    <n v="-15457.443672690701"/>
    <n v="182421.05956438801"/>
    <n v="-11.801502462317153"/>
    <x v="1"/>
    <n v="6227.1677010311496"/>
    <n v="29.294386842060014"/>
    <x v="1"/>
    <s v="USD"/>
    <n v="1074068191.5878799"/>
    <d v="2004-01-14T08:16:32"/>
    <n v="1079110686.7258301"/>
    <d v="2004-03-12T16:58:07"/>
    <b v="0"/>
    <b v="0"/>
    <s v="theater/plays"/>
    <x v="3"/>
    <s v="plays"/>
  </r>
  <r>
    <n v="984"/>
    <s v="Lamb Inc"/>
    <s v="Optimized leadingedge concept"/>
    <n v="-15509.4582717003"/>
    <n v="182569.77076767999"/>
    <n v="-11.771511781350238"/>
    <x v="1"/>
    <n v="6232.9837824511796"/>
    <n v="29.29091060395519"/>
    <x v="1"/>
    <s v="USD"/>
    <n v="1073699717.38375"/>
    <d v="2004-01-10T01:55:17"/>
    <n v="1078745904.49547"/>
    <d v="2004-03-08T11:38:24"/>
    <b v="0"/>
    <b v="0"/>
    <s v="theater/plays"/>
    <x v="3"/>
    <s v="plays"/>
  </r>
  <r>
    <n v="985"/>
    <s v="Casey-Kelly"/>
    <s v="Sharable holistic interface"/>
    <n v="-15561.4728707098"/>
    <n v="182718.48197097299"/>
    <n v="-11.741721589534778"/>
    <x v="1"/>
    <n v="6238.7998638712097"/>
    <n v="29.287440847252178"/>
    <x v="1"/>
    <s v="USD"/>
    <n v="1073331243.17963"/>
    <d v="2004-01-05T19:34:03"/>
    <n v="1078381122.2651"/>
    <d v="2004-03-04T06:18:42"/>
    <b v="0"/>
    <b v="0"/>
    <s v="music/rock"/>
    <x v="1"/>
    <s v="rock"/>
  </r>
  <r>
    <n v="986"/>
    <s v="Jones, Taylor and Moore"/>
    <s v="Down-sized system-worthy secured line"/>
    <n v="-15613.487469719401"/>
    <n v="182867.19317426599"/>
    <n v="-11.712129883148547"/>
    <x v="0"/>
    <n v="6244.6159452912398"/>
    <n v="29.283977553840955"/>
    <x v="6"/>
    <s v="EUR"/>
    <n v="1072962768.9755"/>
    <d v="2004-01-01T13:12:49"/>
    <n v="1078016340.03473"/>
    <d v="2004-02-29T00:59:00"/>
    <b v="0"/>
    <b v="0"/>
    <s v="music/metal"/>
    <x v="1"/>
    <s v="met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x v="0"/>
    <n v="100"/>
    <x v="0"/>
    <x v="0"/>
    <x v="0"/>
    <x v="0"/>
    <x v="0"/>
    <x v="0"/>
    <s v="CAD"/>
    <n v="1448690400"/>
    <x v="0"/>
    <n v="1450159200"/>
    <x v="0"/>
    <b v="0"/>
    <b v="0"/>
    <s v="food/food trucks"/>
    <x v="0"/>
    <x v="0"/>
  </r>
  <r>
    <n v="1"/>
    <s v="Odom Inc"/>
    <x v="1"/>
    <n v="1400"/>
    <x v="1"/>
    <x v="1"/>
    <x v="1"/>
    <x v="1"/>
    <x v="1"/>
    <x v="1"/>
    <s v="USD"/>
    <n v="1408424400"/>
    <x v="1"/>
    <n v="1408597200"/>
    <x v="1"/>
    <b v="0"/>
    <b v="1"/>
    <s v="music/rock"/>
    <x v="1"/>
    <x v="1"/>
  </r>
  <r>
    <n v="2"/>
    <s v="Melton, Robinson and Fritz"/>
    <x v="2"/>
    <n v="108400"/>
    <x v="2"/>
    <x v="2"/>
    <x v="1"/>
    <x v="2"/>
    <x v="2"/>
    <x v="2"/>
    <s v="AUD"/>
    <n v="1384668000"/>
    <x v="2"/>
    <n v="1384840800"/>
    <x v="2"/>
    <b v="0"/>
    <b v="0"/>
    <s v="technology/web"/>
    <x v="2"/>
    <x v="2"/>
  </r>
  <r>
    <n v="3"/>
    <s v="Mcdonald, Gonzalez and Ross"/>
    <x v="3"/>
    <n v="4200"/>
    <x v="3"/>
    <x v="3"/>
    <x v="0"/>
    <x v="3"/>
    <x v="3"/>
    <x v="1"/>
    <s v="USD"/>
    <n v="1565499600"/>
    <x v="3"/>
    <n v="1568955600"/>
    <x v="3"/>
    <b v="0"/>
    <b v="0"/>
    <s v="music/rock"/>
    <x v="1"/>
    <x v="1"/>
  </r>
  <r>
    <n v="4"/>
    <s v="Larson-Little"/>
    <x v="4"/>
    <n v="7600"/>
    <x v="4"/>
    <x v="4"/>
    <x v="0"/>
    <x v="4"/>
    <x v="4"/>
    <x v="1"/>
    <s v="USD"/>
    <n v="1547964000"/>
    <x v="4"/>
    <n v="1548309600"/>
    <x v="4"/>
    <b v="0"/>
    <b v="0"/>
    <s v="theater/plays"/>
    <x v="3"/>
    <x v="3"/>
  </r>
  <r>
    <n v="5"/>
    <s v="Harris Group"/>
    <x v="5"/>
    <n v="7600"/>
    <x v="5"/>
    <x v="5"/>
    <x v="1"/>
    <x v="5"/>
    <x v="5"/>
    <x v="3"/>
    <s v="DKK"/>
    <n v="1346130000"/>
    <x v="5"/>
    <n v="1347080400"/>
    <x v="5"/>
    <b v="0"/>
    <b v="0"/>
    <s v="theater/plays"/>
    <x v="3"/>
    <x v="3"/>
  </r>
  <r>
    <n v="6"/>
    <s v="Ortiz, Coleman and Mitchell"/>
    <x v="6"/>
    <n v="5200"/>
    <x v="6"/>
    <x v="6"/>
    <x v="0"/>
    <x v="6"/>
    <x v="6"/>
    <x v="4"/>
    <s v="GBP"/>
    <n v="1505278800"/>
    <x v="6"/>
    <n v="1505365200"/>
    <x v="6"/>
    <b v="0"/>
    <b v="0"/>
    <s v="film &amp; video/documentary"/>
    <x v="4"/>
    <x v="4"/>
  </r>
  <r>
    <n v="7"/>
    <s v="Carter-Guzman"/>
    <x v="7"/>
    <n v="4500"/>
    <x v="7"/>
    <x v="7"/>
    <x v="1"/>
    <x v="7"/>
    <x v="7"/>
    <x v="3"/>
    <s v="DKK"/>
    <n v="1439442000"/>
    <x v="7"/>
    <n v="1439614800"/>
    <x v="7"/>
    <b v="0"/>
    <b v="0"/>
    <s v="theater/plays"/>
    <x v="3"/>
    <x v="3"/>
  </r>
  <r>
    <n v="8"/>
    <s v="Nunez-Richards"/>
    <x v="8"/>
    <n v="110100"/>
    <x v="8"/>
    <x v="8"/>
    <x v="2"/>
    <x v="8"/>
    <x v="8"/>
    <x v="3"/>
    <s v="DKK"/>
    <n v="1281330000"/>
    <x v="8"/>
    <n v="1281502800"/>
    <x v="8"/>
    <b v="0"/>
    <b v="0"/>
    <s v="theater/plays"/>
    <x v="3"/>
    <x v="3"/>
  </r>
  <r>
    <n v="9"/>
    <s v="Rangel, Holt and Jones"/>
    <x v="9"/>
    <n v="6200"/>
    <x v="9"/>
    <x v="9"/>
    <x v="0"/>
    <x v="9"/>
    <x v="9"/>
    <x v="1"/>
    <s v="USD"/>
    <n v="1379566800"/>
    <x v="9"/>
    <n v="1383804000"/>
    <x v="9"/>
    <b v="0"/>
    <b v="0"/>
    <s v="music/electric music"/>
    <x v="1"/>
    <x v="5"/>
  </r>
  <r>
    <n v="10"/>
    <s v="Green Ltd"/>
    <x v="10"/>
    <n v="5200"/>
    <x v="10"/>
    <x v="10"/>
    <x v="1"/>
    <x v="10"/>
    <x v="10"/>
    <x v="1"/>
    <s v="USD"/>
    <n v="1281762000"/>
    <x v="10"/>
    <n v="1285909200"/>
    <x v="10"/>
    <b v="0"/>
    <b v="0"/>
    <s v="film &amp; video/drama"/>
    <x v="4"/>
    <x v="6"/>
  </r>
  <r>
    <n v="11"/>
    <s v="Perez, Johnson and Gardner"/>
    <x v="11"/>
    <n v="6300"/>
    <x v="11"/>
    <x v="11"/>
    <x v="0"/>
    <x v="11"/>
    <x v="11"/>
    <x v="1"/>
    <s v="USD"/>
    <n v="1285045200"/>
    <x v="11"/>
    <n v="1285563600"/>
    <x v="11"/>
    <b v="0"/>
    <b v="1"/>
    <s v="theater/plays"/>
    <x v="3"/>
    <x v="3"/>
  </r>
  <r>
    <n v="12"/>
    <s v="Kim Ltd"/>
    <x v="12"/>
    <n v="6300"/>
    <x v="12"/>
    <x v="12"/>
    <x v="0"/>
    <x v="12"/>
    <x v="12"/>
    <x v="1"/>
    <s v="USD"/>
    <n v="1571720400"/>
    <x v="12"/>
    <n v="1572411600"/>
    <x v="12"/>
    <b v="0"/>
    <b v="0"/>
    <s v="film &amp; video/drama"/>
    <x v="4"/>
    <x v="6"/>
  </r>
  <r>
    <n v="13"/>
    <s v="Walker, Taylor and Coleman"/>
    <x v="13"/>
    <n v="4200"/>
    <x v="13"/>
    <x v="13"/>
    <x v="1"/>
    <x v="13"/>
    <x v="13"/>
    <x v="1"/>
    <s v="USD"/>
    <n v="1465621200"/>
    <x v="13"/>
    <n v="1466658000"/>
    <x v="13"/>
    <b v="0"/>
    <b v="0"/>
    <s v="music/indie rock"/>
    <x v="1"/>
    <x v="7"/>
  </r>
  <r>
    <n v="14"/>
    <s v="Rodriguez, Rose and Stewart"/>
    <x v="14"/>
    <n v="28200"/>
    <x v="14"/>
    <x v="14"/>
    <x v="0"/>
    <x v="14"/>
    <x v="14"/>
    <x v="1"/>
    <s v="USD"/>
    <n v="1331013600"/>
    <x v="14"/>
    <n v="1333342800"/>
    <x v="14"/>
    <b v="0"/>
    <b v="0"/>
    <s v="music/indie rock"/>
    <x v="1"/>
    <x v="7"/>
  </r>
  <r>
    <n v="15"/>
    <s v="Wright, Hunt and Rowe"/>
    <x v="15"/>
    <n v="81200"/>
    <x v="15"/>
    <x v="15"/>
    <x v="0"/>
    <x v="15"/>
    <x v="15"/>
    <x v="1"/>
    <s v="USD"/>
    <n v="1575957600"/>
    <x v="15"/>
    <n v="1576303200"/>
    <x v="15"/>
    <b v="0"/>
    <b v="0"/>
    <s v="technology/wearables"/>
    <x v="2"/>
    <x v="8"/>
  </r>
  <r>
    <n v="16"/>
    <s v="Hines Inc"/>
    <x v="16"/>
    <n v="1700"/>
    <x v="16"/>
    <x v="16"/>
    <x v="1"/>
    <x v="16"/>
    <x v="16"/>
    <x v="1"/>
    <s v="USD"/>
    <n v="1390370400"/>
    <x v="16"/>
    <n v="1392271200"/>
    <x v="16"/>
    <b v="0"/>
    <b v="0"/>
    <s v="publishing/nonfiction"/>
    <x v="5"/>
    <x v="9"/>
  </r>
  <r>
    <n v="17"/>
    <s v="Cochran-Nguyen"/>
    <x v="17"/>
    <n v="84600"/>
    <x v="17"/>
    <x v="17"/>
    <x v="1"/>
    <x v="17"/>
    <x v="17"/>
    <x v="1"/>
    <s v="USD"/>
    <n v="1294812000"/>
    <x v="17"/>
    <n v="1294898400"/>
    <x v="17"/>
    <b v="0"/>
    <b v="0"/>
    <s v="film &amp; video/animation"/>
    <x v="4"/>
    <x v="10"/>
  </r>
  <r>
    <n v="18"/>
    <s v="Johnson-Gould"/>
    <x v="18"/>
    <n v="9100"/>
    <x v="18"/>
    <x v="18"/>
    <x v="3"/>
    <x v="18"/>
    <x v="18"/>
    <x v="1"/>
    <s v="USD"/>
    <n v="1536382800"/>
    <x v="18"/>
    <n v="1537074000"/>
    <x v="18"/>
    <b v="0"/>
    <b v="0"/>
    <s v="theater/plays"/>
    <x v="3"/>
    <x v="3"/>
  </r>
  <r>
    <n v="19"/>
    <s v="Perez-Hess"/>
    <x v="19"/>
    <n v="62500"/>
    <x v="19"/>
    <x v="19"/>
    <x v="0"/>
    <x v="19"/>
    <x v="19"/>
    <x v="1"/>
    <s v="USD"/>
    <n v="1551679200"/>
    <x v="19"/>
    <n v="1553490000"/>
    <x v="19"/>
    <b v="0"/>
    <b v="1"/>
    <s v="theater/plays"/>
    <x v="3"/>
    <x v="3"/>
  </r>
  <r>
    <n v="20"/>
    <s v="Reeves, Thompson and Richardson"/>
    <x v="20"/>
    <n v="131800"/>
    <x v="20"/>
    <x v="20"/>
    <x v="1"/>
    <x v="20"/>
    <x v="20"/>
    <x v="1"/>
    <s v="USD"/>
    <n v="1406523600"/>
    <x v="20"/>
    <n v="1406523600"/>
    <x v="20"/>
    <b v="0"/>
    <b v="0"/>
    <s v="film &amp; video/drama"/>
    <x v="4"/>
    <x v="6"/>
  </r>
  <r>
    <n v="21"/>
    <s v="Simmons-Reynolds"/>
    <x v="21"/>
    <n v="94000"/>
    <x v="21"/>
    <x v="21"/>
    <x v="0"/>
    <x v="21"/>
    <x v="21"/>
    <x v="1"/>
    <s v="USD"/>
    <n v="1313384400"/>
    <x v="21"/>
    <n v="1316322000"/>
    <x v="21"/>
    <b v="0"/>
    <b v="0"/>
    <s v="theater/plays"/>
    <x v="3"/>
    <x v="3"/>
  </r>
  <r>
    <n v="22"/>
    <s v="Collier Inc"/>
    <x v="22"/>
    <n v="59100"/>
    <x v="22"/>
    <x v="22"/>
    <x v="1"/>
    <x v="22"/>
    <x v="22"/>
    <x v="1"/>
    <s v="USD"/>
    <n v="1522731600"/>
    <x v="22"/>
    <n v="1524027600"/>
    <x v="22"/>
    <b v="0"/>
    <b v="0"/>
    <s v="theater/plays"/>
    <x v="3"/>
    <x v="3"/>
  </r>
  <r>
    <n v="23"/>
    <s v="Gray-Jenkins"/>
    <x v="23"/>
    <n v="4500"/>
    <x v="23"/>
    <x v="23"/>
    <x v="1"/>
    <x v="23"/>
    <x v="23"/>
    <x v="4"/>
    <s v="GBP"/>
    <n v="1550124000"/>
    <x v="23"/>
    <n v="1554699600"/>
    <x v="23"/>
    <b v="0"/>
    <b v="0"/>
    <s v="film &amp; video/documentary"/>
    <x v="4"/>
    <x v="4"/>
  </r>
  <r>
    <n v="24"/>
    <s v="Scott, Wilson and Martin"/>
    <x v="24"/>
    <n v="92400"/>
    <x v="24"/>
    <x v="24"/>
    <x v="1"/>
    <x v="24"/>
    <x v="24"/>
    <x v="1"/>
    <s v="USD"/>
    <n v="1403326800"/>
    <x v="24"/>
    <n v="1403499600"/>
    <x v="24"/>
    <b v="0"/>
    <b v="0"/>
    <s v="technology/wearables"/>
    <x v="2"/>
    <x v="8"/>
  </r>
  <r>
    <n v="25"/>
    <s v="Caldwell, Velazquez and Wilson"/>
    <x v="25"/>
    <n v="5500"/>
    <x v="25"/>
    <x v="25"/>
    <x v="1"/>
    <x v="25"/>
    <x v="25"/>
    <x v="1"/>
    <s v="USD"/>
    <n v="1305694800"/>
    <x v="25"/>
    <n v="1307422800"/>
    <x v="25"/>
    <b v="0"/>
    <b v="1"/>
    <s v="games/video games"/>
    <x v="6"/>
    <x v="11"/>
  </r>
  <r>
    <n v="26"/>
    <s v="Spencer-Bates"/>
    <x v="26"/>
    <n v="107500"/>
    <x v="26"/>
    <x v="26"/>
    <x v="3"/>
    <x v="26"/>
    <x v="26"/>
    <x v="1"/>
    <s v="USD"/>
    <n v="1533013200"/>
    <x v="26"/>
    <n v="1535346000"/>
    <x v="26"/>
    <b v="0"/>
    <b v="0"/>
    <s v="theater/plays"/>
    <x v="3"/>
    <x v="3"/>
  </r>
  <r>
    <n v="27"/>
    <s v="Best, Carr and Williams"/>
    <x v="27"/>
    <n v="2000"/>
    <x v="27"/>
    <x v="27"/>
    <x v="0"/>
    <x v="27"/>
    <x v="27"/>
    <x v="1"/>
    <s v="USD"/>
    <n v="1443848400"/>
    <x v="27"/>
    <n v="1444539600"/>
    <x v="27"/>
    <b v="0"/>
    <b v="0"/>
    <s v="music/rock"/>
    <x v="1"/>
    <x v="1"/>
  </r>
  <r>
    <n v="28"/>
    <s v="Campbell, Brown and Powell"/>
    <x v="28"/>
    <n v="130800"/>
    <x v="28"/>
    <x v="28"/>
    <x v="1"/>
    <x v="28"/>
    <x v="28"/>
    <x v="1"/>
    <s v="USD"/>
    <n v="1265695200"/>
    <x v="28"/>
    <n v="1267682400"/>
    <x v="28"/>
    <b v="0"/>
    <b v="1"/>
    <s v="theater/plays"/>
    <x v="3"/>
    <x v="3"/>
  </r>
  <r>
    <n v="29"/>
    <s v="Johnson, Parker and Haynes"/>
    <x v="29"/>
    <n v="45900"/>
    <x v="29"/>
    <x v="29"/>
    <x v="1"/>
    <x v="29"/>
    <x v="29"/>
    <x v="5"/>
    <s v="CHF"/>
    <n v="1532062800"/>
    <x v="29"/>
    <n v="1535518800"/>
    <x v="29"/>
    <b v="0"/>
    <b v="0"/>
    <s v="film &amp; video/shorts"/>
    <x v="4"/>
    <x v="12"/>
  </r>
  <r>
    <n v="30"/>
    <s v="Clark-Cooke"/>
    <x v="30"/>
    <n v="9000"/>
    <x v="30"/>
    <x v="30"/>
    <x v="1"/>
    <x v="30"/>
    <x v="30"/>
    <x v="1"/>
    <s v="USD"/>
    <n v="1558674000"/>
    <x v="30"/>
    <n v="1559106000"/>
    <x v="30"/>
    <b v="0"/>
    <b v="0"/>
    <s v="film &amp; video/animation"/>
    <x v="4"/>
    <x v="10"/>
  </r>
  <r>
    <n v="31"/>
    <s v="Schroeder Ltd"/>
    <x v="31"/>
    <n v="3500"/>
    <x v="31"/>
    <x v="31"/>
    <x v="1"/>
    <x v="31"/>
    <x v="31"/>
    <x v="4"/>
    <s v="GBP"/>
    <n v="1451973600"/>
    <x v="31"/>
    <n v="1454392800"/>
    <x v="31"/>
    <b v="0"/>
    <b v="0"/>
    <s v="games/video games"/>
    <x v="6"/>
    <x v="11"/>
  </r>
  <r>
    <n v="32"/>
    <s v="Jackson PLC"/>
    <x v="32"/>
    <n v="101000"/>
    <x v="32"/>
    <x v="32"/>
    <x v="0"/>
    <x v="32"/>
    <x v="32"/>
    <x v="6"/>
    <s v="EUR"/>
    <n v="1515564000"/>
    <x v="32"/>
    <n v="1517896800"/>
    <x v="32"/>
    <b v="0"/>
    <b v="0"/>
    <s v="film &amp; video/documentary"/>
    <x v="4"/>
    <x v="4"/>
  </r>
  <r>
    <n v="33"/>
    <s v="Blair, Collins and Carter"/>
    <x v="33"/>
    <n v="50200"/>
    <x v="33"/>
    <x v="33"/>
    <x v="1"/>
    <x v="33"/>
    <x v="33"/>
    <x v="1"/>
    <s v="USD"/>
    <n v="1412485200"/>
    <x v="33"/>
    <n v="1415685600"/>
    <x v="33"/>
    <b v="0"/>
    <b v="0"/>
    <s v="theater/plays"/>
    <x v="3"/>
    <x v="3"/>
  </r>
  <r>
    <n v="34"/>
    <s v="Maldonado and Sons"/>
    <x v="34"/>
    <n v="9300"/>
    <x v="34"/>
    <x v="34"/>
    <x v="1"/>
    <x v="34"/>
    <x v="34"/>
    <x v="1"/>
    <s v="USD"/>
    <n v="1490245200"/>
    <x v="34"/>
    <n v="1490677200"/>
    <x v="34"/>
    <b v="0"/>
    <b v="0"/>
    <s v="film &amp; video/documentary"/>
    <x v="4"/>
    <x v="4"/>
  </r>
  <r>
    <n v="35"/>
    <s v="Mitchell and Sons"/>
    <x v="35"/>
    <n v="125500"/>
    <x v="35"/>
    <x v="35"/>
    <x v="1"/>
    <x v="35"/>
    <x v="35"/>
    <x v="3"/>
    <s v="DKK"/>
    <n v="1547877600"/>
    <x v="35"/>
    <n v="1551506400"/>
    <x v="35"/>
    <b v="0"/>
    <b v="1"/>
    <s v="film &amp; video/drama"/>
    <x v="4"/>
    <x v="6"/>
  </r>
  <r>
    <n v="36"/>
    <s v="Jackson-Lewis"/>
    <x v="36"/>
    <n v="700"/>
    <x v="36"/>
    <x v="36"/>
    <x v="1"/>
    <x v="36"/>
    <x v="36"/>
    <x v="1"/>
    <s v="USD"/>
    <n v="1298700000"/>
    <x v="36"/>
    <n v="1300856400"/>
    <x v="36"/>
    <b v="0"/>
    <b v="0"/>
    <s v="theater/plays"/>
    <x v="3"/>
    <x v="3"/>
  </r>
  <r>
    <n v="37"/>
    <s v="Black, Armstrong and Anderson"/>
    <x v="37"/>
    <n v="8100"/>
    <x v="37"/>
    <x v="37"/>
    <x v="1"/>
    <x v="37"/>
    <x v="37"/>
    <x v="1"/>
    <s v="USD"/>
    <n v="1570338000"/>
    <x v="37"/>
    <n v="1573192800"/>
    <x v="37"/>
    <b v="0"/>
    <b v="1"/>
    <s v="publishing/fiction"/>
    <x v="5"/>
    <x v="13"/>
  </r>
  <r>
    <n v="38"/>
    <s v="Maldonado-Gonzalez"/>
    <x v="38"/>
    <n v="3100"/>
    <x v="38"/>
    <x v="38"/>
    <x v="1"/>
    <x v="38"/>
    <x v="38"/>
    <x v="1"/>
    <s v="USD"/>
    <n v="1287378000"/>
    <x v="38"/>
    <n v="1287810000"/>
    <x v="38"/>
    <b v="0"/>
    <b v="0"/>
    <s v="photography/photography books"/>
    <x v="7"/>
    <x v="14"/>
  </r>
  <r>
    <n v="39"/>
    <s v="Kim-Rice"/>
    <x v="39"/>
    <n v="9900"/>
    <x v="39"/>
    <x v="39"/>
    <x v="0"/>
    <x v="39"/>
    <x v="39"/>
    <x v="3"/>
    <s v="DKK"/>
    <n v="1361772000"/>
    <x v="39"/>
    <n v="1362978000"/>
    <x v="39"/>
    <b v="0"/>
    <b v="0"/>
    <s v="theater/plays"/>
    <x v="3"/>
    <x v="3"/>
  </r>
  <r>
    <n v="40"/>
    <s v="Garcia, Garcia and Lopez"/>
    <x v="40"/>
    <n v="8800"/>
    <x v="40"/>
    <x v="40"/>
    <x v="1"/>
    <x v="40"/>
    <x v="40"/>
    <x v="1"/>
    <s v="USD"/>
    <n v="1275714000"/>
    <x v="40"/>
    <n v="1277355600"/>
    <x v="40"/>
    <b v="0"/>
    <b v="1"/>
    <s v="technology/wearables"/>
    <x v="2"/>
    <x v="8"/>
  </r>
  <r>
    <n v="41"/>
    <s v="Watts Group"/>
    <x v="41"/>
    <n v="5600"/>
    <x v="41"/>
    <x v="41"/>
    <x v="1"/>
    <x v="41"/>
    <x v="41"/>
    <x v="6"/>
    <s v="EUR"/>
    <n v="1346734800"/>
    <x v="41"/>
    <n v="1348981200"/>
    <x v="41"/>
    <b v="0"/>
    <b v="1"/>
    <s v="music/rock"/>
    <x v="1"/>
    <x v="1"/>
  </r>
  <r>
    <n v="42"/>
    <s v="Werner-Bryant"/>
    <x v="42"/>
    <n v="1800"/>
    <x v="42"/>
    <x v="42"/>
    <x v="1"/>
    <x v="42"/>
    <x v="42"/>
    <x v="1"/>
    <s v="USD"/>
    <n v="1309755600"/>
    <x v="42"/>
    <n v="1310533200"/>
    <x v="42"/>
    <b v="0"/>
    <b v="0"/>
    <s v="food/food trucks"/>
    <x v="0"/>
    <x v="0"/>
  </r>
  <r>
    <n v="43"/>
    <s v="Schmitt-Mendoza"/>
    <x v="43"/>
    <n v="90200"/>
    <x v="43"/>
    <x v="43"/>
    <x v="1"/>
    <x v="43"/>
    <x v="43"/>
    <x v="1"/>
    <s v="USD"/>
    <n v="1406178000"/>
    <x v="43"/>
    <n v="1407560400"/>
    <x v="43"/>
    <b v="0"/>
    <b v="0"/>
    <s v="publishing/radio &amp; podcasts"/>
    <x v="5"/>
    <x v="15"/>
  </r>
  <r>
    <n v="44"/>
    <s v="Reid-Mccullough"/>
    <x v="44"/>
    <n v="1600"/>
    <x v="44"/>
    <x v="44"/>
    <x v="1"/>
    <x v="13"/>
    <x v="44"/>
    <x v="3"/>
    <s v="DKK"/>
    <n v="1552798800"/>
    <x v="44"/>
    <n v="1552885200"/>
    <x v="44"/>
    <b v="0"/>
    <b v="0"/>
    <s v="publishing/fiction"/>
    <x v="5"/>
    <x v="13"/>
  </r>
  <r>
    <n v="45"/>
    <s v="Woods-Clark"/>
    <x v="45"/>
    <n v="9500"/>
    <x v="45"/>
    <x v="45"/>
    <x v="0"/>
    <x v="44"/>
    <x v="45"/>
    <x v="1"/>
    <s v="USD"/>
    <n v="1478062800"/>
    <x v="45"/>
    <n v="1479362400"/>
    <x v="45"/>
    <b v="0"/>
    <b v="1"/>
    <s v="theater/plays"/>
    <x v="3"/>
    <x v="3"/>
  </r>
  <r>
    <n v="46"/>
    <s v="Vaughn, Hunt and Caldwell"/>
    <x v="46"/>
    <n v="3700"/>
    <x v="46"/>
    <x v="46"/>
    <x v="1"/>
    <x v="45"/>
    <x v="46"/>
    <x v="1"/>
    <s v="USD"/>
    <n v="1278565200"/>
    <x v="46"/>
    <n v="1280552400"/>
    <x v="46"/>
    <b v="0"/>
    <b v="0"/>
    <s v="music/rock"/>
    <x v="1"/>
    <x v="1"/>
  </r>
  <r>
    <n v="47"/>
    <s v="Bennett and Sons"/>
    <x v="47"/>
    <n v="1500"/>
    <x v="47"/>
    <x v="47"/>
    <x v="1"/>
    <x v="46"/>
    <x v="47"/>
    <x v="1"/>
    <s v="USD"/>
    <n v="1396069200"/>
    <x v="47"/>
    <n v="1398661200"/>
    <x v="47"/>
    <b v="0"/>
    <b v="0"/>
    <s v="theater/plays"/>
    <x v="3"/>
    <x v="3"/>
  </r>
  <r>
    <n v="48"/>
    <s v="Lamb Inc"/>
    <x v="48"/>
    <n v="33300"/>
    <x v="48"/>
    <x v="48"/>
    <x v="1"/>
    <x v="47"/>
    <x v="48"/>
    <x v="1"/>
    <s v="USD"/>
    <n v="1435208400"/>
    <x v="48"/>
    <n v="1436245200"/>
    <x v="48"/>
    <b v="0"/>
    <b v="0"/>
    <s v="theater/plays"/>
    <x v="3"/>
    <x v="3"/>
  </r>
  <r>
    <n v="49"/>
    <s v="Casey-Kelly"/>
    <x v="49"/>
    <n v="7200"/>
    <x v="49"/>
    <x v="49"/>
    <x v="1"/>
    <x v="48"/>
    <x v="49"/>
    <x v="1"/>
    <s v="USD"/>
    <n v="1571547600"/>
    <x v="49"/>
    <n v="1575439200"/>
    <x v="49"/>
    <b v="0"/>
    <b v="0"/>
    <s v="music/rock"/>
    <x v="1"/>
    <x v="1"/>
  </r>
  <r>
    <n v="50"/>
    <s v="Jones, Taylor and Moore"/>
    <x v="50"/>
    <n v="100"/>
    <x v="50"/>
    <x v="50"/>
    <x v="0"/>
    <x v="49"/>
    <x v="50"/>
    <x v="6"/>
    <s v="EUR"/>
    <n v="1375333200"/>
    <x v="50"/>
    <n v="1377752400"/>
    <x v="50"/>
    <b v="0"/>
    <b v="0"/>
    <s v="music/metal"/>
    <x v="1"/>
    <x v="16"/>
  </r>
  <r>
    <n v="51"/>
    <s v="Bradshaw, Gill and Donovan"/>
    <x v="51"/>
    <n v="158100"/>
    <x v="51"/>
    <x v="51"/>
    <x v="0"/>
    <x v="50"/>
    <x v="51"/>
    <x v="4"/>
    <s v="GBP"/>
    <n v="1332824400"/>
    <x v="51"/>
    <n v="1334206800"/>
    <x v="51"/>
    <b v="0"/>
    <b v="1"/>
    <s v="technology/wearables"/>
    <x v="2"/>
    <x v="8"/>
  </r>
  <r>
    <n v="52"/>
    <s v="Hernandez, Rodriguez and Clark"/>
    <x v="52"/>
    <n v="7200"/>
    <x v="52"/>
    <x v="52"/>
    <x v="0"/>
    <x v="51"/>
    <x v="52"/>
    <x v="1"/>
    <s v="USD"/>
    <n v="1284526800"/>
    <x v="52"/>
    <n v="1284872400"/>
    <x v="52"/>
    <b v="0"/>
    <b v="0"/>
    <s v="theater/plays"/>
    <x v="3"/>
    <x v="3"/>
  </r>
  <r>
    <n v="53"/>
    <s v="Smith-Jones"/>
    <x v="53"/>
    <n v="8800"/>
    <x v="53"/>
    <x v="53"/>
    <x v="1"/>
    <x v="52"/>
    <x v="53"/>
    <x v="1"/>
    <s v="USD"/>
    <n v="1400562000"/>
    <x v="53"/>
    <n v="1403931600"/>
    <x v="53"/>
    <b v="0"/>
    <b v="0"/>
    <s v="film &amp; video/drama"/>
    <x v="4"/>
    <x v="6"/>
  </r>
  <r>
    <n v="54"/>
    <s v="Roy PLC"/>
    <x v="54"/>
    <n v="6000"/>
    <x v="54"/>
    <x v="54"/>
    <x v="0"/>
    <x v="53"/>
    <x v="54"/>
    <x v="1"/>
    <s v="USD"/>
    <n v="1520748000"/>
    <x v="54"/>
    <n v="1521262800"/>
    <x v="54"/>
    <b v="0"/>
    <b v="0"/>
    <s v="technology/wearables"/>
    <x v="2"/>
    <x v="8"/>
  </r>
  <r>
    <n v="55"/>
    <s v="Wright, Brooks and Villarreal"/>
    <x v="55"/>
    <n v="6600"/>
    <x v="55"/>
    <x v="55"/>
    <x v="1"/>
    <x v="54"/>
    <x v="55"/>
    <x v="1"/>
    <s v="USD"/>
    <n v="1532926800"/>
    <x v="55"/>
    <n v="1533358800"/>
    <x v="55"/>
    <b v="0"/>
    <b v="0"/>
    <s v="music/jazz"/>
    <x v="1"/>
    <x v="17"/>
  </r>
  <r>
    <n v="56"/>
    <s v="Flores, Miller and Johnson"/>
    <x v="56"/>
    <n v="8000"/>
    <x v="56"/>
    <x v="56"/>
    <x v="1"/>
    <x v="55"/>
    <x v="56"/>
    <x v="1"/>
    <s v="USD"/>
    <n v="1420869600"/>
    <x v="56"/>
    <n v="1421474400"/>
    <x v="56"/>
    <b v="0"/>
    <b v="0"/>
    <s v="technology/wearables"/>
    <x v="2"/>
    <x v="8"/>
  </r>
  <r>
    <n v="57"/>
    <s v="Bridges, Freeman and Kim"/>
    <x v="57"/>
    <n v="2900"/>
    <x v="57"/>
    <x v="57"/>
    <x v="1"/>
    <x v="56"/>
    <x v="57"/>
    <x v="1"/>
    <s v="USD"/>
    <n v="1504242000"/>
    <x v="57"/>
    <n v="1505278800"/>
    <x v="57"/>
    <b v="0"/>
    <b v="0"/>
    <s v="games/video games"/>
    <x v="6"/>
    <x v="11"/>
  </r>
  <r>
    <n v="58"/>
    <s v="Anderson-Perez"/>
    <x v="58"/>
    <n v="2700"/>
    <x v="58"/>
    <x v="58"/>
    <x v="1"/>
    <x v="57"/>
    <x v="58"/>
    <x v="1"/>
    <s v="USD"/>
    <n v="1442811600"/>
    <x v="58"/>
    <n v="1443934800"/>
    <x v="58"/>
    <b v="0"/>
    <b v="0"/>
    <s v="theater/plays"/>
    <x v="3"/>
    <x v="3"/>
  </r>
  <r>
    <n v="59"/>
    <s v="Wright, Fox and Marks"/>
    <x v="59"/>
    <n v="1400"/>
    <x v="59"/>
    <x v="59"/>
    <x v="1"/>
    <x v="58"/>
    <x v="59"/>
    <x v="1"/>
    <s v="USD"/>
    <n v="1497243600"/>
    <x v="59"/>
    <n v="1498539600"/>
    <x v="59"/>
    <b v="0"/>
    <b v="1"/>
    <s v="theater/plays"/>
    <x v="3"/>
    <x v="3"/>
  </r>
  <r>
    <n v="60"/>
    <s v="Crawford-Peters"/>
    <x v="60"/>
    <n v="94200"/>
    <x v="60"/>
    <x v="60"/>
    <x v="1"/>
    <x v="59"/>
    <x v="60"/>
    <x v="0"/>
    <s v="CAD"/>
    <n v="1342501200"/>
    <x v="60"/>
    <n v="1342760400"/>
    <x v="60"/>
    <b v="0"/>
    <b v="0"/>
    <s v="theater/plays"/>
    <x v="3"/>
    <x v="3"/>
  </r>
  <r>
    <n v="61"/>
    <s v="Romero-Hoffman"/>
    <x v="61"/>
    <n v="199200"/>
    <x v="61"/>
    <x v="61"/>
    <x v="0"/>
    <x v="60"/>
    <x v="61"/>
    <x v="0"/>
    <s v="CAD"/>
    <n v="1298268000"/>
    <x v="61"/>
    <n v="1301720400"/>
    <x v="61"/>
    <b v="0"/>
    <b v="0"/>
    <s v="theater/plays"/>
    <x v="3"/>
    <x v="3"/>
  </r>
  <r>
    <n v="62"/>
    <s v="Sparks-West"/>
    <x v="62"/>
    <n v="2000"/>
    <x v="62"/>
    <x v="62"/>
    <x v="1"/>
    <x v="61"/>
    <x v="62"/>
    <x v="1"/>
    <s v="USD"/>
    <n v="1433480400"/>
    <x v="62"/>
    <n v="1433566800"/>
    <x v="62"/>
    <b v="0"/>
    <b v="0"/>
    <s v="technology/web"/>
    <x v="2"/>
    <x v="2"/>
  </r>
  <r>
    <n v="63"/>
    <s v="Baker, Morgan and Brown"/>
    <x v="63"/>
    <n v="4700"/>
    <x v="63"/>
    <x v="63"/>
    <x v="0"/>
    <x v="62"/>
    <x v="63"/>
    <x v="1"/>
    <s v="USD"/>
    <n v="1493355600"/>
    <x v="63"/>
    <n v="1493874000"/>
    <x v="63"/>
    <b v="0"/>
    <b v="0"/>
    <s v="theater/plays"/>
    <x v="3"/>
    <x v="3"/>
  </r>
  <r>
    <n v="64"/>
    <s v="Mosley-Gilbert"/>
    <x v="64"/>
    <n v="2800"/>
    <x v="64"/>
    <x v="64"/>
    <x v="0"/>
    <x v="63"/>
    <x v="64"/>
    <x v="1"/>
    <s v="USD"/>
    <n v="1530507600"/>
    <x v="64"/>
    <n v="1531803600"/>
    <x v="64"/>
    <b v="0"/>
    <b v="1"/>
    <s v="technology/web"/>
    <x v="2"/>
    <x v="2"/>
  </r>
  <r>
    <n v="65"/>
    <s v="Berry-Boyer"/>
    <x v="65"/>
    <n v="6100"/>
    <x v="65"/>
    <x v="65"/>
    <x v="1"/>
    <x v="64"/>
    <x v="65"/>
    <x v="1"/>
    <s v="USD"/>
    <n v="1296108000"/>
    <x v="65"/>
    <n v="1296712800"/>
    <x v="65"/>
    <b v="0"/>
    <b v="0"/>
    <s v="theater/plays"/>
    <x v="3"/>
    <x v="3"/>
  </r>
  <r>
    <n v="66"/>
    <s v="Sanders-Allen"/>
    <x v="66"/>
    <n v="2900"/>
    <x v="66"/>
    <x v="66"/>
    <x v="0"/>
    <x v="65"/>
    <x v="66"/>
    <x v="1"/>
    <s v="USD"/>
    <n v="1428469200"/>
    <x v="66"/>
    <n v="1428901200"/>
    <x v="66"/>
    <b v="0"/>
    <b v="1"/>
    <s v="theater/plays"/>
    <x v="3"/>
    <x v="3"/>
  </r>
  <r>
    <n v="67"/>
    <s v="Lopez Inc"/>
    <x v="67"/>
    <n v="72600"/>
    <x v="67"/>
    <x v="67"/>
    <x v="1"/>
    <x v="66"/>
    <x v="67"/>
    <x v="4"/>
    <s v="GBP"/>
    <n v="1264399200"/>
    <x v="67"/>
    <n v="1264831200"/>
    <x v="67"/>
    <b v="0"/>
    <b v="1"/>
    <s v="technology/wearables"/>
    <x v="2"/>
    <x v="8"/>
  </r>
  <r>
    <n v="68"/>
    <s v="Moreno-Turner"/>
    <x v="68"/>
    <n v="5700"/>
    <x v="68"/>
    <x v="68"/>
    <x v="1"/>
    <x v="67"/>
    <x v="68"/>
    <x v="6"/>
    <s v="EUR"/>
    <n v="1501131600"/>
    <x v="68"/>
    <n v="1505192400"/>
    <x v="68"/>
    <b v="0"/>
    <b v="1"/>
    <s v="theater/plays"/>
    <x v="3"/>
    <x v="3"/>
  </r>
  <r>
    <n v="69"/>
    <s v="Jones-Watson"/>
    <x v="69"/>
    <n v="7900"/>
    <x v="69"/>
    <x v="69"/>
    <x v="3"/>
    <x v="68"/>
    <x v="69"/>
    <x v="1"/>
    <s v="USD"/>
    <n v="1292738400"/>
    <x v="69"/>
    <n v="1295676000"/>
    <x v="69"/>
    <b v="0"/>
    <b v="0"/>
    <s v="theater/plays"/>
    <x v="3"/>
    <x v="3"/>
  </r>
  <r>
    <n v="70"/>
    <s v="Barker Inc"/>
    <x v="70"/>
    <n v="128000"/>
    <x v="70"/>
    <x v="70"/>
    <x v="1"/>
    <x v="69"/>
    <x v="70"/>
    <x v="6"/>
    <s v="EUR"/>
    <n v="1288674000"/>
    <x v="70"/>
    <n v="1292911200"/>
    <x v="70"/>
    <b v="0"/>
    <b v="1"/>
    <s v="theater/plays"/>
    <x v="3"/>
    <x v="3"/>
  </r>
  <r>
    <n v="71"/>
    <s v="Tate, Bass and House"/>
    <x v="71"/>
    <n v="6000"/>
    <x v="71"/>
    <x v="71"/>
    <x v="1"/>
    <x v="70"/>
    <x v="71"/>
    <x v="1"/>
    <s v="USD"/>
    <n v="1575093600"/>
    <x v="71"/>
    <n v="1575439200"/>
    <x v="49"/>
    <b v="0"/>
    <b v="0"/>
    <s v="theater/plays"/>
    <x v="3"/>
    <x v="3"/>
  </r>
  <r>
    <n v="72"/>
    <s v="Baldwin, Riley and Jackson"/>
    <x v="0"/>
    <n v="31927.856025039098"/>
    <x v="72"/>
    <x v="72"/>
    <x v="0"/>
    <x v="71"/>
    <x v="72"/>
    <x v="0"/>
    <s v="CAD"/>
    <n v="1409748191.5493"/>
    <x v="72"/>
    <n v="1411427298.5915501"/>
    <x v="71"/>
    <b v="0"/>
    <b v="0"/>
    <s v="food/food trucks"/>
    <x v="0"/>
    <x v="0"/>
  </r>
  <r>
    <n v="73"/>
    <s v="Odom Inc"/>
    <x v="1"/>
    <n v="31875.841426029499"/>
    <x v="73"/>
    <x v="73"/>
    <x v="1"/>
    <x v="72"/>
    <x v="73"/>
    <x v="1"/>
    <s v="USD"/>
    <n v="1409379717.34517"/>
    <x v="73"/>
    <n v="1411062516.3611801"/>
    <x v="72"/>
    <b v="0"/>
    <b v="1"/>
    <s v="music/rock"/>
    <x v="1"/>
    <x v="1"/>
  </r>
  <r>
    <n v="74"/>
    <s v="Melton, Robinson and Fritz"/>
    <x v="2"/>
    <n v="31823.826827019999"/>
    <x v="74"/>
    <x v="74"/>
    <x v="1"/>
    <x v="73"/>
    <x v="74"/>
    <x v="2"/>
    <s v="AUD"/>
    <n v="1409011243.1410401"/>
    <x v="74"/>
    <n v="1410697734.13081"/>
    <x v="73"/>
    <b v="0"/>
    <b v="0"/>
    <s v="technology/web"/>
    <x v="2"/>
    <x v="2"/>
  </r>
  <r>
    <n v="75"/>
    <s v="Mcdonald, Gonzalez and Ross"/>
    <x v="3"/>
    <n v="31771.8122280104"/>
    <x v="75"/>
    <x v="75"/>
    <x v="0"/>
    <x v="74"/>
    <x v="75"/>
    <x v="1"/>
    <s v="USD"/>
    <n v="1408642768.9369099"/>
    <x v="75"/>
    <n v="1410332951.90044"/>
    <x v="74"/>
    <b v="0"/>
    <b v="0"/>
    <s v="music/rock"/>
    <x v="1"/>
    <x v="1"/>
  </r>
  <r>
    <n v="76"/>
    <s v="Larson-Little"/>
    <x v="4"/>
    <n v="31719.797629000801"/>
    <x v="76"/>
    <x v="76"/>
    <x v="0"/>
    <x v="75"/>
    <x v="76"/>
    <x v="1"/>
    <s v="USD"/>
    <n v="1408274294.73278"/>
    <x v="76"/>
    <n v="1409968169.6700799"/>
    <x v="75"/>
    <b v="0"/>
    <b v="0"/>
    <s v="theater/plays"/>
    <x v="3"/>
    <x v="3"/>
  </r>
  <r>
    <n v="77"/>
    <s v="Harris Group"/>
    <x v="5"/>
    <n v="31667.783029991198"/>
    <x v="77"/>
    <x v="77"/>
    <x v="1"/>
    <x v="76"/>
    <x v="77"/>
    <x v="3"/>
    <s v="DKK"/>
    <n v="1407905820.52865"/>
    <x v="77"/>
    <n v="1409603387.4397099"/>
    <x v="76"/>
    <b v="0"/>
    <b v="0"/>
    <s v="theater/plays"/>
    <x v="3"/>
    <x v="3"/>
  </r>
  <r>
    <n v="78"/>
    <s v="Ortiz, Coleman and Mitchell"/>
    <x v="6"/>
    <n v="31615.7684309816"/>
    <x v="78"/>
    <x v="78"/>
    <x v="0"/>
    <x v="77"/>
    <x v="78"/>
    <x v="4"/>
    <s v="GBP"/>
    <n v="1407537346.3245201"/>
    <x v="78"/>
    <n v="1409238605.2093401"/>
    <x v="77"/>
    <b v="0"/>
    <b v="0"/>
    <s v="film &amp; video/documentary"/>
    <x v="4"/>
    <x v="4"/>
  </r>
  <r>
    <n v="79"/>
    <s v="Carter-Guzman"/>
    <x v="7"/>
    <n v="31563.753831972001"/>
    <x v="79"/>
    <x v="79"/>
    <x v="1"/>
    <x v="78"/>
    <x v="79"/>
    <x v="3"/>
    <s v="DKK"/>
    <n v="1407168872.1203899"/>
    <x v="79"/>
    <n v="1408873822.9789701"/>
    <x v="78"/>
    <b v="0"/>
    <b v="0"/>
    <s v="theater/plays"/>
    <x v="3"/>
    <x v="3"/>
  </r>
  <r>
    <n v="80"/>
    <s v="Nunez-Richards"/>
    <x v="8"/>
    <n v="31511.7392329625"/>
    <x v="80"/>
    <x v="80"/>
    <x v="2"/>
    <x v="79"/>
    <x v="80"/>
    <x v="3"/>
    <s v="DKK"/>
    <n v="1406800397.91626"/>
    <x v="80"/>
    <n v="1408509040.7486"/>
    <x v="79"/>
    <b v="0"/>
    <b v="0"/>
    <s v="theater/plays"/>
    <x v="3"/>
    <x v="3"/>
  </r>
  <r>
    <n v="81"/>
    <s v="Rangel, Holt and Jones"/>
    <x v="9"/>
    <n v="31459.724633952901"/>
    <x v="81"/>
    <x v="81"/>
    <x v="0"/>
    <x v="80"/>
    <x v="81"/>
    <x v="1"/>
    <s v="USD"/>
    <n v="1406431923.7121401"/>
    <x v="81"/>
    <n v="1408144258.51823"/>
    <x v="80"/>
    <b v="0"/>
    <b v="0"/>
    <s v="music/electric music"/>
    <x v="1"/>
    <x v="5"/>
  </r>
  <r>
    <n v="82"/>
    <s v="Green Ltd"/>
    <x v="10"/>
    <n v="31407.710034943299"/>
    <x v="82"/>
    <x v="82"/>
    <x v="1"/>
    <x v="81"/>
    <x v="82"/>
    <x v="1"/>
    <s v="USD"/>
    <n v="1406063449.5080099"/>
    <x v="82"/>
    <n v="1407779476.2878599"/>
    <x v="81"/>
    <b v="0"/>
    <b v="0"/>
    <s v="film &amp; video/drama"/>
    <x v="4"/>
    <x v="6"/>
  </r>
  <r>
    <n v="83"/>
    <s v="Perez, Johnson and Gardner"/>
    <x v="11"/>
    <n v="31355.6954359337"/>
    <x v="83"/>
    <x v="83"/>
    <x v="0"/>
    <x v="82"/>
    <x v="83"/>
    <x v="1"/>
    <s v="USD"/>
    <n v="1405694975.30388"/>
    <x v="83"/>
    <n v="1407414694.0574999"/>
    <x v="82"/>
    <b v="0"/>
    <b v="1"/>
    <s v="theater/plays"/>
    <x v="3"/>
    <x v="3"/>
  </r>
  <r>
    <n v="84"/>
    <s v="Kim Ltd"/>
    <x v="12"/>
    <n v="31303.680836924101"/>
    <x v="84"/>
    <x v="84"/>
    <x v="0"/>
    <x v="83"/>
    <x v="84"/>
    <x v="1"/>
    <s v="USD"/>
    <n v="1405326501.09975"/>
    <x v="84"/>
    <n v="1407049911.8271301"/>
    <x v="83"/>
    <b v="0"/>
    <b v="0"/>
    <s v="film &amp; video/drama"/>
    <x v="4"/>
    <x v="6"/>
  </r>
  <r>
    <n v="85"/>
    <s v="Walker, Taylor and Coleman"/>
    <x v="13"/>
    <n v="31251.666237914498"/>
    <x v="85"/>
    <x v="85"/>
    <x v="1"/>
    <x v="84"/>
    <x v="85"/>
    <x v="1"/>
    <s v="USD"/>
    <n v="1404958026.8956201"/>
    <x v="85"/>
    <n v="1406685129.59676"/>
    <x v="84"/>
    <b v="0"/>
    <b v="0"/>
    <s v="music/indie rock"/>
    <x v="1"/>
    <x v="7"/>
  </r>
  <r>
    <n v="86"/>
    <s v="Rodriguez, Rose and Stewart"/>
    <x v="14"/>
    <n v="31199.651638905001"/>
    <x v="86"/>
    <x v="86"/>
    <x v="0"/>
    <x v="85"/>
    <x v="86"/>
    <x v="1"/>
    <s v="USD"/>
    <n v="1404589552.6914899"/>
    <x v="86"/>
    <n v="1406320347.36639"/>
    <x v="85"/>
    <b v="0"/>
    <b v="0"/>
    <s v="music/indie rock"/>
    <x v="1"/>
    <x v="7"/>
  </r>
  <r>
    <n v="87"/>
    <s v="Wright, Hunt and Rowe"/>
    <x v="15"/>
    <n v="31147.637039895399"/>
    <x v="87"/>
    <x v="87"/>
    <x v="0"/>
    <x v="86"/>
    <x v="87"/>
    <x v="1"/>
    <s v="USD"/>
    <n v="1404221078.48736"/>
    <x v="87"/>
    <n v="1405955565.1360199"/>
    <x v="86"/>
    <b v="0"/>
    <b v="0"/>
    <s v="technology/wearables"/>
    <x v="2"/>
    <x v="8"/>
  </r>
  <r>
    <n v="88"/>
    <s v="Hines Inc"/>
    <x v="16"/>
    <n v="31095.6224408858"/>
    <x v="88"/>
    <x v="88"/>
    <x v="1"/>
    <x v="87"/>
    <x v="88"/>
    <x v="1"/>
    <s v="USD"/>
    <n v="1403852604.2832301"/>
    <x v="88"/>
    <n v="1405590782.9056499"/>
    <x v="87"/>
    <b v="0"/>
    <b v="0"/>
    <s v="publishing/nonfiction"/>
    <x v="5"/>
    <x v="9"/>
  </r>
  <r>
    <n v="89"/>
    <s v="Cochran-Nguyen"/>
    <x v="17"/>
    <n v="31043.607841876201"/>
    <x v="89"/>
    <x v="89"/>
    <x v="1"/>
    <x v="88"/>
    <x v="89"/>
    <x v="1"/>
    <s v="USD"/>
    <n v="1403484130.0790999"/>
    <x v="89"/>
    <n v="1405226000.6752801"/>
    <x v="88"/>
    <b v="0"/>
    <b v="0"/>
    <s v="film &amp; video/animation"/>
    <x v="4"/>
    <x v="10"/>
  </r>
  <r>
    <n v="90"/>
    <s v="Johnson-Gould"/>
    <x v="18"/>
    <n v="30991.593242866598"/>
    <x v="90"/>
    <x v="90"/>
    <x v="3"/>
    <x v="89"/>
    <x v="90"/>
    <x v="1"/>
    <s v="USD"/>
    <n v="1403115655.87498"/>
    <x v="90"/>
    <n v="1404861218.4449201"/>
    <x v="89"/>
    <b v="0"/>
    <b v="0"/>
    <s v="theater/plays"/>
    <x v="3"/>
    <x v="3"/>
  </r>
  <r>
    <n v="91"/>
    <s v="Perez-Hess"/>
    <x v="19"/>
    <n v="30939.578643857101"/>
    <x v="91"/>
    <x v="91"/>
    <x v="0"/>
    <x v="90"/>
    <x v="91"/>
    <x v="1"/>
    <s v="USD"/>
    <n v="1402747181.67085"/>
    <x v="91"/>
    <n v="1404496436.21455"/>
    <x v="90"/>
    <b v="0"/>
    <b v="1"/>
    <s v="theater/plays"/>
    <x v="3"/>
    <x v="3"/>
  </r>
  <r>
    <n v="92"/>
    <s v="Reeves, Thompson and Richardson"/>
    <x v="20"/>
    <n v="30887.564044847499"/>
    <x v="92"/>
    <x v="92"/>
    <x v="1"/>
    <x v="91"/>
    <x v="92"/>
    <x v="1"/>
    <s v="USD"/>
    <n v="1402378707.4667201"/>
    <x v="92"/>
    <n v="1404131653.98418"/>
    <x v="91"/>
    <b v="0"/>
    <b v="0"/>
    <s v="film &amp; video/drama"/>
    <x v="4"/>
    <x v="6"/>
  </r>
  <r>
    <n v="93"/>
    <s v="Simmons-Reynolds"/>
    <x v="21"/>
    <n v="30835.5494458379"/>
    <x v="93"/>
    <x v="93"/>
    <x v="0"/>
    <x v="92"/>
    <x v="93"/>
    <x v="1"/>
    <s v="USD"/>
    <n v="1402010233.2625899"/>
    <x v="93"/>
    <n v="1403766871.7538099"/>
    <x v="92"/>
    <b v="0"/>
    <b v="0"/>
    <s v="theater/plays"/>
    <x v="3"/>
    <x v="3"/>
  </r>
  <r>
    <n v="94"/>
    <s v="Collier Inc"/>
    <x v="22"/>
    <n v="30783.534846828301"/>
    <x v="94"/>
    <x v="94"/>
    <x v="1"/>
    <x v="93"/>
    <x v="94"/>
    <x v="1"/>
    <s v="USD"/>
    <n v="1401641759.05846"/>
    <x v="94"/>
    <n v="1403402089.5234399"/>
    <x v="93"/>
    <b v="0"/>
    <b v="0"/>
    <s v="theater/plays"/>
    <x v="3"/>
    <x v="3"/>
  </r>
  <r>
    <n v="95"/>
    <s v="Gray-Jenkins"/>
    <x v="23"/>
    <n v="30731.520247818698"/>
    <x v="95"/>
    <x v="95"/>
    <x v="1"/>
    <x v="94"/>
    <x v="95"/>
    <x v="4"/>
    <s v="GBP"/>
    <n v="1401273284.8543301"/>
    <x v="95"/>
    <n v="1403037307.2930701"/>
    <x v="94"/>
    <b v="0"/>
    <b v="0"/>
    <s v="film &amp; video/documentary"/>
    <x v="4"/>
    <x v="4"/>
  </r>
  <r>
    <n v="96"/>
    <s v="Scott, Wilson and Martin"/>
    <x v="24"/>
    <n v="30679.5056488091"/>
    <x v="96"/>
    <x v="96"/>
    <x v="1"/>
    <x v="95"/>
    <x v="96"/>
    <x v="1"/>
    <s v="USD"/>
    <n v="1400904810.6501999"/>
    <x v="96"/>
    <n v="1402672525.0627"/>
    <x v="95"/>
    <b v="0"/>
    <b v="0"/>
    <s v="technology/wearables"/>
    <x v="2"/>
    <x v="8"/>
  </r>
  <r>
    <n v="97"/>
    <s v="Caldwell, Velazquez and Wilson"/>
    <x v="25"/>
    <n v="30627.491049799599"/>
    <x v="97"/>
    <x v="97"/>
    <x v="1"/>
    <x v="96"/>
    <x v="97"/>
    <x v="1"/>
    <s v="USD"/>
    <n v="1400536336.44607"/>
    <x v="97"/>
    <n v="1402307742.83234"/>
    <x v="96"/>
    <b v="0"/>
    <b v="1"/>
    <s v="games/video games"/>
    <x v="6"/>
    <x v="11"/>
  </r>
  <r>
    <n v="98"/>
    <s v="Spencer-Bates"/>
    <x v="26"/>
    <n v="30575.47645079"/>
    <x v="98"/>
    <x v="98"/>
    <x v="3"/>
    <x v="97"/>
    <x v="98"/>
    <x v="1"/>
    <s v="USD"/>
    <n v="1400167862.24194"/>
    <x v="98"/>
    <n v="1401942960.60197"/>
    <x v="97"/>
    <b v="0"/>
    <b v="0"/>
    <s v="theater/plays"/>
    <x v="3"/>
    <x v="3"/>
  </r>
  <r>
    <n v="99"/>
    <s v="Best, Carr and Williams"/>
    <x v="27"/>
    <n v="30523.461851780401"/>
    <x v="99"/>
    <x v="99"/>
    <x v="0"/>
    <x v="98"/>
    <x v="99"/>
    <x v="1"/>
    <s v="USD"/>
    <n v="1399799388.0378201"/>
    <x v="99"/>
    <n v="1401578178.3715999"/>
    <x v="98"/>
    <b v="0"/>
    <b v="0"/>
    <s v="music/rock"/>
    <x v="1"/>
    <x v="1"/>
  </r>
  <r>
    <n v="100"/>
    <s v="Campbell, Brown and Powell"/>
    <x v="28"/>
    <n v="30471.447252770799"/>
    <x v="100"/>
    <x v="100"/>
    <x v="1"/>
    <x v="99"/>
    <x v="100"/>
    <x v="1"/>
    <s v="USD"/>
    <n v="1399430913.8336899"/>
    <x v="100"/>
    <n v="1401213396.1412301"/>
    <x v="99"/>
    <b v="0"/>
    <b v="1"/>
    <s v="theater/plays"/>
    <x v="3"/>
    <x v="3"/>
  </r>
  <r>
    <n v="101"/>
    <s v="Johnson, Parker and Haynes"/>
    <x v="29"/>
    <n v="30419.4326537612"/>
    <x v="101"/>
    <x v="101"/>
    <x v="1"/>
    <x v="100"/>
    <x v="101"/>
    <x v="5"/>
    <s v="CHF"/>
    <n v="1399062439.62956"/>
    <x v="101"/>
    <n v="1400848613.9108601"/>
    <x v="100"/>
    <b v="0"/>
    <b v="0"/>
    <s v="film &amp; video/shorts"/>
    <x v="4"/>
    <x v="12"/>
  </r>
  <r>
    <n v="102"/>
    <s v="Clark-Cooke"/>
    <x v="30"/>
    <n v="30367.418054751601"/>
    <x v="102"/>
    <x v="102"/>
    <x v="1"/>
    <x v="101"/>
    <x v="102"/>
    <x v="1"/>
    <s v="USD"/>
    <n v="1398693965.4254301"/>
    <x v="102"/>
    <n v="1400483831.68049"/>
    <x v="101"/>
    <b v="0"/>
    <b v="0"/>
    <s v="film &amp; video/animation"/>
    <x v="4"/>
    <x v="10"/>
  </r>
  <r>
    <n v="103"/>
    <s v="Schroeder Ltd"/>
    <x v="31"/>
    <n v="30315.4034557421"/>
    <x v="103"/>
    <x v="103"/>
    <x v="1"/>
    <x v="102"/>
    <x v="103"/>
    <x v="4"/>
    <s v="GBP"/>
    <n v="1398325491.2212999"/>
    <x v="103"/>
    <n v="1400119049.45013"/>
    <x v="102"/>
    <b v="0"/>
    <b v="0"/>
    <s v="games/video games"/>
    <x v="6"/>
    <x v="11"/>
  </r>
  <r>
    <n v="104"/>
    <s v="Jackson PLC"/>
    <x v="32"/>
    <n v="30263.388856732501"/>
    <x v="104"/>
    <x v="104"/>
    <x v="0"/>
    <x v="103"/>
    <x v="104"/>
    <x v="6"/>
    <s v="EUR"/>
    <n v="1397957017.01717"/>
    <x v="104"/>
    <n v="1399754267.2197599"/>
    <x v="103"/>
    <b v="0"/>
    <b v="0"/>
    <s v="film &amp; video/documentary"/>
    <x v="4"/>
    <x v="4"/>
  </r>
  <r>
    <n v="105"/>
    <s v="Blair, Collins and Carter"/>
    <x v="33"/>
    <n v="30211.374257722899"/>
    <x v="105"/>
    <x v="105"/>
    <x v="1"/>
    <x v="104"/>
    <x v="105"/>
    <x v="1"/>
    <s v="USD"/>
    <n v="1397588542.81304"/>
    <x v="105"/>
    <n v="1399389484.9893899"/>
    <x v="104"/>
    <b v="0"/>
    <b v="0"/>
    <s v="theater/plays"/>
    <x v="3"/>
    <x v="3"/>
  </r>
  <r>
    <n v="106"/>
    <s v="Maldonado and Sons"/>
    <x v="34"/>
    <n v="30159.3596587133"/>
    <x v="106"/>
    <x v="106"/>
    <x v="1"/>
    <x v="105"/>
    <x v="106"/>
    <x v="1"/>
    <s v="USD"/>
    <n v="1397220068.6089101"/>
    <x v="106"/>
    <n v="1399024702.7590201"/>
    <x v="105"/>
    <b v="0"/>
    <b v="0"/>
    <s v="film &amp; video/documentary"/>
    <x v="4"/>
    <x v="4"/>
  </r>
  <r>
    <n v="107"/>
    <s v="Mitchell and Sons"/>
    <x v="35"/>
    <n v="30107.345059703701"/>
    <x v="107"/>
    <x v="107"/>
    <x v="1"/>
    <x v="106"/>
    <x v="107"/>
    <x v="3"/>
    <s v="DKK"/>
    <n v="1396851594.4047799"/>
    <x v="107"/>
    <n v="1398659920.52865"/>
    <x v="106"/>
    <b v="0"/>
    <b v="1"/>
    <s v="film &amp; video/drama"/>
    <x v="4"/>
    <x v="6"/>
  </r>
  <r>
    <n v="108"/>
    <s v="Jackson-Lewis"/>
    <x v="36"/>
    <n v="30055.330460694098"/>
    <x v="108"/>
    <x v="108"/>
    <x v="1"/>
    <x v="107"/>
    <x v="108"/>
    <x v="1"/>
    <s v="USD"/>
    <n v="1396483120.20066"/>
    <x v="108"/>
    <n v="1398295138.29828"/>
    <x v="107"/>
    <b v="0"/>
    <b v="0"/>
    <s v="theater/plays"/>
    <x v="3"/>
    <x v="3"/>
  </r>
  <r>
    <n v="109"/>
    <s v="Black, Armstrong and Anderson"/>
    <x v="37"/>
    <n v="30003.315861684601"/>
    <x v="109"/>
    <x v="109"/>
    <x v="1"/>
    <x v="108"/>
    <x v="109"/>
    <x v="1"/>
    <s v="USD"/>
    <n v="1396114645.9965301"/>
    <x v="109"/>
    <n v="1397930356.06791"/>
    <x v="108"/>
    <b v="0"/>
    <b v="1"/>
    <s v="publishing/fiction"/>
    <x v="5"/>
    <x v="13"/>
  </r>
  <r>
    <n v="110"/>
    <s v="Maldonado-Gonzalez"/>
    <x v="38"/>
    <n v="29951.301262674999"/>
    <x v="110"/>
    <x v="110"/>
    <x v="1"/>
    <x v="109"/>
    <x v="110"/>
    <x v="1"/>
    <s v="USD"/>
    <n v="1395746171.7923999"/>
    <x v="110"/>
    <n v="1397565573.8375499"/>
    <x v="109"/>
    <b v="0"/>
    <b v="0"/>
    <s v="photography/photography books"/>
    <x v="7"/>
    <x v="14"/>
  </r>
  <r>
    <n v="111"/>
    <s v="Kim-Rice"/>
    <x v="39"/>
    <n v="29899.2866636654"/>
    <x v="111"/>
    <x v="111"/>
    <x v="0"/>
    <x v="110"/>
    <x v="111"/>
    <x v="3"/>
    <s v="DKK"/>
    <n v="1395377697.5882699"/>
    <x v="111"/>
    <n v="1397200791.6071801"/>
    <x v="110"/>
    <b v="0"/>
    <b v="0"/>
    <s v="theater/plays"/>
    <x v="3"/>
    <x v="3"/>
  </r>
  <r>
    <n v="112"/>
    <s v="Garcia, Garcia and Lopez"/>
    <x v="40"/>
    <n v="29847.272064655801"/>
    <x v="112"/>
    <x v="112"/>
    <x v="1"/>
    <x v="111"/>
    <x v="112"/>
    <x v="1"/>
    <s v="USD"/>
    <n v="1395009223.38414"/>
    <x v="112"/>
    <n v="1396836009.3768101"/>
    <x v="111"/>
    <b v="0"/>
    <b v="1"/>
    <s v="technology/wearables"/>
    <x v="2"/>
    <x v="8"/>
  </r>
  <r>
    <n v="113"/>
    <s v="Watts Group"/>
    <x v="41"/>
    <n v="29795.257465646198"/>
    <x v="113"/>
    <x v="113"/>
    <x v="1"/>
    <x v="112"/>
    <x v="113"/>
    <x v="6"/>
    <s v="EUR"/>
    <n v="1394640749.1800101"/>
    <x v="113"/>
    <n v="1396471227.14644"/>
    <x v="112"/>
    <b v="0"/>
    <b v="1"/>
    <s v="music/rock"/>
    <x v="1"/>
    <x v="1"/>
  </r>
  <r>
    <n v="114"/>
    <s v="Werner-Bryant"/>
    <x v="42"/>
    <n v="29743.2428666366"/>
    <x v="114"/>
    <x v="114"/>
    <x v="1"/>
    <x v="113"/>
    <x v="114"/>
    <x v="1"/>
    <s v="USD"/>
    <n v="1394272274.9758799"/>
    <x v="114"/>
    <n v="1396106444.91607"/>
    <x v="113"/>
    <b v="0"/>
    <b v="0"/>
    <s v="food/food trucks"/>
    <x v="0"/>
    <x v="0"/>
  </r>
  <r>
    <n v="115"/>
    <s v="Schmitt-Mendoza"/>
    <x v="43"/>
    <n v="29691.228267627099"/>
    <x v="115"/>
    <x v="115"/>
    <x v="1"/>
    <x v="114"/>
    <x v="115"/>
    <x v="1"/>
    <s v="USD"/>
    <n v="1393903800.77175"/>
    <x v="115"/>
    <n v="1395741662.6856999"/>
    <x v="114"/>
    <b v="0"/>
    <b v="0"/>
    <s v="publishing/radio &amp; podcasts"/>
    <x v="5"/>
    <x v="15"/>
  </r>
  <r>
    <n v="116"/>
    <s v="Reid-Mccullough"/>
    <x v="44"/>
    <n v="29639.2136686175"/>
    <x v="116"/>
    <x v="116"/>
    <x v="1"/>
    <x v="115"/>
    <x v="116"/>
    <x v="3"/>
    <s v="DKK"/>
    <n v="1393535326.5676301"/>
    <x v="116"/>
    <n v="1395376880.4553299"/>
    <x v="115"/>
    <b v="0"/>
    <b v="0"/>
    <s v="publishing/fiction"/>
    <x v="5"/>
    <x v="13"/>
  </r>
  <r>
    <n v="117"/>
    <s v="Woods-Clark"/>
    <x v="45"/>
    <n v="29587.199069607901"/>
    <x v="117"/>
    <x v="117"/>
    <x v="0"/>
    <x v="116"/>
    <x v="117"/>
    <x v="1"/>
    <s v="USD"/>
    <n v="1393166852.3635001"/>
    <x v="117"/>
    <n v="1395012098.2249701"/>
    <x v="116"/>
    <b v="0"/>
    <b v="1"/>
    <s v="theater/plays"/>
    <x v="3"/>
    <x v="3"/>
  </r>
  <r>
    <n v="118"/>
    <s v="Vaughn, Hunt and Caldwell"/>
    <x v="46"/>
    <n v="29535.184470598299"/>
    <x v="118"/>
    <x v="118"/>
    <x v="1"/>
    <x v="117"/>
    <x v="118"/>
    <x v="1"/>
    <s v="USD"/>
    <n v="1392798378.1593699"/>
    <x v="118"/>
    <n v="1394647315.9946001"/>
    <x v="117"/>
    <b v="0"/>
    <b v="0"/>
    <s v="music/rock"/>
    <x v="1"/>
    <x v="1"/>
  </r>
  <r>
    <n v="119"/>
    <s v="Bennett and Sons"/>
    <x v="47"/>
    <n v="29483.1698715887"/>
    <x v="119"/>
    <x v="119"/>
    <x v="1"/>
    <x v="118"/>
    <x v="119"/>
    <x v="1"/>
    <s v="USD"/>
    <n v="1392429903.95524"/>
    <x v="119"/>
    <n v="1394282533.76423"/>
    <x v="118"/>
    <b v="0"/>
    <b v="0"/>
    <s v="theater/plays"/>
    <x v="3"/>
    <x v="3"/>
  </r>
  <r>
    <n v="120"/>
    <s v="Lamb Inc"/>
    <x v="48"/>
    <n v="29431.155272579199"/>
    <x v="120"/>
    <x v="120"/>
    <x v="1"/>
    <x v="119"/>
    <x v="120"/>
    <x v="1"/>
    <s v="USD"/>
    <n v="1392061429.7511101"/>
    <x v="120"/>
    <n v="1393917751.53386"/>
    <x v="119"/>
    <b v="0"/>
    <b v="0"/>
    <s v="theater/plays"/>
    <x v="3"/>
    <x v="3"/>
  </r>
  <r>
    <n v="121"/>
    <s v="Casey-Kelly"/>
    <x v="49"/>
    <n v="29379.1406735696"/>
    <x v="121"/>
    <x v="121"/>
    <x v="1"/>
    <x v="120"/>
    <x v="121"/>
    <x v="1"/>
    <s v="USD"/>
    <n v="1391692955.5469799"/>
    <x v="121"/>
    <n v="1393552969.3034899"/>
    <x v="120"/>
    <b v="0"/>
    <b v="0"/>
    <s v="music/rock"/>
    <x v="1"/>
    <x v="1"/>
  </r>
  <r>
    <n v="122"/>
    <s v="Jones, Taylor and Moore"/>
    <x v="50"/>
    <n v="29327.126074560001"/>
    <x v="122"/>
    <x v="122"/>
    <x v="0"/>
    <x v="121"/>
    <x v="122"/>
    <x v="6"/>
    <s v="EUR"/>
    <n v="1391324481.34285"/>
    <x v="122"/>
    <n v="1393188187.0731201"/>
    <x v="121"/>
    <b v="0"/>
    <b v="0"/>
    <s v="music/metal"/>
    <x v="1"/>
    <x v="16"/>
  </r>
  <r>
    <n v="123"/>
    <s v="Bradshaw, Gill and Donovan"/>
    <x v="51"/>
    <n v="29275.111475550399"/>
    <x v="123"/>
    <x v="123"/>
    <x v="0"/>
    <x v="122"/>
    <x v="123"/>
    <x v="4"/>
    <s v="GBP"/>
    <n v="1390956007.13872"/>
    <x v="123"/>
    <n v="1392823404.8427601"/>
    <x v="122"/>
    <b v="0"/>
    <b v="1"/>
    <s v="technology/wearables"/>
    <x v="2"/>
    <x v="8"/>
  </r>
  <r>
    <n v="124"/>
    <s v="Hernandez, Rodriguez and Clark"/>
    <x v="52"/>
    <n v="29223.0968765408"/>
    <x v="124"/>
    <x v="124"/>
    <x v="0"/>
    <x v="123"/>
    <x v="124"/>
    <x v="1"/>
    <s v="USD"/>
    <n v="1390587532.9345901"/>
    <x v="124"/>
    <n v="1392458622.61239"/>
    <x v="123"/>
    <b v="0"/>
    <b v="0"/>
    <s v="theater/plays"/>
    <x v="3"/>
    <x v="3"/>
  </r>
  <r>
    <n v="125"/>
    <s v="Smith-Jones"/>
    <x v="53"/>
    <n v="29171.082277531201"/>
    <x v="125"/>
    <x v="125"/>
    <x v="1"/>
    <x v="124"/>
    <x v="125"/>
    <x v="1"/>
    <s v="USD"/>
    <n v="1390219058.7304599"/>
    <x v="125"/>
    <n v="1392093840.38202"/>
    <x v="124"/>
    <b v="0"/>
    <b v="0"/>
    <s v="film &amp; video/drama"/>
    <x v="4"/>
    <x v="6"/>
  </r>
  <r>
    <n v="126"/>
    <s v="Roy PLC"/>
    <x v="54"/>
    <n v="29119.0676785217"/>
    <x v="126"/>
    <x v="126"/>
    <x v="0"/>
    <x v="125"/>
    <x v="126"/>
    <x v="1"/>
    <s v="USD"/>
    <n v="1389850584.52634"/>
    <x v="126"/>
    <n v="1391729058.15165"/>
    <x v="125"/>
    <b v="0"/>
    <b v="0"/>
    <s v="technology/wearables"/>
    <x v="2"/>
    <x v="8"/>
  </r>
  <r>
    <n v="127"/>
    <s v="Wright, Brooks and Villarreal"/>
    <x v="55"/>
    <n v="29067.053079512101"/>
    <x v="127"/>
    <x v="127"/>
    <x v="1"/>
    <x v="126"/>
    <x v="127"/>
    <x v="1"/>
    <s v="USD"/>
    <n v="1389482110.3222101"/>
    <x v="127"/>
    <n v="1391364275.9212799"/>
    <x v="126"/>
    <b v="0"/>
    <b v="0"/>
    <s v="music/jazz"/>
    <x v="1"/>
    <x v="17"/>
  </r>
  <r>
    <n v="128"/>
    <s v="Flores, Miller and Johnson"/>
    <x v="56"/>
    <n v="29015.038480502499"/>
    <x v="128"/>
    <x v="128"/>
    <x v="1"/>
    <x v="127"/>
    <x v="128"/>
    <x v="1"/>
    <s v="USD"/>
    <n v="1389113636.1180799"/>
    <x v="128"/>
    <n v="1390999493.6909101"/>
    <x v="127"/>
    <b v="0"/>
    <b v="0"/>
    <s v="technology/wearables"/>
    <x v="2"/>
    <x v="8"/>
  </r>
  <r>
    <n v="129"/>
    <s v="Bridges, Freeman and Kim"/>
    <x v="57"/>
    <n v="28963.0238814929"/>
    <x v="129"/>
    <x v="129"/>
    <x v="1"/>
    <x v="128"/>
    <x v="129"/>
    <x v="1"/>
    <s v="USD"/>
    <n v="1388745161.91395"/>
    <x v="129"/>
    <n v="1390634711.4605401"/>
    <x v="128"/>
    <b v="0"/>
    <b v="0"/>
    <s v="games/video games"/>
    <x v="6"/>
    <x v="11"/>
  </r>
  <r>
    <n v="130"/>
    <s v="Anderson-Perez"/>
    <x v="58"/>
    <n v="28911.009282483301"/>
    <x v="130"/>
    <x v="130"/>
    <x v="1"/>
    <x v="129"/>
    <x v="130"/>
    <x v="1"/>
    <s v="USD"/>
    <n v="1388376687.70982"/>
    <x v="130"/>
    <n v="1390269929.23018"/>
    <x v="129"/>
    <b v="0"/>
    <b v="0"/>
    <s v="theater/plays"/>
    <x v="3"/>
    <x v="3"/>
  </r>
  <r>
    <n v="131"/>
    <s v="Wright, Fox and Marks"/>
    <x v="59"/>
    <n v="28858.994683473698"/>
    <x v="131"/>
    <x v="131"/>
    <x v="1"/>
    <x v="130"/>
    <x v="131"/>
    <x v="1"/>
    <s v="USD"/>
    <n v="1388008213.5056901"/>
    <x v="131"/>
    <n v="1389905146.99981"/>
    <x v="130"/>
    <b v="0"/>
    <b v="1"/>
    <s v="theater/plays"/>
    <x v="3"/>
    <x v="3"/>
  </r>
  <r>
    <n v="132"/>
    <s v="Crawford-Peters"/>
    <x v="60"/>
    <n v="28806.980084464201"/>
    <x v="132"/>
    <x v="132"/>
    <x v="1"/>
    <x v="131"/>
    <x v="132"/>
    <x v="0"/>
    <s v="CAD"/>
    <n v="1387639739.3015599"/>
    <x v="132"/>
    <n v="1389540364.7694399"/>
    <x v="131"/>
    <b v="0"/>
    <b v="0"/>
    <s v="theater/plays"/>
    <x v="3"/>
    <x v="3"/>
  </r>
  <r>
    <n v="133"/>
    <s v="Romero-Hoffman"/>
    <x v="61"/>
    <n v="28754.965485454599"/>
    <x v="133"/>
    <x v="133"/>
    <x v="0"/>
    <x v="132"/>
    <x v="133"/>
    <x v="0"/>
    <s v="CAD"/>
    <n v="1387271265.09743"/>
    <x v="133"/>
    <n v="1389175582.5390699"/>
    <x v="132"/>
    <b v="0"/>
    <b v="0"/>
    <s v="theater/plays"/>
    <x v="3"/>
    <x v="3"/>
  </r>
  <r>
    <n v="134"/>
    <s v="Sparks-West"/>
    <x v="62"/>
    <n v="28702.950886445"/>
    <x v="134"/>
    <x v="134"/>
    <x v="1"/>
    <x v="133"/>
    <x v="134"/>
    <x v="1"/>
    <s v="USD"/>
    <n v="1386902790.8933101"/>
    <x v="134"/>
    <n v="1388810800.3087001"/>
    <x v="133"/>
    <b v="0"/>
    <b v="0"/>
    <s v="technology/web"/>
    <x v="2"/>
    <x v="2"/>
  </r>
  <r>
    <n v="135"/>
    <s v="Baker, Morgan and Brown"/>
    <x v="63"/>
    <n v="28650.936287435401"/>
    <x v="135"/>
    <x v="135"/>
    <x v="0"/>
    <x v="134"/>
    <x v="135"/>
    <x v="1"/>
    <s v="USD"/>
    <n v="1386534316.6891799"/>
    <x v="135"/>
    <n v="1388446018.07833"/>
    <x v="134"/>
    <b v="0"/>
    <b v="0"/>
    <s v="theater/plays"/>
    <x v="3"/>
    <x v="3"/>
  </r>
  <r>
    <n v="136"/>
    <s v="Mosley-Gilbert"/>
    <x v="64"/>
    <n v="28598.921688425798"/>
    <x v="136"/>
    <x v="136"/>
    <x v="0"/>
    <x v="135"/>
    <x v="136"/>
    <x v="1"/>
    <s v="USD"/>
    <n v="1386165842.48505"/>
    <x v="136"/>
    <n v="1388081235.84796"/>
    <x v="135"/>
    <b v="0"/>
    <b v="1"/>
    <s v="technology/web"/>
    <x v="2"/>
    <x v="2"/>
  </r>
  <r>
    <n v="137"/>
    <s v="Berry-Boyer"/>
    <x v="65"/>
    <n v="28546.9070894162"/>
    <x v="137"/>
    <x v="137"/>
    <x v="1"/>
    <x v="136"/>
    <x v="137"/>
    <x v="1"/>
    <s v="USD"/>
    <n v="1385797368.28092"/>
    <x v="137"/>
    <n v="1387716453.6176"/>
    <x v="136"/>
    <b v="0"/>
    <b v="0"/>
    <s v="theater/plays"/>
    <x v="3"/>
    <x v="3"/>
  </r>
  <r>
    <n v="138"/>
    <s v="Sanders-Allen"/>
    <x v="66"/>
    <n v="28494.892490406699"/>
    <x v="138"/>
    <x v="138"/>
    <x v="0"/>
    <x v="137"/>
    <x v="138"/>
    <x v="1"/>
    <s v="USD"/>
    <n v="1385428894.0767901"/>
    <x v="138"/>
    <n v="1387351671.3872299"/>
    <x v="137"/>
    <b v="0"/>
    <b v="1"/>
    <s v="theater/plays"/>
    <x v="3"/>
    <x v="3"/>
  </r>
  <r>
    <n v="139"/>
    <s v="Lopez Inc"/>
    <x v="67"/>
    <n v="28442.8778913971"/>
    <x v="139"/>
    <x v="139"/>
    <x v="1"/>
    <x v="138"/>
    <x v="139"/>
    <x v="4"/>
    <s v="GBP"/>
    <n v="1385060419.8726599"/>
    <x v="139"/>
    <n v="1386986889.1568601"/>
    <x v="138"/>
    <b v="0"/>
    <b v="1"/>
    <s v="technology/wearables"/>
    <x v="2"/>
    <x v="8"/>
  </r>
  <r>
    <n v="140"/>
    <s v="Moreno-Turner"/>
    <x v="68"/>
    <n v="28390.863292387501"/>
    <x v="140"/>
    <x v="140"/>
    <x v="1"/>
    <x v="139"/>
    <x v="140"/>
    <x v="6"/>
    <s v="EUR"/>
    <n v="1384691945.66853"/>
    <x v="140"/>
    <n v="1386622106.9264901"/>
    <x v="139"/>
    <b v="0"/>
    <b v="1"/>
    <s v="theater/plays"/>
    <x v="3"/>
    <x v="3"/>
  </r>
  <r>
    <n v="141"/>
    <s v="Jones-Watson"/>
    <x v="69"/>
    <n v="28338.848693377899"/>
    <x v="141"/>
    <x v="141"/>
    <x v="3"/>
    <x v="140"/>
    <x v="141"/>
    <x v="1"/>
    <s v="USD"/>
    <n v="1384323471.4644001"/>
    <x v="141"/>
    <n v="1386257324.69612"/>
    <x v="140"/>
    <b v="0"/>
    <b v="0"/>
    <s v="theater/plays"/>
    <x v="3"/>
    <x v="3"/>
  </r>
  <r>
    <n v="142"/>
    <s v="Barker Inc"/>
    <x v="70"/>
    <n v="28286.8340943683"/>
    <x v="142"/>
    <x v="142"/>
    <x v="1"/>
    <x v="141"/>
    <x v="142"/>
    <x v="6"/>
    <s v="EUR"/>
    <n v="1383954997.2602701"/>
    <x v="142"/>
    <n v="1385892542.46575"/>
    <x v="141"/>
    <b v="0"/>
    <b v="1"/>
    <s v="theater/plays"/>
    <x v="3"/>
    <x v="3"/>
  </r>
  <r>
    <n v="143"/>
    <s v="Tate, Bass and House"/>
    <x v="71"/>
    <n v="28234.819495358799"/>
    <x v="143"/>
    <x v="143"/>
    <x v="1"/>
    <x v="142"/>
    <x v="143"/>
    <x v="1"/>
    <s v="USD"/>
    <n v="1383586523.0561399"/>
    <x v="143"/>
    <n v="1385527760.2353799"/>
    <x v="142"/>
    <b v="0"/>
    <b v="0"/>
    <s v="theater/plays"/>
    <x v="3"/>
    <x v="3"/>
  </r>
  <r>
    <n v="144"/>
    <s v="Baldwin, Riley and Jackson"/>
    <x v="0"/>
    <n v="28182.8048963492"/>
    <x v="144"/>
    <x v="144"/>
    <x v="0"/>
    <x v="143"/>
    <x v="144"/>
    <x v="0"/>
    <s v="CAD"/>
    <n v="1383218048.85202"/>
    <x v="144"/>
    <n v="1385162978.0050199"/>
    <x v="143"/>
    <b v="0"/>
    <b v="0"/>
    <s v="food/food trucks"/>
    <x v="0"/>
    <x v="0"/>
  </r>
  <r>
    <n v="145"/>
    <s v="Odom Inc"/>
    <x v="1"/>
    <n v="28130.790297339601"/>
    <x v="145"/>
    <x v="145"/>
    <x v="1"/>
    <x v="144"/>
    <x v="145"/>
    <x v="1"/>
    <s v="USD"/>
    <n v="1382849574.6478901"/>
    <x v="145"/>
    <n v="1384798195.7746501"/>
    <x v="144"/>
    <b v="0"/>
    <b v="1"/>
    <s v="music/rock"/>
    <x v="1"/>
    <x v="1"/>
  </r>
  <r>
    <n v="146"/>
    <s v="Melton, Robinson and Fritz"/>
    <x v="2"/>
    <n v="28078.775698329999"/>
    <x v="146"/>
    <x v="146"/>
    <x v="1"/>
    <x v="145"/>
    <x v="146"/>
    <x v="2"/>
    <s v="AUD"/>
    <n v="1382481100.4437599"/>
    <x v="146"/>
    <n v="1384433413.5442801"/>
    <x v="145"/>
    <b v="0"/>
    <b v="0"/>
    <s v="technology/web"/>
    <x v="2"/>
    <x v="2"/>
  </r>
  <r>
    <n v="147"/>
    <s v="Mcdonald, Gonzalez and Ross"/>
    <x v="3"/>
    <n v="28026.7610993204"/>
    <x v="147"/>
    <x v="147"/>
    <x v="0"/>
    <x v="146"/>
    <x v="147"/>
    <x v="1"/>
    <s v="USD"/>
    <n v="1382112626.23963"/>
    <x v="147"/>
    <n v="1384068631.31391"/>
    <x v="146"/>
    <b v="0"/>
    <b v="0"/>
    <s v="music/rock"/>
    <x v="1"/>
    <x v="1"/>
  </r>
  <r>
    <n v="148"/>
    <s v="Larson-Little"/>
    <x v="4"/>
    <n v="27974.746500310801"/>
    <x v="148"/>
    <x v="148"/>
    <x v="0"/>
    <x v="147"/>
    <x v="148"/>
    <x v="1"/>
    <s v="USD"/>
    <n v="1381744152.0355"/>
    <x v="148"/>
    <n v="1383703849.08354"/>
    <x v="147"/>
    <b v="0"/>
    <b v="0"/>
    <s v="theater/plays"/>
    <x v="3"/>
    <x v="3"/>
  </r>
  <r>
    <n v="149"/>
    <s v="Harris Group"/>
    <x v="5"/>
    <n v="27922.7319013013"/>
    <x v="149"/>
    <x v="149"/>
    <x v="1"/>
    <x v="148"/>
    <x v="149"/>
    <x v="3"/>
    <s v="DKK"/>
    <n v="1381375677.8313701"/>
    <x v="149"/>
    <n v="1383339066.8531699"/>
    <x v="148"/>
    <b v="0"/>
    <b v="0"/>
    <s v="theater/plays"/>
    <x v="3"/>
    <x v="3"/>
  </r>
  <r>
    <n v="150"/>
    <s v="Ortiz, Coleman and Mitchell"/>
    <x v="6"/>
    <n v="27870.717302291701"/>
    <x v="150"/>
    <x v="150"/>
    <x v="0"/>
    <x v="149"/>
    <x v="150"/>
    <x v="4"/>
    <s v="GBP"/>
    <n v="1381007203.6272399"/>
    <x v="150"/>
    <n v="1382974284.6228099"/>
    <x v="149"/>
    <b v="0"/>
    <b v="0"/>
    <s v="film &amp; video/documentary"/>
    <x v="4"/>
    <x v="4"/>
  </r>
  <r>
    <n v="151"/>
    <s v="Carter-Guzman"/>
    <x v="7"/>
    <n v="27818.702703282099"/>
    <x v="151"/>
    <x v="151"/>
    <x v="1"/>
    <x v="150"/>
    <x v="151"/>
    <x v="3"/>
    <s v="DKK"/>
    <n v="1380638729.42311"/>
    <x v="151"/>
    <n v="1382609502.3924401"/>
    <x v="150"/>
    <b v="0"/>
    <b v="0"/>
    <s v="theater/plays"/>
    <x v="3"/>
    <x v="3"/>
  </r>
  <r>
    <n v="152"/>
    <s v="Nunez-Richards"/>
    <x v="8"/>
    <n v="27766.6881042725"/>
    <x v="152"/>
    <x v="152"/>
    <x v="2"/>
    <x v="151"/>
    <x v="152"/>
    <x v="3"/>
    <s v="DKK"/>
    <n v="1380270255.2189901"/>
    <x v="152"/>
    <n v="1382244720.16207"/>
    <x v="151"/>
    <b v="0"/>
    <b v="0"/>
    <s v="theater/plays"/>
    <x v="3"/>
    <x v="3"/>
  </r>
  <r>
    <n v="153"/>
    <s v="Rangel, Holt and Jones"/>
    <x v="9"/>
    <n v="27714.673505262901"/>
    <x v="153"/>
    <x v="153"/>
    <x v="0"/>
    <x v="152"/>
    <x v="153"/>
    <x v="1"/>
    <s v="USD"/>
    <n v="1379901781.0148599"/>
    <x v="153"/>
    <n v="1381879937.9317"/>
    <x v="152"/>
    <b v="0"/>
    <b v="0"/>
    <s v="music/electric music"/>
    <x v="1"/>
    <x v="5"/>
  </r>
  <r>
    <n v="154"/>
    <s v="Green Ltd"/>
    <x v="10"/>
    <n v="27662.658906253298"/>
    <x v="154"/>
    <x v="154"/>
    <x v="1"/>
    <x v="153"/>
    <x v="154"/>
    <x v="1"/>
    <s v="USD"/>
    <n v="1379533306.81073"/>
    <x v="154"/>
    <n v="1381515155.7013299"/>
    <x v="153"/>
    <b v="0"/>
    <b v="0"/>
    <s v="film &amp; video/drama"/>
    <x v="4"/>
    <x v="6"/>
  </r>
  <r>
    <n v="155"/>
    <s v="Perez, Johnson and Gardner"/>
    <x v="11"/>
    <n v="27610.644307243801"/>
    <x v="155"/>
    <x v="155"/>
    <x v="0"/>
    <x v="154"/>
    <x v="155"/>
    <x v="1"/>
    <s v="USD"/>
    <n v="1379164832.6066"/>
    <x v="155"/>
    <n v="1381150373.4709599"/>
    <x v="154"/>
    <b v="0"/>
    <b v="1"/>
    <s v="theater/plays"/>
    <x v="3"/>
    <x v="3"/>
  </r>
  <r>
    <n v="156"/>
    <s v="Kim Ltd"/>
    <x v="12"/>
    <n v="27558.629708234199"/>
    <x v="156"/>
    <x v="156"/>
    <x v="0"/>
    <x v="155"/>
    <x v="156"/>
    <x v="1"/>
    <s v="USD"/>
    <n v="1378796358.4024701"/>
    <x v="156"/>
    <n v="1380785591.2405901"/>
    <x v="155"/>
    <b v="0"/>
    <b v="0"/>
    <s v="film &amp; video/drama"/>
    <x v="4"/>
    <x v="6"/>
  </r>
  <r>
    <n v="157"/>
    <s v="Walker, Taylor and Coleman"/>
    <x v="13"/>
    <n v="27506.6151092246"/>
    <x v="157"/>
    <x v="157"/>
    <x v="1"/>
    <x v="156"/>
    <x v="157"/>
    <x v="1"/>
    <s v="USD"/>
    <n v="1378427884.1983399"/>
    <x v="157"/>
    <n v="1380420809.0102301"/>
    <x v="156"/>
    <b v="0"/>
    <b v="0"/>
    <s v="music/indie rock"/>
    <x v="1"/>
    <x v="7"/>
  </r>
  <r>
    <n v="158"/>
    <s v="Rodriguez, Rose and Stewart"/>
    <x v="14"/>
    <n v="27454.600510215001"/>
    <x v="158"/>
    <x v="158"/>
    <x v="0"/>
    <x v="157"/>
    <x v="158"/>
    <x v="1"/>
    <s v="USD"/>
    <n v="1378059409.99421"/>
    <x v="158"/>
    <n v="1380056026.77986"/>
    <x v="157"/>
    <b v="0"/>
    <b v="0"/>
    <s v="music/indie rock"/>
    <x v="1"/>
    <x v="7"/>
  </r>
  <r>
    <n v="159"/>
    <s v="Wright, Hunt and Rowe"/>
    <x v="15"/>
    <n v="27402.585911205399"/>
    <x v="159"/>
    <x v="159"/>
    <x v="0"/>
    <x v="158"/>
    <x v="159"/>
    <x v="1"/>
    <s v="USD"/>
    <n v="1377690935.7900801"/>
    <x v="159"/>
    <n v="1379691244.54949"/>
    <x v="158"/>
    <b v="0"/>
    <b v="0"/>
    <s v="technology/wearables"/>
    <x v="2"/>
    <x v="8"/>
  </r>
  <r>
    <n v="160"/>
    <s v="Hines Inc"/>
    <x v="16"/>
    <n v="27350.5713121958"/>
    <x v="160"/>
    <x v="160"/>
    <x v="1"/>
    <x v="159"/>
    <x v="160"/>
    <x v="1"/>
    <s v="USD"/>
    <n v="1377322461.5859499"/>
    <x v="160"/>
    <n v="1379326462.3191199"/>
    <x v="159"/>
    <b v="0"/>
    <b v="0"/>
    <s v="publishing/nonfiction"/>
    <x v="5"/>
    <x v="9"/>
  </r>
  <r>
    <n v="161"/>
    <s v="Cochran-Nguyen"/>
    <x v="17"/>
    <n v="27298.556713186299"/>
    <x v="161"/>
    <x v="161"/>
    <x v="1"/>
    <x v="160"/>
    <x v="161"/>
    <x v="1"/>
    <s v="USD"/>
    <n v="1376953987.38183"/>
    <x v="161"/>
    <n v="1378961680.0887499"/>
    <x v="160"/>
    <b v="0"/>
    <b v="0"/>
    <s v="film &amp; video/animation"/>
    <x v="4"/>
    <x v="10"/>
  </r>
  <r>
    <n v="162"/>
    <s v="Johnson-Gould"/>
    <x v="18"/>
    <n v="27246.5421141767"/>
    <x v="162"/>
    <x v="162"/>
    <x v="3"/>
    <x v="161"/>
    <x v="162"/>
    <x v="1"/>
    <s v="USD"/>
    <n v="1376585513.1777"/>
    <x v="162"/>
    <n v="1378596897.8583801"/>
    <x v="161"/>
    <b v="0"/>
    <b v="0"/>
    <s v="theater/plays"/>
    <x v="3"/>
    <x v="3"/>
  </r>
  <r>
    <n v="163"/>
    <s v="Perez-Hess"/>
    <x v="19"/>
    <n v="27194.527515167101"/>
    <x v="163"/>
    <x v="163"/>
    <x v="0"/>
    <x v="162"/>
    <x v="163"/>
    <x v="1"/>
    <s v="USD"/>
    <n v="1376217038.9735701"/>
    <x v="163"/>
    <n v="1378232115.62801"/>
    <x v="162"/>
    <b v="0"/>
    <b v="1"/>
    <s v="theater/plays"/>
    <x v="3"/>
    <x v="3"/>
  </r>
  <r>
    <n v="164"/>
    <s v="Reeves, Thompson and Richardson"/>
    <x v="20"/>
    <n v="27142.512916157499"/>
    <x v="164"/>
    <x v="164"/>
    <x v="1"/>
    <x v="163"/>
    <x v="164"/>
    <x v="1"/>
    <s v="USD"/>
    <n v="1375848564.7694399"/>
    <x v="164"/>
    <n v="1377867333.39765"/>
    <x v="163"/>
    <b v="0"/>
    <b v="0"/>
    <s v="film &amp; video/drama"/>
    <x v="4"/>
    <x v="6"/>
  </r>
  <r>
    <n v="165"/>
    <s v="Simmons-Reynolds"/>
    <x v="21"/>
    <n v="27090.4983171479"/>
    <x v="165"/>
    <x v="165"/>
    <x v="0"/>
    <x v="164"/>
    <x v="165"/>
    <x v="1"/>
    <s v="USD"/>
    <n v="1375480090.56531"/>
    <x v="165"/>
    <n v="1377502551.16728"/>
    <x v="164"/>
    <b v="0"/>
    <b v="0"/>
    <s v="theater/plays"/>
    <x v="3"/>
    <x v="3"/>
  </r>
  <r>
    <n v="166"/>
    <s v="Collier Inc"/>
    <x v="22"/>
    <n v="27038.483718138399"/>
    <x v="166"/>
    <x v="166"/>
    <x v="1"/>
    <x v="165"/>
    <x v="166"/>
    <x v="1"/>
    <s v="USD"/>
    <n v="1375111616.3611801"/>
    <x v="166"/>
    <n v="1377137768.9369099"/>
    <x v="165"/>
    <b v="0"/>
    <b v="0"/>
    <s v="theater/plays"/>
    <x v="3"/>
    <x v="3"/>
  </r>
  <r>
    <n v="167"/>
    <s v="Gray-Jenkins"/>
    <x v="23"/>
    <n v="26986.4691191288"/>
    <x v="167"/>
    <x v="167"/>
    <x v="1"/>
    <x v="166"/>
    <x v="167"/>
    <x v="4"/>
    <s v="GBP"/>
    <n v="1374743142.1570499"/>
    <x v="167"/>
    <n v="1376772986.7065401"/>
    <x v="166"/>
    <b v="0"/>
    <b v="0"/>
    <s v="film &amp; video/documentary"/>
    <x v="4"/>
    <x v="4"/>
  </r>
  <r>
    <n v="168"/>
    <s v="Scott, Wilson and Martin"/>
    <x v="24"/>
    <n v="26934.454520119201"/>
    <x v="168"/>
    <x v="168"/>
    <x v="1"/>
    <x v="167"/>
    <x v="168"/>
    <x v="1"/>
    <s v="USD"/>
    <n v="1374374667.95292"/>
    <x v="168"/>
    <n v="1376408204.4761701"/>
    <x v="167"/>
    <b v="0"/>
    <b v="0"/>
    <s v="technology/wearables"/>
    <x v="2"/>
    <x v="8"/>
  </r>
  <r>
    <n v="169"/>
    <s v="Caldwell, Velazquez and Wilson"/>
    <x v="25"/>
    <n v="26882.439921109599"/>
    <x v="169"/>
    <x v="169"/>
    <x v="1"/>
    <x v="168"/>
    <x v="169"/>
    <x v="1"/>
    <s v="USD"/>
    <n v="1374006193.74879"/>
    <x v="169"/>
    <n v="1376043422.2458"/>
    <x v="168"/>
    <b v="0"/>
    <b v="1"/>
    <s v="games/video games"/>
    <x v="6"/>
    <x v="11"/>
  </r>
  <r>
    <n v="170"/>
    <s v="Spencer-Bates"/>
    <x v="26"/>
    <n v="26830.4253221"/>
    <x v="170"/>
    <x v="170"/>
    <x v="3"/>
    <x v="169"/>
    <x v="170"/>
    <x v="1"/>
    <s v="USD"/>
    <n v="1373637719.5446701"/>
    <x v="170"/>
    <n v="1375678640.01543"/>
    <x v="169"/>
    <b v="0"/>
    <b v="0"/>
    <s v="theater/plays"/>
    <x v="3"/>
    <x v="3"/>
  </r>
  <r>
    <n v="171"/>
    <s v="Best, Carr and Williams"/>
    <x v="27"/>
    <n v="26778.410723090401"/>
    <x v="171"/>
    <x v="171"/>
    <x v="0"/>
    <x v="170"/>
    <x v="171"/>
    <x v="1"/>
    <s v="USD"/>
    <n v="1373269245.3405399"/>
    <x v="171"/>
    <n v="1375313857.7850699"/>
    <x v="170"/>
    <b v="0"/>
    <b v="0"/>
    <s v="music/rock"/>
    <x v="1"/>
    <x v="1"/>
  </r>
  <r>
    <n v="172"/>
    <s v="Campbell, Brown and Powell"/>
    <x v="28"/>
    <n v="26726.3961240809"/>
    <x v="172"/>
    <x v="172"/>
    <x v="1"/>
    <x v="171"/>
    <x v="172"/>
    <x v="1"/>
    <s v="USD"/>
    <n v="1372900771.13641"/>
    <x v="172"/>
    <n v="1374949075.5546999"/>
    <x v="171"/>
    <b v="0"/>
    <b v="1"/>
    <s v="theater/plays"/>
    <x v="3"/>
    <x v="3"/>
  </r>
  <r>
    <n v="173"/>
    <s v="Johnson, Parker and Haynes"/>
    <x v="29"/>
    <n v="26674.381525071301"/>
    <x v="173"/>
    <x v="173"/>
    <x v="1"/>
    <x v="172"/>
    <x v="173"/>
    <x v="5"/>
    <s v="CHF"/>
    <n v="1372532296.9322801"/>
    <x v="173"/>
    <n v="1374584293.3243301"/>
    <x v="172"/>
    <b v="0"/>
    <b v="0"/>
    <s v="film &amp; video/shorts"/>
    <x v="4"/>
    <x v="12"/>
  </r>
  <r>
    <n v="174"/>
    <s v="Clark-Cooke"/>
    <x v="30"/>
    <n v="26622.366926061699"/>
    <x v="174"/>
    <x v="174"/>
    <x v="1"/>
    <x v="173"/>
    <x v="174"/>
    <x v="1"/>
    <s v="USD"/>
    <n v="1372163822.7281499"/>
    <x v="174"/>
    <n v="1374219511.09396"/>
    <x v="173"/>
    <b v="0"/>
    <b v="0"/>
    <s v="film &amp; video/animation"/>
    <x v="4"/>
    <x v="10"/>
  </r>
  <r>
    <n v="175"/>
    <s v="Schroeder Ltd"/>
    <x v="31"/>
    <n v="26570.3523270521"/>
    <x v="175"/>
    <x v="175"/>
    <x v="1"/>
    <x v="174"/>
    <x v="175"/>
    <x v="4"/>
    <s v="GBP"/>
    <n v="1371795348.52402"/>
    <x v="175"/>
    <n v="1373854728.86359"/>
    <x v="174"/>
    <b v="0"/>
    <b v="0"/>
    <s v="games/video games"/>
    <x v="6"/>
    <x v="11"/>
  </r>
  <r>
    <n v="176"/>
    <s v="Jackson PLC"/>
    <x v="32"/>
    <n v="26518.337728042501"/>
    <x v="176"/>
    <x v="176"/>
    <x v="0"/>
    <x v="175"/>
    <x v="176"/>
    <x v="6"/>
    <s v="EUR"/>
    <n v="1371426874.31989"/>
    <x v="176"/>
    <n v="1373489946.63322"/>
    <x v="175"/>
    <b v="0"/>
    <b v="0"/>
    <s v="film &amp; video/documentary"/>
    <x v="4"/>
    <x v="4"/>
  </r>
  <r>
    <n v="177"/>
    <s v="Blair, Collins and Carter"/>
    <x v="33"/>
    <n v="26466.323129032899"/>
    <x v="177"/>
    <x v="177"/>
    <x v="1"/>
    <x v="176"/>
    <x v="177"/>
    <x v="1"/>
    <s v="USD"/>
    <n v="1371058400.1157601"/>
    <x v="177"/>
    <n v="1373125164.4028599"/>
    <x v="176"/>
    <b v="0"/>
    <b v="0"/>
    <s v="theater/plays"/>
    <x v="3"/>
    <x v="3"/>
  </r>
  <r>
    <n v="178"/>
    <s v="Maldonado and Sons"/>
    <x v="34"/>
    <n v="26414.308530023402"/>
    <x v="178"/>
    <x v="178"/>
    <x v="1"/>
    <x v="177"/>
    <x v="178"/>
    <x v="1"/>
    <s v="USD"/>
    <n v="1370689925.9116299"/>
    <x v="178"/>
    <n v="1372760382.1724899"/>
    <x v="177"/>
    <b v="0"/>
    <b v="0"/>
    <s v="film &amp; video/documentary"/>
    <x v="4"/>
    <x v="4"/>
  </r>
  <r>
    <n v="179"/>
    <s v="Mitchell and Sons"/>
    <x v="35"/>
    <n v="26362.293931013799"/>
    <x v="179"/>
    <x v="179"/>
    <x v="1"/>
    <x v="178"/>
    <x v="179"/>
    <x v="3"/>
    <s v="DKK"/>
    <n v="1370321451.70751"/>
    <x v="179"/>
    <n v="1372395599.9421201"/>
    <x v="178"/>
    <b v="0"/>
    <b v="1"/>
    <s v="film &amp; video/drama"/>
    <x v="4"/>
    <x v="6"/>
  </r>
  <r>
    <n v="180"/>
    <s v="Jackson-Lewis"/>
    <x v="36"/>
    <n v="26310.2793320042"/>
    <x v="180"/>
    <x v="180"/>
    <x v="1"/>
    <x v="179"/>
    <x v="180"/>
    <x v="1"/>
    <s v="USD"/>
    <n v="1369952977.5033801"/>
    <x v="180"/>
    <n v="1372030817.71175"/>
    <x v="179"/>
    <b v="0"/>
    <b v="0"/>
    <s v="theater/plays"/>
    <x v="3"/>
    <x v="3"/>
  </r>
  <r>
    <n v="181"/>
    <s v="Black, Armstrong and Anderson"/>
    <x v="37"/>
    <n v="26258.264732994601"/>
    <x v="181"/>
    <x v="181"/>
    <x v="1"/>
    <x v="180"/>
    <x v="181"/>
    <x v="1"/>
    <s v="USD"/>
    <n v="1369584503.2992499"/>
    <x v="181"/>
    <n v="1371666035.48138"/>
    <x v="180"/>
    <b v="0"/>
    <b v="1"/>
    <s v="publishing/fiction"/>
    <x v="5"/>
    <x v="13"/>
  </r>
  <r>
    <n v="182"/>
    <s v="Maldonado-Gonzalez"/>
    <x v="38"/>
    <n v="26206.250133984999"/>
    <x v="182"/>
    <x v="182"/>
    <x v="1"/>
    <x v="181"/>
    <x v="182"/>
    <x v="1"/>
    <s v="USD"/>
    <n v="1369216029.09512"/>
    <x v="182"/>
    <n v="1371301253.2510099"/>
    <x v="181"/>
    <b v="0"/>
    <b v="0"/>
    <s v="photography/photography books"/>
    <x v="7"/>
    <x v="14"/>
  </r>
  <r>
    <n v="183"/>
    <s v="Kim-Rice"/>
    <x v="39"/>
    <n v="26154.2355349754"/>
    <x v="183"/>
    <x v="183"/>
    <x v="0"/>
    <x v="182"/>
    <x v="183"/>
    <x v="3"/>
    <s v="DKK"/>
    <n v="1368847554.89099"/>
    <x v="183"/>
    <n v="1370936471.0206399"/>
    <x v="182"/>
    <b v="0"/>
    <b v="0"/>
    <s v="theater/plays"/>
    <x v="3"/>
    <x v="3"/>
  </r>
  <r>
    <n v="184"/>
    <s v="Garcia, Garcia and Lopez"/>
    <x v="40"/>
    <n v="26102.220935965899"/>
    <x v="184"/>
    <x v="184"/>
    <x v="1"/>
    <x v="183"/>
    <x v="184"/>
    <x v="1"/>
    <s v="USD"/>
    <n v="1368479080.6868601"/>
    <x v="184"/>
    <n v="1370571688.7902801"/>
    <x v="183"/>
    <b v="0"/>
    <b v="1"/>
    <s v="technology/wearables"/>
    <x v="2"/>
    <x v="8"/>
  </r>
  <r>
    <n v="185"/>
    <s v="Watts Group"/>
    <x v="41"/>
    <n v="26050.2063369563"/>
    <x v="185"/>
    <x v="185"/>
    <x v="1"/>
    <x v="184"/>
    <x v="185"/>
    <x v="6"/>
    <s v="EUR"/>
    <n v="1368110606.4827299"/>
    <x v="185"/>
    <n v="1370206906.5599101"/>
    <x v="184"/>
    <b v="0"/>
    <b v="1"/>
    <s v="music/rock"/>
    <x v="1"/>
    <x v="1"/>
  </r>
  <r>
    <n v="186"/>
    <s v="Werner-Bryant"/>
    <x v="42"/>
    <n v="25998.191737946701"/>
    <x v="186"/>
    <x v="186"/>
    <x v="1"/>
    <x v="185"/>
    <x v="186"/>
    <x v="1"/>
    <s v="USD"/>
    <n v="1367742132.2786"/>
    <x v="186"/>
    <n v="1369842124.32954"/>
    <x v="185"/>
    <b v="0"/>
    <b v="0"/>
    <s v="food/food trucks"/>
    <x v="0"/>
    <x v="0"/>
  </r>
  <r>
    <n v="187"/>
    <s v="Schmitt-Mendoza"/>
    <x v="43"/>
    <n v="25946.177138937099"/>
    <x v="187"/>
    <x v="187"/>
    <x v="1"/>
    <x v="186"/>
    <x v="187"/>
    <x v="1"/>
    <s v="USD"/>
    <n v="1367373658.07447"/>
    <x v="187"/>
    <n v="1369477342.09917"/>
    <x v="186"/>
    <b v="0"/>
    <b v="0"/>
    <s v="publishing/radio &amp; podcasts"/>
    <x v="5"/>
    <x v="15"/>
  </r>
  <r>
    <n v="188"/>
    <s v="Reid-Mccullough"/>
    <x v="44"/>
    <n v="25894.1625399275"/>
    <x v="188"/>
    <x v="188"/>
    <x v="1"/>
    <x v="187"/>
    <x v="188"/>
    <x v="3"/>
    <s v="DKK"/>
    <n v="1367005183.8703499"/>
    <x v="188"/>
    <n v="1369112559.8687999"/>
    <x v="187"/>
    <b v="0"/>
    <b v="0"/>
    <s v="publishing/fiction"/>
    <x v="5"/>
    <x v="13"/>
  </r>
  <r>
    <n v="189"/>
    <s v="Woods-Clark"/>
    <x v="45"/>
    <n v="25842.147940917901"/>
    <x v="189"/>
    <x v="189"/>
    <x v="0"/>
    <x v="188"/>
    <x v="189"/>
    <x v="1"/>
    <s v="USD"/>
    <n v="1366636709.6662199"/>
    <x v="189"/>
    <n v="1368747777.6384301"/>
    <x v="188"/>
    <b v="0"/>
    <b v="1"/>
    <s v="theater/plays"/>
    <x v="3"/>
    <x v="3"/>
  </r>
  <r>
    <n v="190"/>
    <s v="Vaughn, Hunt and Caldwell"/>
    <x v="46"/>
    <n v="25790.1333419084"/>
    <x v="190"/>
    <x v="190"/>
    <x v="1"/>
    <x v="189"/>
    <x v="190"/>
    <x v="1"/>
    <s v="USD"/>
    <n v="1366268235.46209"/>
    <x v="190"/>
    <n v="1368382995.4080601"/>
    <x v="189"/>
    <b v="0"/>
    <b v="0"/>
    <s v="music/rock"/>
    <x v="1"/>
    <x v="1"/>
  </r>
  <r>
    <n v="191"/>
    <s v="Bennett and Sons"/>
    <x v="47"/>
    <n v="25738.118742898801"/>
    <x v="191"/>
    <x v="191"/>
    <x v="1"/>
    <x v="190"/>
    <x v="191"/>
    <x v="1"/>
    <s v="USD"/>
    <n v="1365899761.2579601"/>
    <x v="191"/>
    <n v="1368018213.1777"/>
    <x v="190"/>
    <b v="0"/>
    <b v="0"/>
    <s v="theater/plays"/>
    <x v="3"/>
    <x v="3"/>
  </r>
  <r>
    <n v="192"/>
    <s v="Lamb Inc"/>
    <x v="48"/>
    <n v="25686.104143889199"/>
    <x v="192"/>
    <x v="192"/>
    <x v="1"/>
    <x v="191"/>
    <x v="192"/>
    <x v="1"/>
    <s v="USD"/>
    <n v="1365531287.0538299"/>
    <x v="192"/>
    <n v="1367653430.94733"/>
    <x v="191"/>
    <b v="0"/>
    <b v="0"/>
    <s v="theater/plays"/>
    <x v="3"/>
    <x v="3"/>
  </r>
  <r>
    <n v="193"/>
    <s v="Casey-Kelly"/>
    <x v="49"/>
    <n v="25634.0895448796"/>
    <x v="193"/>
    <x v="193"/>
    <x v="1"/>
    <x v="192"/>
    <x v="193"/>
    <x v="1"/>
    <s v="USD"/>
    <n v="1365162812.8497"/>
    <x v="193"/>
    <n v="1367288648.71696"/>
    <x v="192"/>
    <b v="0"/>
    <b v="0"/>
    <s v="music/rock"/>
    <x v="1"/>
    <x v="1"/>
  </r>
  <r>
    <n v="194"/>
    <s v="Jones, Taylor and Moore"/>
    <x v="50"/>
    <n v="25582.074945870099"/>
    <x v="194"/>
    <x v="194"/>
    <x v="0"/>
    <x v="193"/>
    <x v="194"/>
    <x v="6"/>
    <s v="EUR"/>
    <n v="1364794338.64557"/>
    <x v="194"/>
    <n v="1366923866.4865899"/>
    <x v="193"/>
    <b v="0"/>
    <b v="0"/>
    <s v="music/metal"/>
    <x v="1"/>
    <x v="16"/>
  </r>
  <r>
    <n v="195"/>
    <s v="Bradshaw, Gill and Donovan"/>
    <x v="51"/>
    <n v="25530.0603468605"/>
    <x v="195"/>
    <x v="195"/>
    <x v="0"/>
    <x v="194"/>
    <x v="195"/>
    <x v="4"/>
    <s v="GBP"/>
    <n v="1364425864.4414401"/>
    <x v="195"/>
    <n v="1366559084.2562201"/>
    <x v="194"/>
    <b v="0"/>
    <b v="1"/>
    <s v="technology/wearables"/>
    <x v="2"/>
    <x v="8"/>
  </r>
  <r>
    <n v="196"/>
    <s v="Hernandez, Rodriguez and Clark"/>
    <x v="52"/>
    <n v="25478.045747850902"/>
    <x v="196"/>
    <x v="196"/>
    <x v="0"/>
    <x v="195"/>
    <x v="196"/>
    <x v="1"/>
    <s v="USD"/>
    <n v="1364057390.2373099"/>
    <x v="196"/>
    <n v="1366194302.0258501"/>
    <x v="195"/>
    <b v="0"/>
    <b v="0"/>
    <s v="theater/plays"/>
    <x v="3"/>
    <x v="3"/>
  </r>
  <r>
    <n v="197"/>
    <s v="Smith-Jones"/>
    <x v="53"/>
    <n v="25426.031148841299"/>
    <x v="197"/>
    <x v="197"/>
    <x v="1"/>
    <x v="196"/>
    <x v="197"/>
    <x v="1"/>
    <s v="USD"/>
    <n v="1363688916.03319"/>
    <x v="197"/>
    <n v="1365829519.79549"/>
    <x v="196"/>
    <b v="0"/>
    <b v="0"/>
    <s v="film &amp; video/drama"/>
    <x v="4"/>
    <x v="6"/>
  </r>
  <r>
    <n v="198"/>
    <s v="Roy PLC"/>
    <x v="54"/>
    <n v="25374.0165498317"/>
    <x v="198"/>
    <x v="198"/>
    <x v="0"/>
    <x v="197"/>
    <x v="198"/>
    <x v="1"/>
    <s v="USD"/>
    <n v="1363320441.8290601"/>
    <x v="198"/>
    <n v="1365464737.56512"/>
    <x v="197"/>
    <b v="0"/>
    <b v="0"/>
    <s v="technology/wearables"/>
    <x v="2"/>
    <x v="8"/>
  </r>
  <r>
    <n v="199"/>
    <s v="Wright, Brooks and Villarreal"/>
    <x v="55"/>
    <n v="25322.001950822101"/>
    <x v="199"/>
    <x v="199"/>
    <x v="1"/>
    <x v="198"/>
    <x v="199"/>
    <x v="1"/>
    <s v="USD"/>
    <n v="1362951967.6249299"/>
    <x v="199"/>
    <n v="1365099955.3347499"/>
    <x v="198"/>
    <b v="0"/>
    <b v="0"/>
    <s v="music/jazz"/>
    <x v="1"/>
    <x v="17"/>
  </r>
  <r>
    <n v="200"/>
    <s v="Flores, Miller and Johnson"/>
    <x v="56"/>
    <n v="25269.987351812601"/>
    <x v="200"/>
    <x v="200"/>
    <x v="1"/>
    <x v="199"/>
    <x v="200"/>
    <x v="1"/>
    <s v="USD"/>
    <n v="1362583493.4208"/>
    <x v="200"/>
    <n v="1364735173.1043799"/>
    <x v="199"/>
    <b v="0"/>
    <b v="0"/>
    <s v="technology/wearables"/>
    <x v="2"/>
    <x v="8"/>
  </r>
  <r>
    <n v="201"/>
    <s v="Bridges, Freeman and Kim"/>
    <x v="57"/>
    <n v="25217.972752803002"/>
    <x v="201"/>
    <x v="201"/>
    <x v="1"/>
    <x v="200"/>
    <x v="201"/>
    <x v="1"/>
    <s v="USD"/>
    <n v="1362215019.21667"/>
    <x v="201"/>
    <n v="1364370390.8740101"/>
    <x v="200"/>
    <b v="0"/>
    <b v="0"/>
    <s v="games/video games"/>
    <x v="6"/>
    <x v="11"/>
  </r>
  <r>
    <n v="202"/>
    <s v="Anderson-Perez"/>
    <x v="58"/>
    <n v="25165.958153793399"/>
    <x v="202"/>
    <x v="202"/>
    <x v="1"/>
    <x v="201"/>
    <x v="202"/>
    <x v="1"/>
    <s v="USD"/>
    <n v="1361846545.0125401"/>
    <x v="202"/>
    <n v="1364005608.64364"/>
    <x v="201"/>
    <b v="0"/>
    <b v="0"/>
    <s v="theater/plays"/>
    <x v="3"/>
    <x v="3"/>
  </r>
  <r>
    <n v="203"/>
    <s v="Wright, Fox and Marks"/>
    <x v="59"/>
    <n v="25113.9435547838"/>
    <x v="203"/>
    <x v="203"/>
    <x v="1"/>
    <x v="202"/>
    <x v="203"/>
    <x v="1"/>
    <s v="USD"/>
    <n v="1361478070.8084099"/>
    <x v="203"/>
    <n v="1363640826.41327"/>
    <x v="202"/>
    <b v="0"/>
    <b v="1"/>
    <s v="theater/plays"/>
    <x v="3"/>
    <x v="3"/>
  </r>
  <r>
    <n v="204"/>
    <s v="Crawford-Peters"/>
    <x v="60"/>
    <n v="25061.928955774201"/>
    <x v="204"/>
    <x v="204"/>
    <x v="1"/>
    <x v="203"/>
    <x v="204"/>
    <x v="0"/>
    <s v="CAD"/>
    <n v="1361109596.60428"/>
    <x v="204"/>
    <n v="1363276044.18291"/>
    <x v="203"/>
    <b v="0"/>
    <b v="0"/>
    <s v="theater/plays"/>
    <x v="3"/>
    <x v="3"/>
  </r>
  <r>
    <n v="205"/>
    <s v="Romero-Hoffman"/>
    <x v="61"/>
    <n v="25009.914356764599"/>
    <x v="205"/>
    <x v="205"/>
    <x v="0"/>
    <x v="204"/>
    <x v="205"/>
    <x v="0"/>
    <s v="CAD"/>
    <n v="1360741122.4001501"/>
    <x v="205"/>
    <n v="1362911261.9525399"/>
    <x v="204"/>
    <b v="0"/>
    <b v="0"/>
    <s v="theater/plays"/>
    <x v="3"/>
    <x v="3"/>
  </r>
  <r>
    <n v="206"/>
    <s v="Sparks-West"/>
    <x v="62"/>
    <n v="24957.899757755102"/>
    <x v="206"/>
    <x v="206"/>
    <x v="1"/>
    <x v="205"/>
    <x v="206"/>
    <x v="1"/>
    <s v="USD"/>
    <n v="1360372648.1960299"/>
    <x v="206"/>
    <n v="1362546479.7221701"/>
    <x v="205"/>
    <b v="0"/>
    <b v="0"/>
    <s v="technology/web"/>
    <x v="2"/>
    <x v="2"/>
  </r>
  <r>
    <n v="207"/>
    <s v="Baker, Morgan and Brown"/>
    <x v="63"/>
    <n v="24905.885158745499"/>
    <x v="207"/>
    <x v="207"/>
    <x v="0"/>
    <x v="206"/>
    <x v="207"/>
    <x v="1"/>
    <s v="USD"/>
    <n v="1360004173.9919"/>
    <x v="207"/>
    <n v="1362181697.4918001"/>
    <x v="206"/>
    <b v="0"/>
    <b v="0"/>
    <s v="theater/plays"/>
    <x v="3"/>
    <x v="3"/>
  </r>
  <r>
    <n v="208"/>
    <s v="Mosley-Gilbert"/>
    <x v="64"/>
    <n v="24853.8705597359"/>
    <x v="208"/>
    <x v="208"/>
    <x v="0"/>
    <x v="207"/>
    <x v="208"/>
    <x v="1"/>
    <s v="USD"/>
    <n v="1359635699.78777"/>
    <x v="208"/>
    <n v="1361816915.26143"/>
    <x v="207"/>
    <b v="0"/>
    <b v="1"/>
    <s v="technology/web"/>
    <x v="2"/>
    <x v="2"/>
  </r>
  <r>
    <n v="209"/>
    <s v="Berry-Boyer"/>
    <x v="65"/>
    <n v="24801.855960726301"/>
    <x v="209"/>
    <x v="209"/>
    <x v="1"/>
    <x v="208"/>
    <x v="209"/>
    <x v="1"/>
    <s v="USD"/>
    <n v="1359267225.5836401"/>
    <x v="209"/>
    <n v="1361452133.03106"/>
    <x v="208"/>
    <b v="0"/>
    <b v="0"/>
    <s v="theater/plays"/>
    <x v="3"/>
    <x v="3"/>
  </r>
  <r>
    <n v="210"/>
    <s v="Sanders-Allen"/>
    <x v="66"/>
    <n v="24749.841361716699"/>
    <x v="210"/>
    <x v="210"/>
    <x v="0"/>
    <x v="209"/>
    <x v="210"/>
    <x v="1"/>
    <s v="USD"/>
    <n v="1358898751.3795099"/>
    <x v="210"/>
    <n v="1361087350.8006899"/>
    <x v="209"/>
    <b v="0"/>
    <b v="1"/>
    <s v="theater/plays"/>
    <x v="3"/>
    <x v="3"/>
  </r>
  <r>
    <n v="211"/>
    <s v="Lopez Inc"/>
    <x v="67"/>
    <n v="24697.826762707198"/>
    <x v="211"/>
    <x v="211"/>
    <x v="1"/>
    <x v="210"/>
    <x v="211"/>
    <x v="4"/>
    <s v="GBP"/>
    <n v="1358530277.17538"/>
    <x v="211"/>
    <n v="1360722568.5703299"/>
    <x v="210"/>
    <b v="0"/>
    <b v="1"/>
    <s v="technology/wearables"/>
    <x v="2"/>
    <x v="8"/>
  </r>
  <r>
    <n v="212"/>
    <s v="Moreno-Turner"/>
    <x v="68"/>
    <n v="24645.812163697599"/>
    <x v="212"/>
    <x v="212"/>
    <x v="1"/>
    <x v="211"/>
    <x v="212"/>
    <x v="6"/>
    <s v="EUR"/>
    <n v="1358161802.9712501"/>
    <x v="212"/>
    <n v="1360357786.3399601"/>
    <x v="211"/>
    <b v="0"/>
    <b v="1"/>
    <s v="theater/plays"/>
    <x v="3"/>
    <x v="3"/>
  </r>
  <r>
    <n v="213"/>
    <s v="Jones-Watson"/>
    <x v="69"/>
    <n v="24593.797564688"/>
    <x v="213"/>
    <x v="213"/>
    <x v="3"/>
    <x v="212"/>
    <x v="213"/>
    <x v="1"/>
    <s v="USD"/>
    <n v="1357793328.7671199"/>
    <x v="213"/>
    <n v="1359993004.1095901"/>
    <x v="212"/>
    <b v="0"/>
    <b v="0"/>
    <s v="theater/plays"/>
    <x v="3"/>
    <x v="3"/>
  </r>
  <r>
    <n v="214"/>
    <s v="Barker Inc"/>
    <x v="70"/>
    <n v="24541.782965678402"/>
    <x v="214"/>
    <x v="214"/>
    <x v="1"/>
    <x v="213"/>
    <x v="214"/>
    <x v="6"/>
    <s v="EUR"/>
    <n v="1357424854.56299"/>
    <x v="214"/>
    <n v="1359628221.87922"/>
    <x v="213"/>
    <b v="0"/>
    <b v="1"/>
    <s v="theater/plays"/>
    <x v="3"/>
    <x v="3"/>
  </r>
  <r>
    <n v="215"/>
    <s v="Tate, Bass and House"/>
    <x v="71"/>
    <n v="24489.768366668799"/>
    <x v="215"/>
    <x v="215"/>
    <x v="1"/>
    <x v="214"/>
    <x v="215"/>
    <x v="1"/>
    <s v="USD"/>
    <n v="1357056380.35887"/>
    <x v="215"/>
    <n v="1359263439.64885"/>
    <x v="214"/>
    <b v="0"/>
    <b v="0"/>
    <s v="theater/plays"/>
    <x v="3"/>
    <x v="3"/>
  </r>
  <r>
    <n v="216"/>
    <s v="Baldwin, Riley and Jackson"/>
    <x v="0"/>
    <n v="24437.7537676592"/>
    <x v="216"/>
    <x v="216"/>
    <x v="0"/>
    <x v="215"/>
    <x v="216"/>
    <x v="0"/>
    <s v="CAD"/>
    <n v="1356687906.1547401"/>
    <x v="216"/>
    <n v="1358898657.4184799"/>
    <x v="215"/>
    <b v="0"/>
    <b v="0"/>
    <s v="food/food trucks"/>
    <x v="0"/>
    <x v="0"/>
  </r>
  <r>
    <n v="217"/>
    <s v="Odom Inc"/>
    <x v="1"/>
    <n v="24385.739168649699"/>
    <x v="217"/>
    <x v="217"/>
    <x v="1"/>
    <x v="216"/>
    <x v="217"/>
    <x v="1"/>
    <s v="USD"/>
    <n v="1356319431.9506099"/>
    <x v="217"/>
    <n v="1358533875.1881101"/>
    <x v="216"/>
    <b v="0"/>
    <b v="1"/>
    <s v="music/rock"/>
    <x v="1"/>
    <x v="1"/>
  </r>
  <r>
    <n v="218"/>
    <s v="Melton, Robinson and Fritz"/>
    <x v="2"/>
    <n v="24333.724569640101"/>
    <x v="218"/>
    <x v="218"/>
    <x v="1"/>
    <x v="217"/>
    <x v="218"/>
    <x v="2"/>
    <s v="AUD"/>
    <n v="1355950957.74648"/>
    <x v="218"/>
    <n v="1358169092.9577501"/>
    <x v="217"/>
    <b v="0"/>
    <b v="0"/>
    <s v="technology/web"/>
    <x v="2"/>
    <x v="2"/>
  </r>
  <r>
    <n v="219"/>
    <s v="Mcdonald, Gonzalez and Ross"/>
    <x v="3"/>
    <n v="24281.709970630502"/>
    <x v="219"/>
    <x v="219"/>
    <x v="0"/>
    <x v="218"/>
    <x v="219"/>
    <x v="1"/>
    <s v="USD"/>
    <n v="1355582483.5423501"/>
    <x v="219"/>
    <n v="1357804310.72738"/>
    <x v="218"/>
    <b v="0"/>
    <b v="0"/>
    <s v="music/rock"/>
    <x v="1"/>
    <x v="1"/>
  </r>
  <r>
    <n v="220"/>
    <s v="Larson-Little"/>
    <x v="4"/>
    <n v="24229.695371620899"/>
    <x v="220"/>
    <x v="220"/>
    <x v="0"/>
    <x v="219"/>
    <x v="220"/>
    <x v="1"/>
    <s v="USD"/>
    <n v="1355214009.3382199"/>
    <x v="220"/>
    <n v="1357439528.49701"/>
    <x v="219"/>
    <b v="0"/>
    <b v="0"/>
    <s v="theater/plays"/>
    <x v="3"/>
    <x v="3"/>
  </r>
  <r>
    <n v="221"/>
    <s v="Harris Group"/>
    <x v="5"/>
    <n v="24177.6807726113"/>
    <x v="221"/>
    <x v="221"/>
    <x v="1"/>
    <x v="220"/>
    <x v="221"/>
    <x v="3"/>
    <s v="DKK"/>
    <n v="1354845535.1340899"/>
    <x v="221"/>
    <n v="1357074746.2666399"/>
    <x v="220"/>
    <b v="0"/>
    <b v="0"/>
    <s v="theater/plays"/>
    <x v="3"/>
    <x v="3"/>
  </r>
  <r>
    <n v="222"/>
    <s v="Ortiz, Coleman and Mitchell"/>
    <x v="6"/>
    <n v="24125.666173601701"/>
    <x v="222"/>
    <x v="222"/>
    <x v="0"/>
    <x v="221"/>
    <x v="222"/>
    <x v="4"/>
    <s v="GBP"/>
    <n v="1354477060.92996"/>
    <x v="222"/>
    <n v="1356709964.0362699"/>
    <x v="221"/>
    <b v="0"/>
    <b v="0"/>
    <s v="film &amp; video/documentary"/>
    <x v="4"/>
    <x v="4"/>
  </r>
  <r>
    <n v="223"/>
    <s v="Carter-Guzman"/>
    <x v="7"/>
    <n v="24073.651574592201"/>
    <x v="223"/>
    <x v="223"/>
    <x v="1"/>
    <x v="222"/>
    <x v="223"/>
    <x v="3"/>
    <s v="DKK"/>
    <n v="1354108586.7258301"/>
    <x v="223"/>
    <n v="1356345181.8059001"/>
    <x v="222"/>
    <b v="0"/>
    <b v="0"/>
    <s v="theater/plays"/>
    <x v="3"/>
    <x v="3"/>
  </r>
  <r>
    <n v="224"/>
    <s v="Nunez-Richards"/>
    <x v="8"/>
    <n v="24021.636975582602"/>
    <x v="224"/>
    <x v="224"/>
    <x v="2"/>
    <x v="223"/>
    <x v="224"/>
    <x v="3"/>
    <s v="DKK"/>
    <n v="1353740112.5217099"/>
    <x v="224"/>
    <n v="1355980399.5755401"/>
    <x v="223"/>
    <b v="0"/>
    <b v="0"/>
    <s v="theater/plays"/>
    <x v="3"/>
    <x v="3"/>
  </r>
  <r>
    <n v="225"/>
    <s v="Rangel, Holt and Jones"/>
    <x v="9"/>
    <n v="23969.622376572999"/>
    <x v="225"/>
    <x v="225"/>
    <x v="0"/>
    <x v="224"/>
    <x v="225"/>
    <x v="1"/>
    <s v="USD"/>
    <n v="1353371638.31758"/>
    <x v="225"/>
    <n v="1355615617.34517"/>
    <x v="224"/>
    <b v="0"/>
    <b v="0"/>
    <s v="music/electric music"/>
    <x v="1"/>
    <x v="5"/>
  </r>
  <r>
    <n v="226"/>
    <s v="Green Ltd"/>
    <x v="10"/>
    <n v="23917.6077775634"/>
    <x v="226"/>
    <x v="226"/>
    <x v="1"/>
    <x v="225"/>
    <x v="226"/>
    <x v="1"/>
    <s v="USD"/>
    <n v="1353003164.1134501"/>
    <x v="226"/>
    <n v="1355250835.1148"/>
    <x v="225"/>
    <b v="0"/>
    <b v="0"/>
    <s v="film &amp; video/drama"/>
    <x v="4"/>
    <x v="6"/>
  </r>
  <r>
    <n v="227"/>
    <s v="Perez, Johnson and Gardner"/>
    <x v="11"/>
    <n v="23865.593178553801"/>
    <x v="227"/>
    <x v="227"/>
    <x v="0"/>
    <x v="226"/>
    <x v="227"/>
    <x v="1"/>
    <s v="USD"/>
    <n v="1352634689.9093201"/>
    <x v="227"/>
    <n v="1354886052.8844299"/>
    <x v="226"/>
    <b v="0"/>
    <b v="1"/>
    <s v="theater/plays"/>
    <x v="3"/>
    <x v="3"/>
  </r>
  <r>
    <n v="228"/>
    <s v="Kim Ltd"/>
    <x v="12"/>
    <n v="23813.578579544199"/>
    <x v="228"/>
    <x v="228"/>
    <x v="0"/>
    <x v="227"/>
    <x v="228"/>
    <x v="1"/>
    <s v="USD"/>
    <n v="1352266215.7051899"/>
    <x v="228"/>
    <n v="1354521270.6540599"/>
    <x v="227"/>
    <b v="0"/>
    <b v="0"/>
    <s v="film &amp; video/drama"/>
    <x v="4"/>
    <x v="6"/>
  </r>
  <r>
    <n v="229"/>
    <s v="Walker, Taylor and Coleman"/>
    <x v="13"/>
    <n v="23761.563980534698"/>
    <x v="229"/>
    <x v="229"/>
    <x v="1"/>
    <x v="228"/>
    <x v="229"/>
    <x v="1"/>
    <s v="USD"/>
    <n v="1351897741.50106"/>
    <x v="229"/>
    <n v="1354156488.4236901"/>
    <x v="228"/>
    <b v="0"/>
    <b v="0"/>
    <s v="music/indie rock"/>
    <x v="1"/>
    <x v="7"/>
  </r>
  <r>
    <n v="230"/>
    <s v="Rodriguez, Rose and Stewart"/>
    <x v="14"/>
    <n v="23709.549381525099"/>
    <x v="230"/>
    <x v="230"/>
    <x v="0"/>
    <x v="229"/>
    <x v="230"/>
    <x v="1"/>
    <s v="USD"/>
    <n v="1351529267.2969301"/>
    <x v="230"/>
    <n v="1353791706.19332"/>
    <x v="229"/>
    <b v="0"/>
    <b v="0"/>
    <s v="music/indie rock"/>
    <x v="1"/>
    <x v="7"/>
  </r>
  <r>
    <n v="231"/>
    <s v="Wright, Hunt and Rowe"/>
    <x v="15"/>
    <n v="23657.5347825155"/>
    <x v="231"/>
    <x v="231"/>
    <x v="0"/>
    <x v="230"/>
    <x v="231"/>
    <x v="1"/>
    <s v="USD"/>
    <n v="1351160793.0927999"/>
    <x v="231"/>
    <n v="1353426923.96296"/>
    <x v="230"/>
    <b v="0"/>
    <b v="0"/>
    <s v="technology/wearables"/>
    <x v="2"/>
    <x v="8"/>
  </r>
  <r>
    <n v="232"/>
    <s v="Hines Inc"/>
    <x v="16"/>
    <n v="23605.520183505902"/>
    <x v="232"/>
    <x v="232"/>
    <x v="1"/>
    <x v="231"/>
    <x v="232"/>
    <x v="1"/>
    <s v="USD"/>
    <n v="1350792318.88867"/>
    <x v="232"/>
    <n v="1353062141.73259"/>
    <x v="231"/>
    <b v="0"/>
    <b v="0"/>
    <s v="publishing/nonfiction"/>
    <x v="5"/>
    <x v="9"/>
  </r>
  <r>
    <n v="233"/>
    <s v="Cochran-Nguyen"/>
    <x v="17"/>
    <n v="23553.505584496299"/>
    <x v="233"/>
    <x v="233"/>
    <x v="1"/>
    <x v="232"/>
    <x v="233"/>
    <x v="1"/>
    <s v="USD"/>
    <n v="1350423844.68455"/>
    <x v="233"/>
    <n v="1352697359.5022199"/>
    <x v="232"/>
    <b v="0"/>
    <b v="0"/>
    <s v="film &amp; video/animation"/>
    <x v="4"/>
    <x v="10"/>
  </r>
  <r>
    <n v="234"/>
    <s v="Johnson-Gould"/>
    <x v="18"/>
    <n v="23501.490985486798"/>
    <x v="234"/>
    <x v="234"/>
    <x v="3"/>
    <x v="233"/>
    <x v="234"/>
    <x v="1"/>
    <s v="USD"/>
    <n v="1350055370.4804201"/>
    <x v="234"/>
    <n v="1352332577.2718501"/>
    <x v="233"/>
    <b v="0"/>
    <b v="0"/>
    <s v="theater/plays"/>
    <x v="3"/>
    <x v="3"/>
  </r>
  <r>
    <n v="235"/>
    <s v="Perez-Hess"/>
    <x v="19"/>
    <n v="23449.476386477199"/>
    <x v="235"/>
    <x v="235"/>
    <x v="0"/>
    <x v="234"/>
    <x v="235"/>
    <x v="1"/>
    <s v="USD"/>
    <n v="1349686896.2762899"/>
    <x v="235"/>
    <n v="1351967795.0414801"/>
    <x v="234"/>
    <b v="0"/>
    <b v="1"/>
    <s v="theater/plays"/>
    <x v="3"/>
    <x v="3"/>
  </r>
  <r>
    <n v="236"/>
    <s v="Reeves, Thompson and Richardson"/>
    <x v="20"/>
    <n v="23397.461787467601"/>
    <x v="236"/>
    <x v="236"/>
    <x v="1"/>
    <x v="235"/>
    <x v="236"/>
    <x v="1"/>
    <s v="USD"/>
    <n v="1349318422.07216"/>
    <x v="236"/>
    <n v="1351603012.81111"/>
    <x v="235"/>
    <b v="0"/>
    <b v="0"/>
    <s v="film &amp; video/drama"/>
    <x v="4"/>
    <x v="6"/>
  </r>
  <r>
    <n v="237"/>
    <s v="Simmons-Reynolds"/>
    <x v="21"/>
    <n v="23345.447188458002"/>
    <x v="237"/>
    <x v="237"/>
    <x v="0"/>
    <x v="236"/>
    <x v="237"/>
    <x v="1"/>
    <s v="USD"/>
    <n v="1348949947.8680301"/>
    <x v="237"/>
    <n v="1351238230.58074"/>
    <x v="236"/>
    <b v="0"/>
    <b v="0"/>
    <s v="theater/plays"/>
    <x v="3"/>
    <x v="3"/>
  </r>
  <r>
    <n v="238"/>
    <s v="Collier Inc"/>
    <x v="22"/>
    <n v="23293.432589448399"/>
    <x v="238"/>
    <x v="238"/>
    <x v="1"/>
    <x v="237"/>
    <x v="238"/>
    <x v="1"/>
    <s v="USD"/>
    <n v="1348581473.6638999"/>
    <x v="238"/>
    <n v="1350873448.3503799"/>
    <x v="237"/>
    <b v="0"/>
    <b v="0"/>
    <s v="theater/plays"/>
    <x v="3"/>
    <x v="3"/>
  </r>
  <r>
    <n v="239"/>
    <s v="Gray-Jenkins"/>
    <x v="23"/>
    <n v="23241.4179904388"/>
    <x v="239"/>
    <x v="239"/>
    <x v="1"/>
    <x v="238"/>
    <x v="239"/>
    <x v="4"/>
    <s v="GBP"/>
    <n v="1348212999.45977"/>
    <x v="239"/>
    <n v="1350508666.1200099"/>
    <x v="238"/>
    <b v="0"/>
    <b v="0"/>
    <s v="film &amp; video/documentary"/>
    <x v="4"/>
    <x v="4"/>
  </r>
  <r>
    <n v="240"/>
    <s v="Scott, Wilson and Martin"/>
    <x v="24"/>
    <n v="23189.4033914293"/>
    <x v="240"/>
    <x v="240"/>
    <x v="1"/>
    <x v="239"/>
    <x v="240"/>
    <x v="1"/>
    <s v="USD"/>
    <n v="1347844525.25564"/>
    <x v="240"/>
    <n v="1350143883.8896401"/>
    <x v="239"/>
    <b v="0"/>
    <b v="0"/>
    <s v="technology/wearables"/>
    <x v="2"/>
    <x v="8"/>
  </r>
  <r>
    <n v="241"/>
    <s v="Caldwell, Velazquez and Wilson"/>
    <x v="25"/>
    <n v="23137.388792419701"/>
    <x v="241"/>
    <x v="241"/>
    <x v="1"/>
    <x v="240"/>
    <x v="241"/>
    <x v="1"/>
    <s v="USD"/>
    <n v="1347476051.0515101"/>
    <x v="241"/>
    <n v="1349779101.65927"/>
    <x v="240"/>
    <b v="0"/>
    <b v="1"/>
    <s v="games/video games"/>
    <x v="6"/>
    <x v="11"/>
  </r>
  <r>
    <n v="242"/>
    <s v="Spencer-Bates"/>
    <x v="26"/>
    <n v="23085.374193410102"/>
    <x v="242"/>
    <x v="242"/>
    <x v="3"/>
    <x v="241"/>
    <x v="242"/>
    <x v="1"/>
    <s v="USD"/>
    <n v="1347107576.8473899"/>
    <x v="242"/>
    <n v="1349414319.4289"/>
    <x v="241"/>
    <b v="0"/>
    <b v="0"/>
    <s v="theater/plays"/>
    <x v="3"/>
    <x v="3"/>
  </r>
  <r>
    <n v="243"/>
    <s v="Best, Carr and Williams"/>
    <x v="27"/>
    <n v="23033.359594400499"/>
    <x v="243"/>
    <x v="243"/>
    <x v="0"/>
    <x v="242"/>
    <x v="243"/>
    <x v="1"/>
    <s v="USD"/>
    <n v="1346739102.64326"/>
    <x v="243"/>
    <n v="1349049537.19853"/>
    <x v="242"/>
    <b v="0"/>
    <b v="0"/>
    <s v="music/rock"/>
    <x v="1"/>
    <x v="1"/>
  </r>
  <r>
    <n v="244"/>
    <s v="Campbell, Brown and Powell"/>
    <x v="28"/>
    <n v="22981.3449953909"/>
    <x v="244"/>
    <x v="244"/>
    <x v="1"/>
    <x v="243"/>
    <x v="244"/>
    <x v="1"/>
    <s v="USD"/>
    <n v="1346370628.4391301"/>
    <x v="244"/>
    <n v="1348684754.9681599"/>
    <x v="243"/>
    <b v="0"/>
    <b v="1"/>
    <s v="theater/plays"/>
    <x v="3"/>
    <x v="3"/>
  </r>
  <r>
    <n v="245"/>
    <s v="Johnson, Parker and Haynes"/>
    <x v="29"/>
    <n v="22929.330396381301"/>
    <x v="245"/>
    <x v="245"/>
    <x v="1"/>
    <x v="244"/>
    <x v="245"/>
    <x v="5"/>
    <s v="CHF"/>
    <n v="1346002154.2349999"/>
    <x v="245"/>
    <n v="1348319972.7377999"/>
    <x v="244"/>
    <b v="0"/>
    <b v="0"/>
    <s v="film &amp; video/shorts"/>
    <x v="4"/>
    <x v="12"/>
  </r>
  <r>
    <n v="246"/>
    <s v="Clark-Cooke"/>
    <x v="30"/>
    <n v="22877.315797371801"/>
    <x v="246"/>
    <x v="246"/>
    <x v="1"/>
    <x v="245"/>
    <x v="246"/>
    <x v="1"/>
    <s v="USD"/>
    <n v="1345633680.03087"/>
    <x v="246"/>
    <n v="1347955190.5074301"/>
    <x v="245"/>
    <b v="0"/>
    <b v="0"/>
    <s v="film &amp; video/animation"/>
    <x v="4"/>
    <x v="10"/>
  </r>
  <r>
    <n v="247"/>
    <s v="Schroeder Ltd"/>
    <x v="31"/>
    <n v="22825.301198362198"/>
    <x v="247"/>
    <x v="247"/>
    <x v="1"/>
    <x v="246"/>
    <x v="247"/>
    <x v="4"/>
    <s v="GBP"/>
    <n v="1345265205.82674"/>
    <x v="247"/>
    <n v="1347590408.27706"/>
    <x v="246"/>
    <b v="0"/>
    <b v="0"/>
    <s v="games/video games"/>
    <x v="6"/>
    <x v="11"/>
  </r>
  <r>
    <n v="248"/>
    <s v="Jackson PLC"/>
    <x v="32"/>
    <n v="22773.286599352599"/>
    <x v="248"/>
    <x v="248"/>
    <x v="0"/>
    <x v="247"/>
    <x v="248"/>
    <x v="6"/>
    <s v="EUR"/>
    <n v="1344896731.6226101"/>
    <x v="248"/>
    <n v="1347225626.04669"/>
    <x v="247"/>
    <b v="0"/>
    <b v="0"/>
    <s v="film &amp; video/documentary"/>
    <x v="4"/>
    <x v="4"/>
  </r>
  <r>
    <n v="249"/>
    <s v="Blair, Collins and Carter"/>
    <x v="33"/>
    <n v="22721.272000343"/>
    <x v="249"/>
    <x v="249"/>
    <x v="1"/>
    <x v="248"/>
    <x v="249"/>
    <x v="1"/>
    <s v="USD"/>
    <n v="1344528257.4184799"/>
    <x v="249"/>
    <n v="1346860843.8163199"/>
    <x v="248"/>
    <b v="0"/>
    <b v="0"/>
    <s v="theater/plays"/>
    <x v="3"/>
    <x v="3"/>
  </r>
  <r>
    <n v="250"/>
    <s v="Maldonado and Sons"/>
    <x v="34"/>
    <n v="22669.257401333402"/>
    <x v="250"/>
    <x v="250"/>
    <x v="1"/>
    <x v="249"/>
    <x v="250"/>
    <x v="1"/>
    <s v="USD"/>
    <n v="1344159783.21435"/>
    <x v="250"/>
    <n v="1346496061.5859499"/>
    <x v="249"/>
    <b v="0"/>
    <b v="0"/>
    <s v="film &amp; video/documentary"/>
    <x v="4"/>
    <x v="4"/>
  </r>
  <r>
    <n v="251"/>
    <s v="Mitchell and Sons"/>
    <x v="35"/>
    <n v="22617.242802323799"/>
    <x v="251"/>
    <x v="251"/>
    <x v="1"/>
    <x v="250"/>
    <x v="251"/>
    <x v="3"/>
    <s v="DKK"/>
    <n v="1343791309.0102301"/>
    <x v="251"/>
    <n v="1346131279.3555901"/>
    <x v="250"/>
    <b v="0"/>
    <b v="1"/>
    <s v="film &amp; video/drama"/>
    <x v="4"/>
    <x v="6"/>
  </r>
  <r>
    <n v="252"/>
    <s v="Jackson-Lewis"/>
    <x v="36"/>
    <n v="22565.228203314298"/>
    <x v="252"/>
    <x v="252"/>
    <x v="1"/>
    <x v="251"/>
    <x v="252"/>
    <x v="1"/>
    <s v="USD"/>
    <n v="1343422834.8060999"/>
    <x v="252"/>
    <n v="1345766497.1252201"/>
    <x v="251"/>
    <b v="0"/>
    <b v="0"/>
    <s v="theater/plays"/>
    <x v="3"/>
    <x v="3"/>
  </r>
  <r>
    <n v="253"/>
    <s v="Black, Armstrong and Anderson"/>
    <x v="37"/>
    <n v="22513.213604304699"/>
    <x v="253"/>
    <x v="253"/>
    <x v="1"/>
    <x v="252"/>
    <x v="253"/>
    <x v="1"/>
    <s v="USD"/>
    <n v="1343054360.60197"/>
    <x v="253"/>
    <n v="1345401714.89485"/>
    <x v="252"/>
    <b v="0"/>
    <b v="1"/>
    <s v="publishing/fiction"/>
    <x v="5"/>
    <x v="13"/>
  </r>
  <r>
    <n v="254"/>
    <s v="Maldonado-Gonzalez"/>
    <x v="38"/>
    <n v="22461.199005295101"/>
    <x v="254"/>
    <x v="254"/>
    <x v="1"/>
    <x v="253"/>
    <x v="254"/>
    <x v="1"/>
    <s v="USD"/>
    <n v="1342685886.39784"/>
    <x v="254"/>
    <n v="1345036932.66448"/>
    <x v="253"/>
    <b v="0"/>
    <b v="0"/>
    <s v="photography/photography books"/>
    <x v="7"/>
    <x v="14"/>
  </r>
  <r>
    <n v="255"/>
    <s v="Kim-Rice"/>
    <x v="39"/>
    <n v="22409.184406285502"/>
    <x v="255"/>
    <x v="255"/>
    <x v="0"/>
    <x v="254"/>
    <x v="255"/>
    <x v="3"/>
    <s v="DKK"/>
    <n v="1342317412.1937101"/>
    <x v="255"/>
    <n v="1344672150.4341099"/>
    <x v="254"/>
    <b v="0"/>
    <b v="0"/>
    <s v="theater/plays"/>
    <x v="3"/>
    <x v="3"/>
  </r>
  <r>
    <n v="256"/>
    <s v="Garcia, Garcia and Lopez"/>
    <x v="40"/>
    <n v="22357.169807275899"/>
    <x v="256"/>
    <x v="256"/>
    <x v="1"/>
    <x v="255"/>
    <x v="256"/>
    <x v="1"/>
    <s v="USD"/>
    <n v="1341948937.9895799"/>
    <x v="256"/>
    <n v="1344307368.2037399"/>
    <x v="255"/>
    <b v="0"/>
    <b v="1"/>
    <s v="technology/wearables"/>
    <x v="2"/>
    <x v="8"/>
  </r>
  <r>
    <n v="257"/>
    <s v="Watts Group"/>
    <x v="41"/>
    <n v="22305.155208266398"/>
    <x v="257"/>
    <x v="257"/>
    <x v="1"/>
    <x v="256"/>
    <x v="257"/>
    <x v="6"/>
    <s v="EUR"/>
    <n v="1341580463.78545"/>
    <x v="257"/>
    <n v="1343942585.9733701"/>
    <x v="256"/>
    <b v="0"/>
    <b v="1"/>
    <s v="music/rock"/>
    <x v="1"/>
    <x v="1"/>
  </r>
  <r>
    <n v="258"/>
    <s v="Werner-Bryant"/>
    <x v="42"/>
    <n v="22253.1406092568"/>
    <x v="258"/>
    <x v="258"/>
    <x v="1"/>
    <x v="257"/>
    <x v="258"/>
    <x v="1"/>
    <s v="USD"/>
    <n v="1341211989.58132"/>
    <x v="258"/>
    <n v="1343577803.74301"/>
    <x v="257"/>
    <b v="0"/>
    <b v="0"/>
    <s v="food/food trucks"/>
    <x v="0"/>
    <x v="0"/>
  </r>
  <r>
    <n v="259"/>
    <s v="Schmitt-Mendoza"/>
    <x v="43"/>
    <n v="22201.126010247201"/>
    <x v="259"/>
    <x v="259"/>
    <x v="1"/>
    <x v="258"/>
    <x v="259"/>
    <x v="1"/>
    <s v="USD"/>
    <n v="1340843515.3771901"/>
    <x v="259"/>
    <n v="1343213021.51264"/>
    <x v="258"/>
    <b v="0"/>
    <b v="0"/>
    <s v="publishing/radio &amp; podcasts"/>
    <x v="5"/>
    <x v="15"/>
  </r>
  <r>
    <n v="260"/>
    <s v="Reid-Mccullough"/>
    <x v="44"/>
    <n v="22149.111411237602"/>
    <x v="260"/>
    <x v="260"/>
    <x v="1"/>
    <x v="259"/>
    <x v="260"/>
    <x v="3"/>
    <s v="DKK"/>
    <n v="1340475041.17307"/>
    <x v="260"/>
    <n v="1342848239.28227"/>
    <x v="259"/>
    <b v="0"/>
    <b v="0"/>
    <s v="publishing/fiction"/>
    <x v="5"/>
    <x v="13"/>
  </r>
  <r>
    <n v="261"/>
    <s v="Woods-Clark"/>
    <x v="45"/>
    <n v="22097.096812227999"/>
    <x v="261"/>
    <x v="261"/>
    <x v="0"/>
    <x v="260"/>
    <x v="261"/>
    <x v="1"/>
    <s v="USD"/>
    <n v="1340106566.96894"/>
    <x v="261"/>
    <n v="1342483457.0518999"/>
    <x v="260"/>
    <b v="0"/>
    <b v="1"/>
    <s v="theater/plays"/>
    <x v="3"/>
    <x v="3"/>
  </r>
  <r>
    <n v="262"/>
    <s v="Vaughn, Hunt and Caldwell"/>
    <x v="46"/>
    <n v="22045.0822132184"/>
    <x v="262"/>
    <x v="262"/>
    <x v="1"/>
    <x v="261"/>
    <x v="262"/>
    <x v="1"/>
    <s v="USD"/>
    <n v="1339738092.7648101"/>
    <x v="262"/>
    <n v="1342118674.8215301"/>
    <x v="261"/>
    <b v="0"/>
    <b v="0"/>
    <s v="music/rock"/>
    <x v="1"/>
    <x v="1"/>
  </r>
  <r>
    <n v="263"/>
    <s v="Bennett and Sons"/>
    <x v="47"/>
    <n v="21993.0676142089"/>
    <x v="263"/>
    <x v="263"/>
    <x v="1"/>
    <x v="262"/>
    <x v="263"/>
    <x v="1"/>
    <s v="USD"/>
    <n v="1339369618.5606799"/>
    <x v="263"/>
    <n v="1341753892.5911601"/>
    <x v="262"/>
    <b v="0"/>
    <b v="0"/>
    <s v="theater/plays"/>
    <x v="3"/>
    <x v="3"/>
  </r>
  <r>
    <n v="264"/>
    <s v="Lamb Inc"/>
    <x v="48"/>
    <n v="21941.053015199301"/>
    <x v="264"/>
    <x v="264"/>
    <x v="1"/>
    <x v="263"/>
    <x v="264"/>
    <x v="1"/>
    <s v="USD"/>
    <n v="1339001144.35655"/>
    <x v="264"/>
    <n v="1341389110.36079"/>
    <x v="263"/>
    <b v="0"/>
    <b v="0"/>
    <s v="theater/plays"/>
    <x v="3"/>
    <x v="3"/>
  </r>
  <r>
    <n v="265"/>
    <s v="Casey-Kelly"/>
    <x v="49"/>
    <n v="21889.038416189702"/>
    <x v="265"/>
    <x v="265"/>
    <x v="1"/>
    <x v="264"/>
    <x v="265"/>
    <x v="1"/>
    <s v="USD"/>
    <n v="1338632670.15242"/>
    <x v="265"/>
    <n v="1341024328.13043"/>
    <x v="264"/>
    <b v="0"/>
    <b v="0"/>
    <s v="music/rock"/>
    <x v="1"/>
    <x v="1"/>
  </r>
  <r>
    <n v="266"/>
    <s v="Jones, Taylor and Moore"/>
    <x v="50"/>
    <n v="21837.023817180099"/>
    <x v="266"/>
    <x v="266"/>
    <x v="0"/>
    <x v="265"/>
    <x v="266"/>
    <x v="6"/>
    <s v="EUR"/>
    <n v="1338264195.9482901"/>
    <x v="266"/>
    <n v="1340659545.9000599"/>
    <x v="265"/>
    <b v="0"/>
    <b v="0"/>
    <s v="music/metal"/>
    <x v="1"/>
    <x v="16"/>
  </r>
  <r>
    <n v="267"/>
    <s v="Bradshaw, Gill and Donovan"/>
    <x v="51"/>
    <n v="21785.0092181705"/>
    <x v="267"/>
    <x v="267"/>
    <x v="0"/>
    <x v="266"/>
    <x v="267"/>
    <x v="4"/>
    <s v="GBP"/>
    <n v="1337895721.7441599"/>
    <x v="267"/>
    <n v="1340294763.6696899"/>
    <x v="266"/>
    <b v="0"/>
    <b v="1"/>
    <s v="technology/wearables"/>
    <x v="2"/>
    <x v="8"/>
  </r>
  <r>
    <n v="268"/>
    <s v="Hernandez, Rodriguez and Clark"/>
    <x v="52"/>
    <n v="21732.994619160901"/>
    <x v="268"/>
    <x v="268"/>
    <x v="0"/>
    <x v="267"/>
    <x v="268"/>
    <x v="1"/>
    <s v="USD"/>
    <n v="1337527247.54003"/>
    <x v="268"/>
    <n v="1339929981.4393201"/>
    <x v="267"/>
    <b v="0"/>
    <b v="0"/>
    <s v="theater/plays"/>
    <x v="3"/>
    <x v="3"/>
  </r>
  <r>
    <n v="269"/>
    <s v="Smith-Jones"/>
    <x v="53"/>
    <n v="21680.980020151401"/>
    <x v="269"/>
    <x v="269"/>
    <x v="1"/>
    <x v="268"/>
    <x v="269"/>
    <x v="1"/>
    <s v="USD"/>
    <n v="1337158773.3359101"/>
    <x v="269"/>
    <n v="1339565199.20895"/>
    <x v="268"/>
    <b v="0"/>
    <b v="0"/>
    <s v="film &amp; video/drama"/>
    <x v="4"/>
    <x v="6"/>
  </r>
  <r>
    <n v="270"/>
    <s v="Roy PLC"/>
    <x v="54"/>
    <n v="21628.965421141798"/>
    <x v="270"/>
    <x v="270"/>
    <x v="0"/>
    <x v="269"/>
    <x v="270"/>
    <x v="1"/>
    <s v="USD"/>
    <n v="1336790299.1317799"/>
    <x v="270"/>
    <n v="1339200416.97858"/>
    <x v="269"/>
    <b v="0"/>
    <b v="0"/>
    <s v="technology/wearables"/>
    <x v="2"/>
    <x v="8"/>
  </r>
  <r>
    <n v="271"/>
    <s v="Wright, Brooks and Villarreal"/>
    <x v="55"/>
    <n v="21576.950822132199"/>
    <x v="271"/>
    <x v="271"/>
    <x v="1"/>
    <x v="270"/>
    <x v="271"/>
    <x v="1"/>
    <s v="USD"/>
    <n v="1336421824.92765"/>
    <x v="271"/>
    <n v="1338835634.74822"/>
    <x v="270"/>
    <b v="0"/>
    <b v="0"/>
    <s v="music/jazz"/>
    <x v="1"/>
    <x v="17"/>
  </r>
  <r>
    <n v="272"/>
    <s v="Flores, Miller and Johnson"/>
    <x v="56"/>
    <n v="21524.9362231226"/>
    <x v="272"/>
    <x v="272"/>
    <x v="1"/>
    <x v="271"/>
    <x v="272"/>
    <x v="1"/>
    <s v="USD"/>
    <n v="1336053350.72352"/>
    <x v="272"/>
    <n v="1338470852.5178499"/>
    <x v="271"/>
    <b v="0"/>
    <b v="0"/>
    <s v="technology/wearables"/>
    <x v="2"/>
    <x v="8"/>
  </r>
  <r>
    <n v="273"/>
    <s v="Bridges, Freeman and Kim"/>
    <x v="57"/>
    <n v="21472.921624113002"/>
    <x v="273"/>
    <x v="273"/>
    <x v="1"/>
    <x v="272"/>
    <x v="273"/>
    <x v="1"/>
    <s v="USD"/>
    <n v="1335684876.5193901"/>
    <x v="273"/>
    <n v="1338106070.2874801"/>
    <x v="272"/>
    <b v="0"/>
    <b v="0"/>
    <s v="games/video games"/>
    <x v="6"/>
    <x v="11"/>
  </r>
  <r>
    <n v="274"/>
    <s v="Anderson-Perez"/>
    <x v="58"/>
    <n v="21420.907025103399"/>
    <x v="274"/>
    <x v="274"/>
    <x v="1"/>
    <x v="273"/>
    <x v="274"/>
    <x v="1"/>
    <s v="USD"/>
    <n v="1335316402.3152599"/>
    <x v="274"/>
    <n v="1337741288.0571101"/>
    <x v="273"/>
    <b v="0"/>
    <b v="0"/>
    <s v="theater/plays"/>
    <x v="3"/>
    <x v="3"/>
  </r>
  <r>
    <n v="275"/>
    <s v="Wright, Fox and Marks"/>
    <x v="59"/>
    <n v="21368.892426093898"/>
    <x v="275"/>
    <x v="275"/>
    <x v="1"/>
    <x v="274"/>
    <x v="275"/>
    <x v="1"/>
    <s v="USD"/>
    <n v="1334947928.11113"/>
    <x v="275"/>
    <n v="1337376505.82674"/>
    <x v="274"/>
    <b v="0"/>
    <b v="1"/>
    <s v="theater/plays"/>
    <x v="3"/>
    <x v="3"/>
  </r>
  <r>
    <n v="276"/>
    <s v="Crawford-Peters"/>
    <x v="60"/>
    <n v="21316.877827084299"/>
    <x v="276"/>
    <x v="276"/>
    <x v="1"/>
    <x v="275"/>
    <x v="276"/>
    <x v="0"/>
    <s v="CAD"/>
    <n v="1334579453.9070001"/>
    <x v="276"/>
    <n v="1337011723.59637"/>
    <x v="275"/>
    <b v="0"/>
    <b v="0"/>
    <s v="theater/plays"/>
    <x v="3"/>
    <x v="3"/>
  </r>
  <r>
    <n v="277"/>
    <s v="Romero-Hoffman"/>
    <x v="61"/>
    <n v="21264.863228074701"/>
    <x v="277"/>
    <x v="277"/>
    <x v="0"/>
    <x v="276"/>
    <x v="277"/>
    <x v="0"/>
    <s v="CAD"/>
    <n v="1334210979.7028699"/>
    <x v="277"/>
    <n v="1336646941.3659999"/>
    <x v="276"/>
    <b v="0"/>
    <b v="0"/>
    <s v="theater/plays"/>
    <x v="3"/>
    <x v="3"/>
  </r>
  <r>
    <n v="278"/>
    <s v="Sparks-West"/>
    <x v="62"/>
    <n v="21212.848629065102"/>
    <x v="278"/>
    <x v="278"/>
    <x v="1"/>
    <x v="277"/>
    <x v="278"/>
    <x v="1"/>
    <s v="USD"/>
    <n v="1333842505.49875"/>
    <x v="278"/>
    <n v="1336282159.1356399"/>
    <x v="277"/>
    <b v="0"/>
    <b v="0"/>
    <s v="technology/web"/>
    <x v="2"/>
    <x v="2"/>
  </r>
  <r>
    <n v="279"/>
    <s v="Baker, Morgan and Brown"/>
    <x v="63"/>
    <n v="21160.834030055499"/>
    <x v="279"/>
    <x v="279"/>
    <x v="0"/>
    <x v="278"/>
    <x v="279"/>
    <x v="1"/>
    <s v="USD"/>
    <n v="1333474031.29462"/>
    <x v="279"/>
    <n v="1335917376.9052701"/>
    <x v="278"/>
    <b v="0"/>
    <b v="0"/>
    <s v="theater/plays"/>
    <x v="3"/>
    <x v="3"/>
  </r>
  <r>
    <n v="280"/>
    <s v="Mosley-Gilbert"/>
    <x v="64"/>
    <n v="21108.8194310459"/>
    <x v="280"/>
    <x v="280"/>
    <x v="0"/>
    <x v="279"/>
    <x v="280"/>
    <x v="1"/>
    <s v="USD"/>
    <n v="1333105557.0904901"/>
    <x v="280"/>
    <n v="1335552594.6749001"/>
    <x v="279"/>
    <b v="0"/>
    <b v="1"/>
    <s v="technology/web"/>
    <x v="2"/>
    <x v="2"/>
  </r>
  <r>
    <n v="281"/>
    <s v="Berry-Boyer"/>
    <x v="65"/>
    <n v="21056.8048320364"/>
    <x v="281"/>
    <x v="281"/>
    <x v="1"/>
    <x v="280"/>
    <x v="281"/>
    <x v="1"/>
    <s v="USD"/>
    <n v="1332737082.8863599"/>
    <x v="281"/>
    <n v="1335187812.44453"/>
    <x v="280"/>
    <b v="0"/>
    <b v="0"/>
    <s v="theater/plays"/>
    <x v="3"/>
    <x v="3"/>
  </r>
  <r>
    <n v="282"/>
    <s v="Sanders-Allen"/>
    <x v="66"/>
    <n v="21004.790233026801"/>
    <x v="282"/>
    <x v="282"/>
    <x v="0"/>
    <x v="281"/>
    <x v="282"/>
    <x v="1"/>
    <s v="USD"/>
    <n v="1332368608.68223"/>
    <x v="282"/>
    <n v="1334823030.21416"/>
    <x v="281"/>
    <b v="0"/>
    <b v="1"/>
    <s v="theater/plays"/>
    <x v="3"/>
    <x v="3"/>
  </r>
  <r>
    <n v="283"/>
    <s v="Lopez Inc"/>
    <x v="67"/>
    <n v="20952.775634017202"/>
    <x v="283"/>
    <x v="283"/>
    <x v="1"/>
    <x v="282"/>
    <x v="283"/>
    <x v="4"/>
    <s v="GBP"/>
    <n v="1332000134.4781001"/>
    <x v="283"/>
    <n v="1334458247.9837899"/>
    <x v="282"/>
    <b v="0"/>
    <b v="1"/>
    <s v="technology/wearables"/>
    <x v="2"/>
    <x v="8"/>
  </r>
  <r>
    <n v="284"/>
    <s v="Moreno-Turner"/>
    <x v="68"/>
    <n v="20900.761035007599"/>
    <x v="284"/>
    <x v="284"/>
    <x v="1"/>
    <x v="283"/>
    <x v="284"/>
    <x v="6"/>
    <s v="EUR"/>
    <n v="1331631660.2739699"/>
    <x v="284"/>
    <n v="1334093465.7534201"/>
    <x v="283"/>
    <b v="0"/>
    <b v="1"/>
    <s v="theater/plays"/>
    <x v="3"/>
    <x v="3"/>
  </r>
  <r>
    <n v="285"/>
    <s v="Jones-Watson"/>
    <x v="69"/>
    <n v="20848.746435998"/>
    <x v="285"/>
    <x v="285"/>
    <x v="3"/>
    <x v="284"/>
    <x v="285"/>
    <x v="1"/>
    <s v="USD"/>
    <n v="1331263186.06984"/>
    <x v="285"/>
    <n v="1333728683.5230601"/>
    <x v="284"/>
    <b v="0"/>
    <b v="0"/>
    <s v="theater/plays"/>
    <x v="3"/>
    <x v="3"/>
  </r>
  <r>
    <n v="286"/>
    <s v="Barker Inc"/>
    <x v="70"/>
    <n v="20796.7318369885"/>
    <x v="286"/>
    <x v="286"/>
    <x v="1"/>
    <x v="285"/>
    <x v="286"/>
    <x v="6"/>
    <s v="EUR"/>
    <n v="1330894711.86571"/>
    <x v="286"/>
    <n v="1333363901.29269"/>
    <x v="285"/>
    <b v="0"/>
    <b v="1"/>
    <s v="theater/plays"/>
    <x v="3"/>
    <x v="3"/>
  </r>
  <r>
    <n v="287"/>
    <s v="Tate, Bass and House"/>
    <x v="71"/>
    <n v="20744.717237978901"/>
    <x v="287"/>
    <x v="287"/>
    <x v="1"/>
    <x v="286"/>
    <x v="287"/>
    <x v="1"/>
    <s v="USD"/>
    <n v="1330526237.6615901"/>
    <x v="287"/>
    <n v="1332999119.06232"/>
    <x v="286"/>
    <b v="0"/>
    <b v="0"/>
    <s v="theater/plays"/>
    <x v="3"/>
    <x v="3"/>
  </r>
  <r>
    <n v="288"/>
    <s v="Baldwin, Riley and Jackson"/>
    <x v="0"/>
    <n v="20692.702638969298"/>
    <x v="288"/>
    <x v="288"/>
    <x v="0"/>
    <x v="287"/>
    <x v="288"/>
    <x v="0"/>
    <s v="CAD"/>
    <n v="1330157763.4574599"/>
    <x v="288"/>
    <n v="1332634336.8319499"/>
    <x v="287"/>
    <b v="0"/>
    <b v="0"/>
    <s v="food/food trucks"/>
    <x v="0"/>
    <x v="0"/>
  </r>
  <r>
    <n v="289"/>
    <s v="Odom Inc"/>
    <x v="1"/>
    <n v="20640.688039959699"/>
    <x v="289"/>
    <x v="289"/>
    <x v="1"/>
    <x v="288"/>
    <x v="289"/>
    <x v="1"/>
    <s v="USD"/>
    <n v="1329789289.25333"/>
    <x v="289"/>
    <n v="1332269554.6015799"/>
    <x v="288"/>
    <b v="0"/>
    <b v="1"/>
    <s v="music/rock"/>
    <x v="1"/>
    <x v="1"/>
  </r>
  <r>
    <n v="290"/>
    <s v="Melton, Robinson and Fritz"/>
    <x v="2"/>
    <n v="20588.6734409501"/>
    <x v="290"/>
    <x v="290"/>
    <x v="1"/>
    <x v="289"/>
    <x v="290"/>
    <x v="2"/>
    <s v="AUD"/>
    <n v="1329420815.0492001"/>
    <x v="290"/>
    <n v="1331904772.3712101"/>
    <x v="289"/>
    <b v="0"/>
    <b v="0"/>
    <s v="technology/web"/>
    <x v="2"/>
    <x v="2"/>
  </r>
  <r>
    <n v="291"/>
    <s v="Mcdonald, Gonzalez and Ross"/>
    <x v="3"/>
    <n v="20536.658841940502"/>
    <x v="291"/>
    <x v="291"/>
    <x v="0"/>
    <x v="290"/>
    <x v="291"/>
    <x v="1"/>
    <s v="USD"/>
    <n v="1329052340.8450699"/>
    <x v="291"/>
    <n v="1331539990.1408501"/>
    <x v="290"/>
    <b v="0"/>
    <b v="0"/>
    <s v="music/rock"/>
    <x v="1"/>
    <x v="1"/>
  </r>
  <r>
    <n v="292"/>
    <s v="Larson-Little"/>
    <x v="4"/>
    <n v="20484.644242931001"/>
    <x v="292"/>
    <x v="292"/>
    <x v="0"/>
    <x v="291"/>
    <x v="292"/>
    <x v="1"/>
    <s v="USD"/>
    <n v="1328683866.64094"/>
    <x v="292"/>
    <n v="1331175207.91048"/>
    <x v="291"/>
    <b v="0"/>
    <b v="0"/>
    <s v="theater/plays"/>
    <x v="3"/>
    <x v="3"/>
  </r>
  <r>
    <n v="293"/>
    <s v="Harris Group"/>
    <x v="5"/>
    <n v="20432.629643921398"/>
    <x v="293"/>
    <x v="293"/>
    <x v="1"/>
    <x v="292"/>
    <x v="293"/>
    <x v="3"/>
    <s v="DKK"/>
    <n v="1328315392.43681"/>
    <x v="293"/>
    <n v="1330810425.68011"/>
    <x v="292"/>
    <b v="0"/>
    <b v="0"/>
    <s v="theater/plays"/>
    <x v="3"/>
    <x v="3"/>
  </r>
  <r>
    <n v="294"/>
    <s v="Ortiz, Coleman and Mitchell"/>
    <x v="6"/>
    <n v="20380.615044911799"/>
    <x v="294"/>
    <x v="294"/>
    <x v="0"/>
    <x v="293"/>
    <x v="294"/>
    <x v="4"/>
    <s v="GBP"/>
    <n v="1327946918.2326801"/>
    <x v="294"/>
    <n v="1330445643.4497399"/>
    <x v="293"/>
    <b v="0"/>
    <b v="0"/>
    <s v="film &amp; video/documentary"/>
    <x v="4"/>
    <x v="4"/>
  </r>
  <r>
    <n v="295"/>
    <s v="Carter-Guzman"/>
    <x v="7"/>
    <n v="20328.600445902201"/>
    <x v="295"/>
    <x v="295"/>
    <x v="1"/>
    <x v="294"/>
    <x v="295"/>
    <x v="3"/>
    <s v="DKK"/>
    <n v="1327578444.0285599"/>
    <x v="295"/>
    <n v="1330080861.2193699"/>
    <x v="294"/>
    <b v="0"/>
    <b v="0"/>
    <s v="theater/plays"/>
    <x v="3"/>
    <x v="3"/>
  </r>
  <r>
    <n v="296"/>
    <s v="Nunez-Richards"/>
    <x v="8"/>
    <n v="20276.585846892602"/>
    <x v="296"/>
    <x v="296"/>
    <x v="2"/>
    <x v="295"/>
    <x v="296"/>
    <x v="3"/>
    <s v="DKK"/>
    <n v="1327209969.82443"/>
    <x v="296"/>
    <n v="1329716078.9890001"/>
    <x v="295"/>
    <b v="0"/>
    <b v="0"/>
    <s v="theater/plays"/>
    <x v="3"/>
    <x v="3"/>
  </r>
  <r>
    <n v="297"/>
    <s v="Rangel, Holt and Jones"/>
    <x v="9"/>
    <n v="20224.571247882999"/>
    <x v="297"/>
    <x v="297"/>
    <x v="0"/>
    <x v="296"/>
    <x v="297"/>
    <x v="1"/>
    <s v="USD"/>
    <n v="1326841495.6203001"/>
    <x v="297"/>
    <n v="1329351296.75863"/>
    <x v="296"/>
    <b v="0"/>
    <b v="0"/>
    <s v="music/electric music"/>
    <x v="1"/>
    <x v="5"/>
  </r>
  <r>
    <n v="298"/>
    <s v="Green Ltd"/>
    <x v="10"/>
    <n v="20172.556648873498"/>
    <x v="298"/>
    <x v="298"/>
    <x v="1"/>
    <x v="297"/>
    <x v="298"/>
    <x v="1"/>
    <s v="USD"/>
    <n v="1326473021.4161699"/>
    <x v="298"/>
    <n v="1328986514.52826"/>
    <x v="297"/>
    <b v="0"/>
    <b v="0"/>
    <s v="film &amp; video/drama"/>
    <x v="4"/>
    <x v="6"/>
  </r>
  <r>
    <n v="299"/>
    <s v="Perez, Johnson and Gardner"/>
    <x v="11"/>
    <n v="20120.5420498639"/>
    <x v="299"/>
    <x v="299"/>
    <x v="0"/>
    <x v="298"/>
    <x v="299"/>
    <x v="1"/>
    <s v="USD"/>
    <n v="1326104547.2120399"/>
    <x v="299"/>
    <n v="1328621732.2979"/>
    <x v="298"/>
    <b v="0"/>
    <b v="1"/>
    <s v="theater/plays"/>
    <x v="3"/>
    <x v="3"/>
  </r>
  <r>
    <n v="300"/>
    <s v="Kim Ltd"/>
    <x v="12"/>
    <n v="20068.527450854301"/>
    <x v="300"/>
    <x v="300"/>
    <x v="0"/>
    <x v="299"/>
    <x v="300"/>
    <x v="1"/>
    <s v="USD"/>
    <n v="1325736073.00791"/>
    <x v="300"/>
    <n v="1328256950.0675299"/>
    <x v="299"/>
    <b v="0"/>
    <b v="0"/>
    <s v="film &amp; video/drama"/>
    <x v="4"/>
    <x v="6"/>
  </r>
  <r>
    <n v="301"/>
    <s v="Walker, Taylor and Coleman"/>
    <x v="13"/>
    <n v="20016.512851844702"/>
    <x v="301"/>
    <x v="301"/>
    <x v="1"/>
    <x v="300"/>
    <x v="301"/>
    <x v="1"/>
    <s v="USD"/>
    <n v="1325367598.8037801"/>
    <x v="301"/>
    <n v="1327892167.8371601"/>
    <x v="300"/>
    <b v="0"/>
    <b v="0"/>
    <s v="music/indie rock"/>
    <x v="1"/>
    <x v="7"/>
  </r>
  <r>
    <n v="302"/>
    <s v="Rodriguez, Rose and Stewart"/>
    <x v="14"/>
    <n v="19964.498252835099"/>
    <x v="302"/>
    <x v="302"/>
    <x v="0"/>
    <x v="301"/>
    <x v="302"/>
    <x v="1"/>
    <s v="USD"/>
    <n v="1324999124.5996499"/>
    <x v="302"/>
    <n v="1327527385.6067901"/>
    <x v="301"/>
    <b v="0"/>
    <b v="0"/>
    <s v="music/indie rock"/>
    <x v="1"/>
    <x v="7"/>
  </r>
  <r>
    <n v="303"/>
    <s v="Wright, Hunt and Rowe"/>
    <x v="15"/>
    <n v="19912.4836538255"/>
    <x v="303"/>
    <x v="303"/>
    <x v="0"/>
    <x v="302"/>
    <x v="303"/>
    <x v="1"/>
    <s v="USD"/>
    <n v="1324630650.39552"/>
    <x v="303"/>
    <n v="1327162603.37642"/>
    <x v="302"/>
    <b v="0"/>
    <b v="0"/>
    <s v="technology/wearables"/>
    <x v="2"/>
    <x v="8"/>
  </r>
  <r>
    <n v="304"/>
    <s v="Hines Inc"/>
    <x v="16"/>
    <n v="19860.469054816"/>
    <x v="304"/>
    <x v="304"/>
    <x v="1"/>
    <x v="303"/>
    <x v="304"/>
    <x v="1"/>
    <s v="USD"/>
    <n v="1324262176.1914001"/>
    <x v="304"/>
    <n v="1326797821.14605"/>
    <x v="303"/>
    <b v="0"/>
    <b v="0"/>
    <s v="publishing/nonfiction"/>
    <x v="5"/>
    <x v="9"/>
  </r>
  <r>
    <n v="305"/>
    <s v="Cochran-Nguyen"/>
    <x v="17"/>
    <n v="19808.454455806401"/>
    <x v="305"/>
    <x v="305"/>
    <x v="1"/>
    <x v="304"/>
    <x v="305"/>
    <x v="1"/>
    <s v="USD"/>
    <n v="1323893701.9872701"/>
    <x v="305"/>
    <n v="1326433038.9156899"/>
    <x v="304"/>
    <b v="0"/>
    <b v="0"/>
    <s v="film &amp; video/animation"/>
    <x v="4"/>
    <x v="10"/>
  </r>
  <r>
    <n v="306"/>
    <s v="Johnson-Gould"/>
    <x v="18"/>
    <n v="19756.439856796798"/>
    <x v="306"/>
    <x v="306"/>
    <x v="3"/>
    <x v="305"/>
    <x v="306"/>
    <x v="1"/>
    <s v="USD"/>
    <n v="1323525227.7831399"/>
    <x v="306"/>
    <n v="1326068256.6853199"/>
    <x v="305"/>
    <b v="0"/>
    <b v="0"/>
    <s v="theater/plays"/>
    <x v="3"/>
    <x v="3"/>
  </r>
  <r>
    <n v="307"/>
    <s v="Perez-Hess"/>
    <x v="19"/>
    <n v="19704.425257787199"/>
    <x v="307"/>
    <x v="307"/>
    <x v="0"/>
    <x v="306"/>
    <x v="307"/>
    <x v="1"/>
    <s v="USD"/>
    <n v="1323156753.57901"/>
    <x v="307"/>
    <n v="1325703474.4549501"/>
    <x v="306"/>
    <b v="0"/>
    <b v="1"/>
    <s v="theater/plays"/>
    <x v="3"/>
    <x v="3"/>
  </r>
  <r>
    <n v="308"/>
    <s v="Reeves, Thompson and Richardson"/>
    <x v="20"/>
    <n v="19652.4106587776"/>
    <x v="308"/>
    <x v="308"/>
    <x v="1"/>
    <x v="307"/>
    <x v="308"/>
    <x v="1"/>
    <s v="USD"/>
    <n v="1322788279.3748801"/>
    <x v="308"/>
    <n v="1325338692.22458"/>
    <x v="307"/>
    <b v="0"/>
    <b v="0"/>
    <s v="film &amp; video/drama"/>
    <x v="4"/>
    <x v="6"/>
  </r>
  <r>
    <n v="309"/>
    <s v="Simmons-Reynolds"/>
    <x v="21"/>
    <n v="19600.3960597681"/>
    <x v="309"/>
    <x v="309"/>
    <x v="0"/>
    <x v="308"/>
    <x v="309"/>
    <x v="1"/>
    <s v="USD"/>
    <n v="1322419805.1707499"/>
    <x v="309"/>
    <n v="1324973909.99421"/>
    <x v="308"/>
    <b v="0"/>
    <b v="0"/>
    <s v="theater/plays"/>
    <x v="3"/>
    <x v="3"/>
  </r>
  <r>
    <n v="310"/>
    <s v="Collier Inc"/>
    <x v="22"/>
    <n v="19548.381460758501"/>
    <x v="310"/>
    <x v="310"/>
    <x v="1"/>
    <x v="309"/>
    <x v="310"/>
    <x v="1"/>
    <s v="USD"/>
    <n v="1322051330.96662"/>
    <x v="310"/>
    <n v="1324609127.76384"/>
    <x v="309"/>
    <b v="0"/>
    <b v="0"/>
    <s v="theater/plays"/>
    <x v="3"/>
    <x v="3"/>
  </r>
  <r>
    <n v="311"/>
    <s v="Gray-Jenkins"/>
    <x v="23"/>
    <n v="19496.366861748898"/>
    <x v="311"/>
    <x v="311"/>
    <x v="1"/>
    <x v="310"/>
    <x v="311"/>
    <x v="4"/>
    <s v="GBP"/>
    <n v="1321682856.76249"/>
    <x v="311"/>
    <n v="1324244345.5334699"/>
    <x v="310"/>
    <b v="0"/>
    <b v="0"/>
    <s v="film &amp; video/documentary"/>
    <x v="4"/>
    <x v="4"/>
  </r>
  <r>
    <n v="312"/>
    <s v="Scott, Wilson and Martin"/>
    <x v="24"/>
    <n v="19444.352262739299"/>
    <x v="312"/>
    <x v="312"/>
    <x v="1"/>
    <x v="311"/>
    <x v="312"/>
    <x v="1"/>
    <s v="USD"/>
    <n v="1321314382.5583601"/>
    <x v="312"/>
    <n v="1323879563.3031099"/>
    <x v="311"/>
    <b v="0"/>
    <b v="0"/>
    <s v="technology/wearables"/>
    <x v="2"/>
    <x v="8"/>
  </r>
  <r>
    <n v="313"/>
    <s v="Caldwell, Velazquez and Wilson"/>
    <x v="25"/>
    <n v="19392.337663729701"/>
    <x v="313"/>
    <x v="313"/>
    <x v="1"/>
    <x v="312"/>
    <x v="313"/>
    <x v="1"/>
    <s v="USD"/>
    <n v="1320945908.3542399"/>
    <x v="313"/>
    <n v="1323514781.0727401"/>
    <x v="312"/>
    <b v="0"/>
    <b v="1"/>
    <s v="games/video games"/>
    <x v="6"/>
    <x v="11"/>
  </r>
  <r>
    <n v="314"/>
    <s v="Spencer-Bates"/>
    <x v="26"/>
    <n v="19340.323064720102"/>
    <x v="314"/>
    <x v="314"/>
    <x v="3"/>
    <x v="313"/>
    <x v="314"/>
    <x v="1"/>
    <s v="USD"/>
    <n v="1320577434.15011"/>
    <x v="314"/>
    <n v="1323149998.84237"/>
    <x v="313"/>
    <b v="0"/>
    <b v="0"/>
    <s v="theater/plays"/>
    <x v="3"/>
    <x v="3"/>
  </r>
  <r>
    <n v="315"/>
    <s v="Best, Carr and Williams"/>
    <x v="27"/>
    <n v="19288.308465710601"/>
    <x v="315"/>
    <x v="315"/>
    <x v="0"/>
    <x v="314"/>
    <x v="315"/>
    <x v="1"/>
    <s v="USD"/>
    <n v="1320208959.9459801"/>
    <x v="315"/>
    <n v="1322785216.612"/>
    <x v="314"/>
    <b v="0"/>
    <b v="0"/>
    <s v="music/rock"/>
    <x v="1"/>
    <x v="1"/>
  </r>
  <r>
    <n v="316"/>
    <s v="Campbell, Brown and Powell"/>
    <x v="28"/>
    <n v="19236.293866700998"/>
    <x v="316"/>
    <x v="316"/>
    <x v="1"/>
    <x v="315"/>
    <x v="316"/>
    <x v="1"/>
    <s v="USD"/>
    <n v="1319840485.7418499"/>
    <x v="316"/>
    <n v="1322420434.3816299"/>
    <x v="315"/>
    <b v="0"/>
    <b v="1"/>
    <s v="theater/plays"/>
    <x v="3"/>
    <x v="3"/>
  </r>
  <r>
    <n v="317"/>
    <s v="Johnson, Parker and Haynes"/>
    <x v="29"/>
    <n v="19184.2792676914"/>
    <x v="317"/>
    <x v="317"/>
    <x v="1"/>
    <x v="316"/>
    <x v="317"/>
    <x v="5"/>
    <s v="CHF"/>
    <n v="1319472011.53772"/>
    <x v="317"/>
    <n v="1322055652.1512599"/>
    <x v="316"/>
    <b v="0"/>
    <b v="0"/>
    <s v="film &amp; video/shorts"/>
    <x v="4"/>
    <x v="12"/>
  </r>
  <r>
    <n v="318"/>
    <s v="Clark-Cooke"/>
    <x v="30"/>
    <n v="19132.264668681801"/>
    <x v="318"/>
    <x v="318"/>
    <x v="1"/>
    <x v="317"/>
    <x v="318"/>
    <x v="1"/>
    <s v="USD"/>
    <n v="1319103537.33359"/>
    <x v="318"/>
    <n v="1321690869.9209001"/>
    <x v="317"/>
    <b v="0"/>
    <b v="0"/>
    <s v="film &amp; video/animation"/>
    <x v="4"/>
    <x v="10"/>
  </r>
  <r>
    <n v="319"/>
    <s v="Schroeder Ltd"/>
    <x v="31"/>
    <n v="19080.250069672202"/>
    <x v="319"/>
    <x v="319"/>
    <x v="1"/>
    <x v="318"/>
    <x v="319"/>
    <x v="4"/>
    <s v="GBP"/>
    <n v="1318735063.1294601"/>
    <x v="319"/>
    <n v="1321326087.6905301"/>
    <x v="318"/>
    <b v="0"/>
    <b v="0"/>
    <s v="games/video games"/>
    <x v="6"/>
    <x v="11"/>
  </r>
  <r>
    <n v="320"/>
    <s v="Jackson PLC"/>
    <x v="32"/>
    <n v="19028.235470662599"/>
    <x v="320"/>
    <x v="320"/>
    <x v="0"/>
    <x v="319"/>
    <x v="320"/>
    <x v="6"/>
    <s v="EUR"/>
    <n v="1318366588.9253299"/>
    <x v="320"/>
    <n v="1320961305.46016"/>
    <x v="319"/>
    <b v="0"/>
    <b v="0"/>
    <s v="film &amp; video/documentary"/>
    <x v="4"/>
    <x v="4"/>
  </r>
  <r>
    <n v="321"/>
    <s v="Blair, Collins and Carter"/>
    <x v="33"/>
    <n v="18976.220871653099"/>
    <x v="321"/>
    <x v="321"/>
    <x v="1"/>
    <x v="320"/>
    <x v="321"/>
    <x v="1"/>
    <s v="USD"/>
    <n v="1317998114.7212"/>
    <x v="321"/>
    <n v="1320596523.22979"/>
    <x v="320"/>
    <b v="0"/>
    <b v="0"/>
    <s v="theater/plays"/>
    <x v="3"/>
    <x v="3"/>
  </r>
  <r>
    <n v="322"/>
    <s v="Maldonado and Sons"/>
    <x v="34"/>
    <n v="18924.2062726435"/>
    <x v="322"/>
    <x v="322"/>
    <x v="1"/>
    <x v="321"/>
    <x v="322"/>
    <x v="1"/>
    <s v="USD"/>
    <n v="1317629640.5170801"/>
    <x v="322"/>
    <n v="1320231740.9994199"/>
    <x v="321"/>
    <b v="0"/>
    <b v="0"/>
    <s v="film &amp; video/documentary"/>
    <x v="4"/>
    <x v="4"/>
  </r>
  <r>
    <n v="323"/>
    <s v="Mitchell and Sons"/>
    <x v="35"/>
    <n v="18872.191673633901"/>
    <x v="323"/>
    <x v="323"/>
    <x v="1"/>
    <x v="322"/>
    <x v="323"/>
    <x v="3"/>
    <s v="DKK"/>
    <n v="1317261166.3129499"/>
    <x v="323"/>
    <n v="1319866958.7690499"/>
    <x v="322"/>
    <b v="0"/>
    <b v="1"/>
    <s v="film &amp; video/drama"/>
    <x v="4"/>
    <x v="6"/>
  </r>
  <r>
    <n v="324"/>
    <s v="Jackson-Lewis"/>
    <x v="36"/>
    <n v="18820.177074624298"/>
    <x v="324"/>
    <x v="324"/>
    <x v="1"/>
    <x v="323"/>
    <x v="324"/>
    <x v="1"/>
    <s v="USD"/>
    <n v="1316892692.10882"/>
    <x v="324"/>
    <n v="1319502176.5386801"/>
    <x v="323"/>
    <b v="0"/>
    <b v="0"/>
    <s v="theater/plays"/>
    <x v="3"/>
    <x v="3"/>
  </r>
  <r>
    <n v="325"/>
    <s v="Black, Armstrong and Anderson"/>
    <x v="37"/>
    <n v="18768.162475614699"/>
    <x v="325"/>
    <x v="325"/>
    <x v="1"/>
    <x v="324"/>
    <x v="325"/>
    <x v="1"/>
    <s v="USD"/>
    <n v="1316524217.90469"/>
    <x v="325"/>
    <n v="1319137394.30832"/>
    <x v="324"/>
    <b v="0"/>
    <b v="1"/>
    <s v="publishing/fiction"/>
    <x v="5"/>
    <x v="13"/>
  </r>
  <r>
    <n v="326"/>
    <s v="Maldonado-Gonzalez"/>
    <x v="38"/>
    <n v="18716.1478766051"/>
    <x v="326"/>
    <x v="326"/>
    <x v="1"/>
    <x v="325"/>
    <x v="326"/>
    <x v="1"/>
    <s v="USD"/>
    <n v="1316155743.7005601"/>
    <x v="326"/>
    <n v="1318772612.07795"/>
    <x v="325"/>
    <b v="0"/>
    <b v="0"/>
    <s v="photography/photography books"/>
    <x v="7"/>
    <x v="14"/>
  </r>
  <r>
    <n v="327"/>
    <s v="Kim-Rice"/>
    <x v="39"/>
    <n v="18664.1332775956"/>
    <x v="327"/>
    <x v="327"/>
    <x v="0"/>
    <x v="326"/>
    <x v="327"/>
    <x v="3"/>
    <s v="DKK"/>
    <n v="1315787269.4964299"/>
    <x v="327"/>
    <n v="1318407829.84758"/>
    <x v="326"/>
    <b v="0"/>
    <b v="0"/>
    <s v="theater/plays"/>
    <x v="3"/>
    <x v="3"/>
  </r>
  <r>
    <n v="328"/>
    <s v="Garcia, Garcia and Lopez"/>
    <x v="40"/>
    <n v="18612.118678586001"/>
    <x v="328"/>
    <x v="328"/>
    <x v="1"/>
    <x v="327"/>
    <x v="328"/>
    <x v="1"/>
    <s v="USD"/>
    <n v="1315418795.2923"/>
    <x v="328"/>
    <n v="1318043047.6172099"/>
    <x v="327"/>
    <b v="0"/>
    <b v="1"/>
    <s v="technology/wearables"/>
    <x v="2"/>
    <x v="8"/>
  </r>
  <r>
    <n v="329"/>
    <s v="Watts Group"/>
    <x v="41"/>
    <n v="18560.104079576398"/>
    <x v="329"/>
    <x v="329"/>
    <x v="1"/>
    <x v="328"/>
    <x v="329"/>
    <x v="6"/>
    <s v="EUR"/>
    <n v="1315050321.0881701"/>
    <x v="329"/>
    <n v="1317678265.3868401"/>
    <x v="328"/>
    <b v="0"/>
    <b v="1"/>
    <s v="music/rock"/>
    <x v="1"/>
    <x v="1"/>
  </r>
  <r>
    <n v="330"/>
    <s v="Werner-Bryant"/>
    <x v="42"/>
    <n v="18508.089480566799"/>
    <x v="330"/>
    <x v="330"/>
    <x v="1"/>
    <x v="329"/>
    <x v="330"/>
    <x v="1"/>
    <s v="USD"/>
    <n v="1314681846.8840401"/>
    <x v="330"/>
    <n v="1317313483.1564701"/>
    <x v="329"/>
    <b v="0"/>
    <b v="0"/>
    <s v="food/food trucks"/>
    <x v="0"/>
    <x v="0"/>
  </r>
  <r>
    <n v="331"/>
    <s v="Schmitt-Mendoza"/>
    <x v="43"/>
    <n v="18456.074881557201"/>
    <x v="331"/>
    <x v="331"/>
    <x v="1"/>
    <x v="330"/>
    <x v="331"/>
    <x v="1"/>
    <s v="USD"/>
    <n v="1314313372.67992"/>
    <x v="331"/>
    <n v="1316948700.9261"/>
    <x v="330"/>
    <b v="0"/>
    <b v="0"/>
    <s v="publishing/radio &amp; podcasts"/>
    <x v="5"/>
    <x v="15"/>
  </r>
  <r>
    <n v="332"/>
    <s v="Reid-Mccullough"/>
    <x v="44"/>
    <n v="18404.0602825477"/>
    <x v="332"/>
    <x v="332"/>
    <x v="1"/>
    <x v="331"/>
    <x v="332"/>
    <x v="3"/>
    <s v="DKK"/>
    <n v="1313944898.47579"/>
    <x v="332"/>
    <n v="1316583918.69574"/>
    <x v="331"/>
    <b v="0"/>
    <b v="0"/>
    <s v="publishing/fiction"/>
    <x v="5"/>
    <x v="13"/>
  </r>
  <r>
    <n v="333"/>
    <s v="Woods-Clark"/>
    <x v="45"/>
    <n v="18352.045683538101"/>
    <x v="333"/>
    <x v="333"/>
    <x v="0"/>
    <x v="332"/>
    <x v="333"/>
    <x v="1"/>
    <s v="USD"/>
    <n v="1313576424.2716601"/>
    <x v="333"/>
    <n v="1316219136.4653699"/>
    <x v="332"/>
    <b v="0"/>
    <b v="1"/>
    <s v="theater/plays"/>
    <x v="3"/>
    <x v="3"/>
  </r>
  <r>
    <n v="334"/>
    <s v="Vaughn, Hunt and Caldwell"/>
    <x v="46"/>
    <n v="18300.031084528498"/>
    <x v="334"/>
    <x v="334"/>
    <x v="1"/>
    <x v="333"/>
    <x v="334"/>
    <x v="1"/>
    <s v="USD"/>
    <n v="1313207950.0675299"/>
    <x v="334"/>
    <n v="1315854354.2349999"/>
    <x v="333"/>
    <b v="0"/>
    <b v="0"/>
    <s v="music/rock"/>
    <x v="1"/>
    <x v="1"/>
  </r>
  <r>
    <n v="335"/>
    <s v="Bennett and Sons"/>
    <x v="47"/>
    <n v="18248.0164855189"/>
    <x v="335"/>
    <x v="335"/>
    <x v="1"/>
    <x v="334"/>
    <x v="335"/>
    <x v="1"/>
    <s v="USD"/>
    <n v="1312839475.8634"/>
    <x v="335"/>
    <n v="1315489572.0046301"/>
    <x v="334"/>
    <b v="0"/>
    <b v="0"/>
    <s v="theater/plays"/>
    <x v="3"/>
    <x v="3"/>
  </r>
  <r>
    <n v="336"/>
    <s v="Lamb Inc"/>
    <x v="48"/>
    <n v="18196.001886509301"/>
    <x v="336"/>
    <x v="336"/>
    <x v="1"/>
    <x v="335"/>
    <x v="336"/>
    <x v="1"/>
    <s v="USD"/>
    <n v="1312471001.65927"/>
    <x v="336"/>
    <n v="1315124789.77426"/>
    <x v="335"/>
    <b v="0"/>
    <b v="0"/>
    <s v="theater/plays"/>
    <x v="3"/>
    <x v="3"/>
  </r>
  <r>
    <n v="337"/>
    <s v="Casey-Kelly"/>
    <x v="49"/>
    <n v="18143.987287499702"/>
    <x v="337"/>
    <x v="337"/>
    <x v="1"/>
    <x v="336"/>
    <x v="337"/>
    <x v="1"/>
    <s v="USD"/>
    <n v="1312102527.4551401"/>
    <x v="337"/>
    <n v="1314760007.54389"/>
    <x v="336"/>
    <b v="0"/>
    <b v="0"/>
    <s v="music/rock"/>
    <x v="1"/>
    <x v="1"/>
  </r>
  <r>
    <n v="338"/>
    <s v="Jones, Taylor and Moore"/>
    <x v="50"/>
    <n v="18091.972688490201"/>
    <x v="338"/>
    <x v="338"/>
    <x v="0"/>
    <x v="337"/>
    <x v="338"/>
    <x v="6"/>
    <s v="EUR"/>
    <n v="1311734053.2510099"/>
    <x v="338"/>
    <n v="1314395225.31352"/>
    <x v="337"/>
    <b v="0"/>
    <b v="0"/>
    <s v="music/metal"/>
    <x v="1"/>
    <x v="16"/>
  </r>
  <r>
    <n v="339"/>
    <s v="Bradshaw, Gill and Donovan"/>
    <x v="51"/>
    <n v="18039.958089480599"/>
    <x v="339"/>
    <x v="339"/>
    <x v="0"/>
    <x v="338"/>
    <x v="339"/>
    <x v="4"/>
    <s v="GBP"/>
    <n v="1311365579.04688"/>
    <x v="339"/>
    <n v="1314030443.0831599"/>
    <x v="338"/>
    <b v="0"/>
    <b v="1"/>
    <s v="technology/wearables"/>
    <x v="2"/>
    <x v="8"/>
  </r>
  <r>
    <n v="340"/>
    <s v="Hernandez, Rodriguez and Clark"/>
    <x v="52"/>
    <n v="17987.943490471"/>
    <x v="340"/>
    <x v="340"/>
    <x v="0"/>
    <x v="339"/>
    <x v="340"/>
    <x v="1"/>
    <s v="USD"/>
    <n v="1310997104.8427601"/>
    <x v="340"/>
    <n v="1313665660.8527901"/>
    <x v="339"/>
    <b v="0"/>
    <b v="0"/>
    <s v="theater/plays"/>
    <x v="3"/>
    <x v="3"/>
  </r>
  <r>
    <n v="341"/>
    <s v="Smith-Jones"/>
    <x v="53"/>
    <n v="17935.928891461401"/>
    <x v="341"/>
    <x v="341"/>
    <x v="1"/>
    <x v="340"/>
    <x v="341"/>
    <x v="1"/>
    <s v="USD"/>
    <n v="1310628630.6386299"/>
    <x v="341"/>
    <n v="1313300878.6224201"/>
    <x v="340"/>
    <b v="0"/>
    <b v="0"/>
    <s v="film &amp; video/drama"/>
    <x v="4"/>
    <x v="6"/>
  </r>
  <r>
    <n v="342"/>
    <s v="Roy PLC"/>
    <x v="54"/>
    <n v="17883.914292451798"/>
    <x v="342"/>
    <x v="342"/>
    <x v="0"/>
    <x v="341"/>
    <x v="342"/>
    <x v="1"/>
    <s v="USD"/>
    <n v="1310260156.4345"/>
    <x v="342"/>
    <n v="1312936096.39205"/>
    <x v="341"/>
    <b v="0"/>
    <b v="0"/>
    <s v="technology/wearables"/>
    <x v="2"/>
    <x v="8"/>
  </r>
  <r>
    <n v="343"/>
    <s v="Wright, Brooks and Villarreal"/>
    <x v="55"/>
    <n v="17831.899693442199"/>
    <x v="343"/>
    <x v="343"/>
    <x v="1"/>
    <x v="342"/>
    <x v="343"/>
    <x v="1"/>
    <s v="USD"/>
    <n v="1309891682.23037"/>
    <x v="343"/>
    <n v="1312571314.16168"/>
    <x v="342"/>
    <b v="0"/>
    <b v="0"/>
    <s v="music/jazz"/>
    <x v="1"/>
    <x v="17"/>
  </r>
  <r>
    <n v="344"/>
    <s v="Flores, Miller and Johnson"/>
    <x v="56"/>
    <n v="17779.885094432699"/>
    <x v="344"/>
    <x v="344"/>
    <x v="1"/>
    <x v="343"/>
    <x v="344"/>
    <x v="1"/>
    <s v="USD"/>
    <n v="1309523208.0262401"/>
    <x v="344"/>
    <n v="1312206531.9313099"/>
    <x v="343"/>
    <b v="0"/>
    <b v="0"/>
    <s v="technology/wearables"/>
    <x v="2"/>
    <x v="8"/>
  </r>
  <r>
    <n v="345"/>
    <s v="Bridges, Freeman and Kim"/>
    <x v="57"/>
    <n v="17727.8704954231"/>
    <x v="345"/>
    <x v="345"/>
    <x v="1"/>
    <x v="344"/>
    <x v="345"/>
    <x v="1"/>
    <s v="USD"/>
    <n v="1309154733.8221099"/>
    <x v="345"/>
    <n v="1311841749.7009399"/>
    <x v="344"/>
    <b v="0"/>
    <b v="0"/>
    <s v="games/video games"/>
    <x v="6"/>
    <x v="11"/>
  </r>
  <r>
    <n v="346"/>
    <s v="Anderson-Perez"/>
    <x v="58"/>
    <n v="17675.855896413501"/>
    <x v="346"/>
    <x v="346"/>
    <x v="1"/>
    <x v="345"/>
    <x v="346"/>
    <x v="1"/>
    <s v="USD"/>
    <n v="1308786259.61798"/>
    <x v="346"/>
    <n v="1311476967.4705801"/>
    <x v="345"/>
    <b v="0"/>
    <b v="0"/>
    <s v="theater/plays"/>
    <x v="3"/>
    <x v="3"/>
  </r>
  <r>
    <n v="347"/>
    <s v="Wright, Fox and Marks"/>
    <x v="59"/>
    <n v="17623.841297403898"/>
    <x v="347"/>
    <x v="347"/>
    <x v="1"/>
    <x v="346"/>
    <x v="347"/>
    <x v="1"/>
    <s v="USD"/>
    <n v="1308417785.4138501"/>
    <x v="347"/>
    <n v="1311112185.2402101"/>
    <x v="346"/>
    <b v="0"/>
    <b v="1"/>
    <s v="theater/plays"/>
    <x v="3"/>
    <x v="3"/>
  </r>
  <r>
    <n v="348"/>
    <s v="Crawford-Peters"/>
    <x v="60"/>
    <n v="17571.826698394299"/>
    <x v="348"/>
    <x v="348"/>
    <x v="1"/>
    <x v="347"/>
    <x v="348"/>
    <x v="0"/>
    <s v="CAD"/>
    <n v="1308049311.2097199"/>
    <x v="348"/>
    <n v="1310747403.00984"/>
    <x v="347"/>
    <b v="0"/>
    <b v="0"/>
    <s v="theater/plays"/>
    <x v="3"/>
    <x v="3"/>
  </r>
  <r>
    <n v="349"/>
    <s v="Romero-Hoffman"/>
    <x v="61"/>
    <n v="17519.812099384701"/>
    <x v="349"/>
    <x v="349"/>
    <x v="0"/>
    <x v="348"/>
    <x v="349"/>
    <x v="0"/>
    <s v="CAD"/>
    <n v="1307680837.0056"/>
    <x v="349"/>
    <n v="1310382620.77947"/>
    <x v="348"/>
    <b v="0"/>
    <b v="0"/>
    <s v="theater/plays"/>
    <x v="3"/>
    <x v="3"/>
  </r>
  <r>
    <n v="350"/>
    <s v="Sparks-West"/>
    <x v="62"/>
    <n v="17467.7975003752"/>
    <x v="350"/>
    <x v="350"/>
    <x v="1"/>
    <x v="349"/>
    <x v="350"/>
    <x v="1"/>
    <s v="USD"/>
    <n v="1307312362.80147"/>
    <x v="350"/>
    <n v="1310017838.5490999"/>
    <x v="349"/>
    <b v="0"/>
    <b v="0"/>
    <s v="technology/web"/>
    <x v="2"/>
    <x v="2"/>
  </r>
  <r>
    <n v="351"/>
    <s v="Baker, Morgan and Brown"/>
    <x v="63"/>
    <n v="17415.782901365601"/>
    <x v="351"/>
    <x v="351"/>
    <x v="0"/>
    <x v="350"/>
    <x v="351"/>
    <x v="1"/>
    <s v="USD"/>
    <n v="1306943888.5973401"/>
    <x v="351"/>
    <n v="1309653056.3187301"/>
    <x v="350"/>
    <b v="0"/>
    <b v="0"/>
    <s v="theater/plays"/>
    <x v="3"/>
    <x v="3"/>
  </r>
  <r>
    <n v="352"/>
    <s v="Mosley-Gilbert"/>
    <x v="64"/>
    <n v="17363.768302355998"/>
    <x v="352"/>
    <x v="352"/>
    <x v="0"/>
    <x v="351"/>
    <x v="352"/>
    <x v="1"/>
    <s v="USD"/>
    <n v="1306575414.3932099"/>
    <x v="352"/>
    <n v="1309288274.0883701"/>
    <x v="351"/>
    <b v="0"/>
    <b v="1"/>
    <s v="technology/web"/>
    <x v="2"/>
    <x v="2"/>
  </r>
  <r>
    <n v="353"/>
    <s v="Berry-Boyer"/>
    <x v="65"/>
    <n v="17311.7537033464"/>
    <x v="353"/>
    <x v="353"/>
    <x v="1"/>
    <x v="352"/>
    <x v="353"/>
    <x v="1"/>
    <s v="USD"/>
    <n v="1306206940.18908"/>
    <x v="353"/>
    <n v="1308923491.858"/>
    <x v="352"/>
    <b v="0"/>
    <b v="0"/>
    <s v="theater/plays"/>
    <x v="3"/>
    <x v="3"/>
  </r>
  <r>
    <n v="354"/>
    <s v="Sanders-Allen"/>
    <x v="66"/>
    <n v="17259.739104336801"/>
    <x v="354"/>
    <x v="354"/>
    <x v="0"/>
    <x v="353"/>
    <x v="354"/>
    <x v="1"/>
    <s v="USD"/>
    <n v="1305838465.9849501"/>
    <x v="354"/>
    <n v="1308558709.62763"/>
    <x v="353"/>
    <b v="0"/>
    <b v="1"/>
    <s v="theater/plays"/>
    <x v="3"/>
    <x v="3"/>
  </r>
  <r>
    <n v="355"/>
    <s v="Lopez Inc"/>
    <x v="67"/>
    <n v="17207.724505327202"/>
    <x v="355"/>
    <x v="355"/>
    <x v="1"/>
    <x v="354"/>
    <x v="355"/>
    <x v="4"/>
    <s v="GBP"/>
    <n v="1305469991.7808199"/>
    <x v="355"/>
    <n v="1308193927.39726"/>
    <x v="354"/>
    <b v="0"/>
    <b v="1"/>
    <s v="technology/wearables"/>
    <x v="2"/>
    <x v="8"/>
  </r>
  <r>
    <n v="356"/>
    <s v="Moreno-Turner"/>
    <x v="68"/>
    <n v="17155.709906317701"/>
    <x v="356"/>
    <x v="356"/>
    <x v="1"/>
    <x v="355"/>
    <x v="356"/>
    <x v="6"/>
    <s v="EUR"/>
    <n v="1305101517.57669"/>
    <x v="356"/>
    <n v="1307829145.1668899"/>
    <x v="355"/>
    <b v="0"/>
    <b v="1"/>
    <s v="theater/plays"/>
    <x v="3"/>
    <x v="3"/>
  </r>
  <r>
    <n v="357"/>
    <s v="Jones-Watson"/>
    <x v="69"/>
    <n v="17103.695307308099"/>
    <x v="357"/>
    <x v="357"/>
    <x v="3"/>
    <x v="356"/>
    <x v="357"/>
    <x v="1"/>
    <s v="USD"/>
    <n v="1304733043.37256"/>
    <x v="357"/>
    <n v="1307464362.9365201"/>
    <x v="356"/>
    <b v="0"/>
    <b v="0"/>
    <s v="theater/plays"/>
    <x v="3"/>
    <x v="3"/>
  </r>
  <r>
    <n v="358"/>
    <s v="Barker Inc"/>
    <x v="70"/>
    <n v="17051.6807082985"/>
    <x v="358"/>
    <x v="358"/>
    <x v="1"/>
    <x v="357"/>
    <x v="358"/>
    <x v="6"/>
    <s v="EUR"/>
    <n v="1304364569.1684401"/>
    <x v="358"/>
    <n v="1307099580.7061601"/>
    <x v="357"/>
    <b v="0"/>
    <b v="1"/>
    <s v="theater/plays"/>
    <x v="3"/>
    <x v="3"/>
  </r>
  <r>
    <n v="359"/>
    <s v="Tate, Bass and House"/>
    <x v="71"/>
    <n v="16999.666109288901"/>
    <x v="359"/>
    <x v="359"/>
    <x v="1"/>
    <x v="358"/>
    <x v="359"/>
    <x v="1"/>
    <s v="USD"/>
    <n v="1303996094.9643099"/>
    <x v="359"/>
    <n v="1306734798.47579"/>
    <x v="358"/>
    <b v="0"/>
    <b v="0"/>
    <s v="theater/plays"/>
    <x v="3"/>
    <x v="3"/>
  </r>
  <r>
    <n v="360"/>
    <s v="Baldwin, Riley and Jackson"/>
    <x v="0"/>
    <n v="16947.651510279298"/>
    <x v="360"/>
    <x v="360"/>
    <x v="0"/>
    <x v="359"/>
    <x v="360"/>
    <x v="0"/>
    <s v="CAD"/>
    <n v="1303627620.76018"/>
    <x v="360"/>
    <n v="1306370016.24542"/>
    <x v="359"/>
    <b v="0"/>
    <b v="0"/>
    <s v="food/food trucks"/>
    <x v="0"/>
    <x v="0"/>
  </r>
  <r>
    <n v="361"/>
    <s v="Odom Inc"/>
    <x v="1"/>
    <n v="16895.636911269801"/>
    <x v="361"/>
    <x v="361"/>
    <x v="1"/>
    <x v="360"/>
    <x v="361"/>
    <x v="1"/>
    <s v="USD"/>
    <n v="1303259146.5560501"/>
    <x v="361"/>
    <n v="1306005234.0150499"/>
    <x v="360"/>
    <b v="0"/>
    <b v="1"/>
    <s v="music/rock"/>
    <x v="1"/>
    <x v="1"/>
  </r>
  <r>
    <n v="362"/>
    <s v="Melton, Robinson and Fritz"/>
    <x v="2"/>
    <n v="16843.622312260199"/>
    <x v="362"/>
    <x v="362"/>
    <x v="1"/>
    <x v="361"/>
    <x v="362"/>
    <x v="2"/>
    <s v="AUD"/>
    <n v="1302890672.3519199"/>
    <x v="362"/>
    <n v="1305640451.7846799"/>
    <x v="361"/>
    <b v="0"/>
    <b v="0"/>
    <s v="technology/web"/>
    <x v="2"/>
    <x v="2"/>
  </r>
  <r>
    <n v="363"/>
    <s v="Mcdonald, Gonzalez and Ross"/>
    <x v="3"/>
    <n v="16791.6077132506"/>
    <x v="363"/>
    <x v="363"/>
    <x v="0"/>
    <x v="362"/>
    <x v="363"/>
    <x v="1"/>
    <s v="USD"/>
    <n v="1302522198.14779"/>
    <x v="363"/>
    <n v="1305275669.5543101"/>
    <x v="362"/>
    <b v="0"/>
    <b v="0"/>
    <s v="music/rock"/>
    <x v="1"/>
    <x v="1"/>
  </r>
  <r>
    <n v="364"/>
    <s v="Larson-Little"/>
    <x v="4"/>
    <n v="16739.593114241001"/>
    <x v="364"/>
    <x v="364"/>
    <x v="0"/>
    <x v="363"/>
    <x v="364"/>
    <x v="1"/>
    <s v="USD"/>
    <n v="1302153723.94366"/>
    <x v="364"/>
    <n v="1304910887.32394"/>
    <x v="363"/>
    <b v="0"/>
    <b v="0"/>
    <s v="theater/plays"/>
    <x v="3"/>
    <x v="3"/>
  </r>
  <r>
    <n v="365"/>
    <s v="Harris Group"/>
    <x v="5"/>
    <n v="16687.578515231398"/>
    <x v="365"/>
    <x v="365"/>
    <x v="1"/>
    <x v="364"/>
    <x v="365"/>
    <x v="3"/>
    <s v="DKK"/>
    <n v="1301785249.7395301"/>
    <x v="365"/>
    <n v="1304546105.09358"/>
    <x v="364"/>
    <b v="0"/>
    <b v="0"/>
    <s v="theater/plays"/>
    <x v="3"/>
    <x v="3"/>
  </r>
  <r>
    <n v="366"/>
    <s v="Ortiz, Coleman and Mitchell"/>
    <x v="6"/>
    <n v="16635.563916221799"/>
    <x v="366"/>
    <x v="366"/>
    <x v="0"/>
    <x v="365"/>
    <x v="366"/>
    <x v="4"/>
    <s v="GBP"/>
    <n v="1301416775.5353999"/>
    <x v="366"/>
    <n v="1304181322.86321"/>
    <x v="365"/>
    <b v="0"/>
    <b v="0"/>
    <s v="film &amp; video/documentary"/>
    <x v="4"/>
    <x v="4"/>
  </r>
  <r>
    <n v="367"/>
    <s v="Carter-Guzman"/>
    <x v="7"/>
    <n v="16583.549317212299"/>
    <x v="367"/>
    <x v="367"/>
    <x v="1"/>
    <x v="366"/>
    <x v="367"/>
    <x v="3"/>
    <s v="DKK"/>
    <n v="1301048301.33128"/>
    <x v="367"/>
    <n v="1303816540.6328399"/>
    <x v="366"/>
    <b v="0"/>
    <b v="0"/>
    <s v="theater/plays"/>
    <x v="3"/>
    <x v="3"/>
  </r>
  <r>
    <n v="368"/>
    <s v="Nunez-Richards"/>
    <x v="8"/>
    <n v="16531.5347182027"/>
    <x v="368"/>
    <x v="368"/>
    <x v="2"/>
    <x v="367"/>
    <x v="368"/>
    <x v="3"/>
    <s v="DKK"/>
    <n v="1300679827.1271501"/>
    <x v="368"/>
    <n v="1303451758.4024701"/>
    <x v="367"/>
    <b v="0"/>
    <b v="0"/>
    <s v="theater/plays"/>
    <x v="3"/>
    <x v="3"/>
  </r>
  <r>
    <n v="369"/>
    <s v="Rangel, Holt and Jones"/>
    <x v="9"/>
    <n v="16479.520119193101"/>
    <x v="369"/>
    <x v="369"/>
    <x v="0"/>
    <x v="368"/>
    <x v="369"/>
    <x v="1"/>
    <s v="USD"/>
    <n v="1300311352.9230199"/>
    <x v="369"/>
    <n v="1303086976.1721001"/>
    <x v="368"/>
    <b v="0"/>
    <b v="0"/>
    <s v="music/electric music"/>
    <x v="1"/>
    <x v="5"/>
  </r>
  <r>
    <n v="370"/>
    <s v="Green Ltd"/>
    <x v="10"/>
    <n v="16427.505520183498"/>
    <x v="370"/>
    <x v="370"/>
    <x v="1"/>
    <x v="369"/>
    <x v="370"/>
    <x v="1"/>
    <s v="USD"/>
    <n v="1299942878.71889"/>
    <x v="370"/>
    <n v="1302722193.94173"/>
    <x v="369"/>
    <b v="0"/>
    <b v="0"/>
    <s v="film &amp; video/drama"/>
    <x v="4"/>
    <x v="6"/>
  </r>
  <r>
    <n v="371"/>
    <s v="Perez, Johnson and Gardner"/>
    <x v="11"/>
    <n v="16375.4909211739"/>
    <x v="371"/>
    <x v="371"/>
    <x v="0"/>
    <x v="370"/>
    <x v="371"/>
    <x v="1"/>
    <s v="USD"/>
    <n v="1299574404.51476"/>
    <x v="371"/>
    <n v="1302357411.71136"/>
    <x v="370"/>
    <b v="0"/>
    <b v="1"/>
    <s v="theater/plays"/>
    <x v="3"/>
    <x v="3"/>
  </r>
  <r>
    <n v="372"/>
    <s v="Kim Ltd"/>
    <x v="12"/>
    <n v="16323.476322164301"/>
    <x v="372"/>
    <x v="372"/>
    <x v="0"/>
    <x v="371"/>
    <x v="372"/>
    <x v="1"/>
    <s v="USD"/>
    <n v="1299205930.3106301"/>
    <x v="372"/>
    <n v="1301992629.4809899"/>
    <x v="371"/>
    <b v="0"/>
    <b v="0"/>
    <s v="film &amp; video/drama"/>
    <x v="4"/>
    <x v="6"/>
  </r>
  <r>
    <n v="373"/>
    <s v="Walker, Taylor and Coleman"/>
    <x v="13"/>
    <n v="16271.4617231548"/>
    <x v="373"/>
    <x v="373"/>
    <x v="1"/>
    <x v="372"/>
    <x v="373"/>
    <x v="1"/>
    <s v="USD"/>
    <n v="1298837456.1064999"/>
    <x v="373"/>
    <n v="1301627847.2506299"/>
    <x v="372"/>
    <b v="0"/>
    <b v="0"/>
    <s v="music/indie rock"/>
    <x v="1"/>
    <x v="7"/>
  </r>
  <r>
    <n v="374"/>
    <s v="Rodriguez, Rose and Stewart"/>
    <x v="14"/>
    <n v="16219.447124145199"/>
    <x v="374"/>
    <x v="374"/>
    <x v="0"/>
    <x v="373"/>
    <x v="374"/>
    <x v="1"/>
    <s v="USD"/>
    <n v="1298468981.90237"/>
    <x v="374"/>
    <n v="1301263065.0202601"/>
    <x v="373"/>
    <b v="0"/>
    <b v="0"/>
    <s v="music/indie rock"/>
    <x v="1"/>
    <x v="7"/>
  </r>
  <r>
    <n v="375"/>
    <s v="Wright, Hunt and Rowe"/>
    <x v="15"/>
    <n v="16167.4325251356"/>
    <x v="375"/>
    <x v="375"/>
    <x v="0"/>
    <x v="374"/>
    <x v="375"/>
    <x v="1"/>
    <s v="USD"/>
    <n v="1298100507.69824"/>
    <x v="375"/>
    <n v="1300898282.7898901"/>
    <x v="374"/>
    <b v="0"/>
    <b v="0"/>
    <s v="technology/wearables"/>
    <x v="2"/>
    <x v="8"/>
  </r>
  <r>
    <n v="376"/>
    <s v="Hines Inc"/>
    <x v="16"/>
    <n v="16115.417926126"/>
    <x v="376"/>
    <x v="376"/>
    <x v="1"/>
    <x v="375"/>
    <x v="376"/>
    <x v="1"/>
    <s v="USD"/>
    <n v="1297732033.4941199"/>
    <x v="376"/>
    <n v="1300533500.55952"/>
    <x v="375"/>
    <b v="0"/>
    <b v="0"/>
    <s v="publishing/nonfiction"/>
    <x v="5"/>
    <x v="9"/>
  </r>
  <r>
    <n v="377"/>
    <s v="Cochran-Nguyen"/>
    <x v="17"/>
    <n v="16063.403327116401"/>
    <x v="377"/>
    <x v="377"/>
    <x v="1"/>
    <x v="376"/>
    <x v="377"/>
    <x v="1"/>
    <s v="USD"/>
    <n v="1297363559.2899899"/>
    <x v="377"/>
    <n v="1300168718.32915"/>
    <x v="376"/>
    <b v="0"/>
    <b v="0"/>
    <s v="film &amp; video/animation"/>
    <x v="4"/>
    <x v="10"/>
  </r>
  <r>
    <n v="378"/>
    <s v="Johnson-Gould"/>
    <x v="18"/>
    <n v="16011.3887281068"/>
    <x v="378"/>
    <x v="378"/>
    <x v="3"/>
    <x v="377"/>
    <x v="378"/>
    <x v="1"/>
    <s v="USD"/>
    <n v="1296995085.08586"/>
    <x v="378"/>
    <n v="1299803936.0987799"/>
    <x v="377"/>
    <b v="0"/>
    <b v="0"/>
    <s v="theater/plays"/>
    <x v="3"/>
    <x v="3"/>
  </r>
  <r>
    <n v="379"/>
    <s v="Perez-Hess"/>
    <x v="19"/>
    <n v="15959.374129097299"/>
    <x v="379"/>
    <x v="379"/>
    <x v="0"/>
    <x v="378"/>
    <x v="379"/>
    <x v="1"/>
    <s v="USD"/>
    <n v="1296626610.8817301"/>
    <x v="379"/>
    <n v="1299439153.8684199"/>
    <x v="378"/>
    <b v="0"/>
    <b v="1"/>
    <s v="theater/plays"/>
    <x v="3"/>
    <x v="3"/>
  </r>
  <r>
    <n v="380"/>
    <s v="Reeves, Thompson and Richardson"/>
    <x v="20"/>
    <n v="15907.3595300877"/>
    <x v="380"/>
    <x v="380"/>
    <x v="1"/>
    <x v="379"/>
    <x v="380"/>
    <x v="1"/>
    <s v="USD"/>
    <n v="1296258136.6775999"/>
    <x v="380"/>
    <n v="1299074371.6380501"/>
    <x v="379"/>
    <b v="0"/>
    <b v="0"/>
    <s v="film &amp; video/drama"/>
    <x v="4"/>
    <x v="6"/>
  </r>
  <r>
    <n v="381"/>
    <s v="Simmons-Reynolds"/>
    <x v="21"/>
    <n v="15855.3449310781"/>
    <x v="381"/>
    <x v="381"/>
    <x v="0"/>
    <x v="380"/>
    <x v="381"/>
    <x v="1"/>
    <s v="USD"/>
    <n v="1295889662.47347"/>
    <x v="381"/>
    <n v="1298709589.40768"/>
    <x v="380"/>
    <b v="0"/>
    <b v="0"/>
    <s v="theater/plays"/>
    <x v="3"/>
    <x v="3"/>
  </r>
  <r>
    <n v="382"/>
    <s v="Collier Inc"/>
    <x v="22"/>
    <n v="15803.330332068501"/>
    <x v="382"/>
    <x v="382"/>
    <x v="1"/>
    <x v="381"/>
    <x v="382"/>
    <x v="1"/>
    <s v="USD"/>
    <n v="1295521188.26934"/>
    <x v="382"/>
    <n v="1298344807.17731"/>
    <x v="381"/>
    <b v="0"/>
    <b v="0"/>
    <s v="theater/plays"/>
    <x v="3"/>
    <x v="3"/>
  </r>
  <r>
    <n v="383"/>
    <s v="Gray-Jenkins"/>
    <x v="23"/>
    <n v="15751.3157330589"/>
    <x v="383"/>
    <x v="383"/>
    <x v="1"/>
    <x v="382"/>
    <x v="383"/>
    <x v="4"/>
    <s v="GBP"/>
    <n v="1295152714.0652101"/>
    <x v="383"/>
    <n v="1297980024.9469399"/>
    <x v="382"/>
    <b v="0"/>
    <b v="0"/>
    <s v="film &amp; video/documentary"/>
    <x v="4"/>
    <x v="4"/>
  </r>
  <r>
    <n v="384"/>
    <s v="Scott, Wilson and Martin"/>
    <x v="24"/>
    <n v="15699.301134049399"/>
    <x v="384"/>
    <x v="384"/>
    <x v="1"/>
    <x v="383"/>
    <x v="384"/>
    <x v="1"/>
    <s v="USD"/>
    <n v="1294784239.8610799"/>
    <x v="384"/>
    <n v="1297615242.7165699"/>
    <x v="383"/>
    <b v="0"/>
    <b v="0"/>
    <s v="technology/wearables"/>
    <x v="2"/>
    <x v="8"/>
  </r>
  <r>
    <n v="385"/>
    <s v="Caldwell, Velazquez and Wilson"/>
    <x v="25"/>
    <n v="15647.286535039801"/>
    <x v="385"/>
    <x v="385"/>
    <x v="1"/>
    <x v="384"/>
    <x v="385"/>
    <x v="1"/>
    <s v="USD"/>
    <n v="1294415765.65696"/>
    <x v="385"/>
    <n v="1297250460.4862101"/>
    <x v="384"/>
    <b v="0"/>
    <b v="1"/>
    <s v="games/video games"/>
    <x v="6"/>
    <x v="11"/>
  </r>
  <r>
    <n v="386"/>
    <s v="Spencer-Bates"/>
    <x v="26"/>
    <n v="15595.2719360302"/>
    <x v="386"/>
    <x v="386"/>
    <x v="3"/>
    <x v="385"/>
    <x v="386"/>
    <x v="1"/>
    <s v="USD"/>
    <n v="1294047291.4528301"/>
    <x v="386"/>
    <n v="1296885678.2558401"/>
    <x v="385"/>
    <b v="0"/>
    <b v="0"/>
    <s v="theater/plays"/>
    <x v="3"/>
    <x v="3"/>
  </r>
  <r>
    <n v="387"/>
    <s v="Best, Carr and Williams"/>
    <x v="27"/>
    <n v="15543.257337020599"/>
    <x v="387"/>
    <x v="387"/>
    <x v="0"/>
    <x v="386"/>
    <x v="387"/>
    <x v="1"/>
    <s v="USD"/>
    <n v="1293678817.2486999"/>
    <x v="387"/>
    <n v="1296520896.02547"/>
    <x v="386"/>
    <b v="0"/>
    <b v="0"/>
    <s v="music/rock"/>
    <x v="1"/>
    <x v="1"/>
  </r>
  <r>
    <n v="388"/>
    <s v="Campbell, Brown and Powell"/>
    <x v="28"/>
    <n v="15491.242738011"/>
    <x v="388"/>
    <x v="388"/>
    <x v="1"/>
    <x v="387"/>
    <x v="388"/>
    <x v="1"/>
    <s v="USD"/>
    <n v="1293310343.04457"/>
    <x v="388"/>
    <n v="1296156113.7951"/>
    <x v="387"/>
    <b v="0"/>
    <b v="1"/>
    <s v="theater/plays"/>
    <x v="3"/>
    <x v="3"/>
  </r>
  <r>
    <n v="389"/>
    <s v="Johnson, Parker and Haynes"/>
    <x v="29"/>
    <n v="15439.2281390014"/>
    <x v="389"/>
    <x v="389"/>
    <x v="1"/>
    <x v="388"/>
    <x v="389"/>
    <x v="5"/>
    <s v="CHF"/>
    <n v="1292941868.84044"/>
    <x v="389"/>
    <n v="1295791331.5647299"/>
    <x v="388"/>
    <b v="0"/>
    <b v="0"/>
    <s v="film &amp; video/shorts"/>
    <x v="4"/>
    <x v="12"/>
  </r>
  <r>
    <n v="390"/>
    <s v="Clark-Cooke"/>
    <x v="30"/>
    <n v="15387.213539991901"/>
    <x v="390"/>
    <x v="390"/>
    <x v="1"/>
    <x v="389"/>
    <x v="390"/>
    <x v="1"/>
    <s v="USD"/>
    <n v="1292573394.6363101"/>
    <x v="390"/>
    <n v="1295426549.3343599"/>
    <x v="389"/>
    <b v="0"/>
    <b v="0"/>
    <s v="film &amp; video/animation"/>
    <x v="4"/>
    <x v="10"/>
  </r>
  <r>
    <n v="391"/>
    <s v="Schroeder Ltd"/>
    <x v="31"/>
    <n v="15335.1989409823"/>
    <x v="391"/>
    <x v="391"/>
    <x v="1"/>
    <x v="390"/>
    <x v="391"/>
    <x v="4"/>
    <s v="GBP"/>
    <n v="1292204920.4321799"/>
    <x v="391"/>
    <n v="1295061767.1039901"/>
    <x v="390"/>
    <b v="0"/>
    <b v="0"/>
    <s v="games/video games"/>
    <x v="6"/>
    <x v="11"/>
  </r>
  <r>
    <n v="392"/>
    <s v="Jackson PLC"/>
    <x v="32"/>
    <n v="15283.184341972699"/>
    <x v="392"/>
    <x v="392"/>
    <x v="0"/>
    <x v="391"/>
    <x v="392"/>
    <x v="6"/>
    <s v="EUR"/>
    <n v="1291836446.22805"/>
    <x v="392"/>
    <n v="1294696984.87363"/>
    <x v="391"/>
    <b v="0"/>
    <b v="0"/>
    <s v="film &amp; video/documentary"/>
    <x v="4"/>
    <x v="4"/>
  </r>
  <r>
    <n v="393"/>
    <s v="Blair, Collins and Carter"/>
    <x v="33"/>
    <n v="15231.1697429631"/>
    <x v="393"/>
    <x v="393"/>
    <x v="1"/>
    <x v="392"/>
    <x v="393"/>
    <x v="1"/>
    <s v="USD"/>
    <n v="1291467972.0239201"/>
    <x v="393"/>
    <n v="1294332202.64326"/>
    <x v="392"/>
    <b v="0"/>
    <b v="0"/>
    <s v="theater/plays"/>
    <x v="3"/>
    <x v="3"/>
  </r>
  <r>
    <n v="394"/>
    <s v="Maldonado and Sons"/>
    <x v="34"/>
    <n v="15179.1551439535"/>
    <x v="394"/>
    <x v="394"/>
    <x v="1"/>
    <x v="393"/>
    <x v="394"/>
    <x v="1"/>
    <s v="USD"/>
    <n v="1291099497.8197999"/>
    <x v="394"/>
    <n v="1293967420.41289"/>
    <x v="393"/>
    <b v="0"/>
    <b v="0"/>
    <s v="film &amp; video/documentary"/>
    <x v="4"/>
    <x v="4"/>
  </r>
  <r>
    <n v="395"/>
    <s v="Mitchell and Sons"/>
    <x v="35"/>
    <n v="15127.140544943901"/>
    <x v="395"/>
    <x v="395"/>
    <x v="1"/>
    <x v="394"/>
    <x v="395"/>
    <x v="3"/>
    <s v="DKK"/>
    <n v="1290731023.61567"/>
    <x v="395"/>
    <n v="1293602638.1825199"/>
    <x v="394"/>
    <b v="0"/>
    <b v="1"/>
    <s v="film &amp; video/drama"/>
    <x v="4"/>
    <x v="6"/>
  </r>
  <r>
    <n v="396"/>
    <s v="Jackson-Lewis"/>
    <x v="36"/>
    <n v="15075.1259459344"/>
    <x v="396"/>
    <x v="396"/>
    <x v="1"/>
    <x v="395"/>
    <x v="396"/>
    <x v="1"/>
    <s v="USD"/>
    <n v="1290362549.41154"/>
    <x v="396"/>
    <n v="1293237855.9521501"/>
    <x v="395"/>
    <b v="0"/>
    <b v="0"/>
    <s v="theater/plays"/>
    <x v="3"/>
    <x v="3"/>
  </r>
  <r>
    <n v="397"/>
    <s v="Black, Armstrong and Anderson"/>
    <x v="37"/>
    <n v="15023.111346924799"/>
    <x v="397"/>
    <x v="397"/>
    <x v="1"/>
    <x v="396"/>
    <x v="397"/>
    <x v="1"/>
    <s v="USD"/>
    <n v="1289994075.2074101"/>
    <x v="397"/>
    <n v="1292873073.7217801"/>
    <x v="396"/>
    <b v="0"/>
    <b v="1"/>
    <s v="publishing/fiction"/>
    <x v="5"/>
    <x v="13"/>
  </r>
  <r>
    <n v="398"/>
    <s v="Maldonado-Gonzalez"/>
    <x v="38"/>
    <n v="14971.0967479152"/>
    <x v="398"/>
    <x v="398"/>
    <x v="1"/>
    <x v="397"/>
    <x v="398"/>
    <x v="1"/>
    <s v="USD"/>
    <n v="1289625601.0032799"/>
    <x v="398"/>
    <n v="1292508291.49141"/>
    <x v="397"/>
    <b v="0"/>
    <b v="0"/>
    <s v="photography/photography books"/>
    <x v="7"/>
    <x v="14"/>
  </r>
  <r>
    <n v="399"/>
    <s v="Kim-Rice"/>
    <x v="39"/>
    <n v="14919.0821489056"/>
    <x v="399"/>
    <x v="399"/>
    <x v="0"/>
    <x v="398"/>
    <x v="399"/>
    <x v="3"/>
    <s v="DKK"/>
    <n v="1289257126.79915"/>
    <x v="399"/>
    <n v="1292143509.26105"/>
    <x v="398"/>
    <b v="0"/>
    <b v="0"/>
    <s v="theater/plays"/>
    <x v="3"/>
    <x v="3"/>
  </r>
  <r>
    <n v="400"/>
    <s v="Garcia, Garcia and Lopez"/>
    <x v="40"/>
    <n v="14867.067549896001"/>
    <x v="400"/>
    <x v="400"/>
    <x v="1"/>
    <x v="399"/>
    <x v="400"/>
    <x v="1"/>
    <s v="USD"/>
    <n v="1288888652.5950201"/>
    <x v="400"/>
    <n v="1291778727.0306799"/>
    <x v="399"/>
    <b v="0"/>
    <b v="1"/>
    <s v="technology/wearables"/>
    <x v="2"/>
    <x v="8"/>
  </r>
  <r>
    <n v="401"/>
    <s v="Watts Group"/>
    <x v="41"/>
    <n v="14815.0529508864"/>
    <x v="401"/>
    <x v="401"/>
    <x v="1"/>
    <x v="400"/>
    <x v="401"/>
    <x v="6"/>
    <s v="EUR"/>
    <n v="1288520178.3908899"/>
    <x v="401"/>
    <n v="1291413944.8003099"/>
    <x v="400"/>
    <b v="0"/>
    <b v="1"/>
    <s v="music/rock"/>
    <x v="1"/>
    <x v="1"/>
  </r>
  <r>
    <n v="402"/>
    <s v="Werner-Bryant"/>
    <x v="42"/>
    <n v="14763.038351876899"/>
    <x v="402"/>
    <x v="402"/>
    <x v="1"/>
    <x v="401"/>
    <x v="402"/>
    <x v="1"/>
    <s v="USD"/>
    <n v="1288151704.1867599"/>
    <x v="402"/>
    <n v="1291049162.5699401"/>
    <x v="401"/>
    <b v="0"/>
    <b v="0"/>
    <s v="food/food trucks"/>
    <x v="0"/>
    <x v="0"/>
  </r>
  <r>
    <n v="403"/>
    <s v="Schmitt-Mendoza"/>
    <x v="43"/>
    <n v="14711.023752867301"/>
    <x v="403"/>
    <x v="403"/>
    <x v="1"/>
    <x v="402"/>
    <x v="403"/>
    <x v="1"/>
    <s v="USD"/>
    <n v="1287783229.98264"/>
    <x v="403"/>
    <n v="1290684380.33957"/>
    <x v="402"/>
    <b v="0"/>
    <b v="0"/>
    <s v="publishing/radio &amp; podcasts"/>
    <x v="5"/>
    <x v="15"/>
  </r>
  <r>
    <n v="404"/>
    <s v="Reid-Mccullough"/>
    <x v="44"/>
    <n v="14659.0091538577"/>
    <x v="404"/>
    <x v="404"/>
    <x v="1"/>
    <x v="403"/>
    <x v="404"/>
    <x v="3"/>
    <s v="DKK"/>
    <n v="1287414755.7785101"/>
    <x v="404"/>
    <n v="1290319598.1092"/>
    <x v="403"/>
    <b v="0"/>
    <b v="0"/>
    <s v="publishing/fiction"/>
    <x v="5"/>
    <x v="13"/>
  </r>
  <r>
    <n v="405"/>
    <s v="Woods-Clark"/>
    <x v="45"/>
    <n v="14606.994554848099"/>
    <x v="405"/>
    <x v="405"/>
    <x v="0"/>
    <x v="404"/>
    <x v="405"/>
    <x v="1"/>
    <s v="USD"/>
    <n v="1287046281.5743799"/>
    <x v="405"/>
    <n v="1289954815.87883"/>
    <x v="404"/>
    <b v="0"/>
    <b v="1"/>
    <s v="theater/plays"/>
    <x v="3"/>
    <x v="3"/>
  </r>
  <r>
    <n v="406"/>
    <s v="Vaughn, Hunt and Caldwell"/>
    <x v="46"/>
    <n v="14554.9799558385"/>
    <x v="406"/>
    <x v="406"/>
    <x v="1"/>
    <x v="405"/>
    <x v="406"/>
    <x v="1"/>
    <s v="USD"/>
    <n v="1286677807.37025"/>
    <x v="406"/>
    <n v="1289590033.6484699"/>
    <x v="405"/>
    <b v="0"/>
    <b v="0"/>
    <s v="music/rock"/>
    <x v="1"/>
    <x v="1"/>
  </r>
  <r>
    <n v="407"/>
    <s v="Bennett and Sons"/>
    <x v="47"/>
    <n v="14502.9653568289"/>
    <x v="407"/>
    <x v="407"/>
    <x v="1"/>
    <x v="406"/>
    <x v="407"/>
    <x v="1"/>
    <s v="USD"/>
    <n v="1286309333.1661201"/>
    <x v="407"/>
    <n v="1289225251.4181001"/>
    <x v="406"/>
    <b v="0"/>
    <b v="0"/>
    <s v="theater/plays"/>
    <x v="3"/>
    <x v="3"/>
  </r>
  <r>
    <n v="408"/>
    <s v="Lamb Inc"/>
    <x v="48"/>
    <n v="14450.950757819401"/>
    <x v="408"/>
    <x v="408"/>
    <x v="1"/>
    <x v="407"/>
    <x v="408"/>
    <x v="1"/>
    <s v="USD"/>
    <n v="1285940858.9619901"/>
    <x v="408"/>
    <n v="1288860469.1877301"/>
    <x v="407"/>
    <b v="0"/>
    <b v="0"/>
    <s v="theater/plays"/>
    <x v="3"/>
    <x v="3"/>
  </r>
  <r>
    <n v="409"/>
    <s v="Casey-Kelly"/>
    <x v="49"/>
    <n v="14398.9361588098"/>
    <x v="409"/>
    <x v="409"/>
    <x v="1"/>
    <x v="408"/>
    <x v="409"/>
    <x v="1"/>
    <s v="USD"/>
    <n v="1285572384.7578599"/>
    <x v="409"/>
    <n v="1288495686.95736"/>
    <x v="408"/>
    <b v="0"/>
    <b v="0"/>
    <s v="music/rock"/>
    <x v="1"/>
    <x v="1"/>
  </r>
  <r>
    <n v="410"/>
    <s v="Jones, Taylor and Moore"/>
    <x v="50"/>
    <n v="14346.921559800199"/>
    <x v="410"/>
    <x v="410"/>
    <x v="0"/>
    <x v="409"/>
    <x v="410"/>
    <x v="6"/>
    <s v="EUR"/>
    <n v="1285203910.55373"/>
    <x v="410"/>
    <n v="1288130904.72699"/>
    <x v="409"/>
    <b v="0"/>
    <b v="0"/>
    <s v="music/metal"/>
    <x v="1"/>
    <x v="16"/>
  </r>
  <r>
    <n v="411"/>
    <s v="Bradshaw, Gill and Donovan"/>
    <x v="51"/>
    <n v="14294.9069607906"/>
    <x v="411"/>
    <x v="411"/>
    <x v="0"/>
    <x v="410"/>
    <x v="411"/>
    <x v="4"/>
    <s v="GBP"/>
    <n v="1284835436.3496001"/>
    <x v="411"/>
    <n v="1287766122.4966199"/>
    <x v="410"/>
    <b v="0"/>
    <b v="1"/>
    <s v="technology/wearables"/>
    <x v="2"/>
    <x v="8"/>
  </r>
  <r>
    <n v="412"/>
    <s v="Hernandez, Rodriguez and Clark"/>
    <x v="52"/>
    <n v="14242.892361781"/>
    <x v="412"/>
    <x v="412"/>
    <x v="0"/>
    <x v="411"/>
    <x v="412"/>
    <x v="1"/>
    <s v="USD"/>
    <n v="1284466962.1454799"/>
    <x v="412"/>
    <n v="1287401340.2662499"/>
    <x v="411"/>
    <b v="0"/>
    <b v="0"/>
    <s v="theater/plays"/>
    <x v="3"/>
    <x v="3"/>
  </r>
  <r>
    <n v="413"/>
    <s v="Smith-Jones"/>
    <x v="53"/>
    <n v="14190.877762771501"/>
    <x v="413"/>
    <x v="413"/>
    <x v="1"/>
    <x v="412"/>
    <x v="413"/>
    <x v="1"/>
    <s v="USD"/>
    <n v="1284098487.94135"/>
    <x v="413"/>
    <n v="1287036558.0358901"/>
    <x v="412"/>
    <b v="0"/>
    <b v="0"/>
    <s v="film &amp; video/drama"/>
    <x v="4"/>
    <x v="6"/>
  </r>
  <r>
    <n v="414"/>
    <s v="Roy PLC"/>
    <x v="54"/>
    <n v="14138.8631637619"/>
    <x v="414"/>
    <x v="414"/>
    <x v="0"/>
    <x v="413"/>
    <x v="414"/>
    <x v="1"/>
    <s v="USD"/>
    <n v="1283730013.73722"/>
    <x v="414"/>
    <n v="1286671775.8055201"/>
    <x v="413"/>
    <b v="0"/>
    <b v="0"/>
    <s v="technology/wearables"/>
    <x v="2"/>
    <x v="8"/>
  </r>
  <r>
    <n v="415"/>
    <s v="Wright, Brooks and Villarreal"/>
    <x v="55"/>
    <n v="14086.848564752299"/>
    <x v="415"/>
    <x v="415"/>
    <x v="1"/>
    <x v="414"/>
    <x v="415"/>
    <x v="1"/>
    <s v="USD"/>
    <n v="1283361539.5330901"/>
    <x v="415"/>
    <n v="1286306993.57515"/>
    <x v="414"/>
    <b v="0"/>
    <b v="0"/>
    <s v="music/jazz"/>
    <x v="1"/>
    <x v="17"/>
  </r>
  <r>
    <n v="416"/>
    <s v="Flores, Miller and Johnson"/>
    <x v="56"/>
    <n v="14034.8339657427"/>
    <x v="416"/>
    <x v="416"/>
    <x v="1"/>
    <x v="415"/>
    <x v="416"/>
    <x v="1"/>
    <s v="USD"/>
    <n v="1282993065.3289599"/>
    <x v="416"/>
    <n v="1285942211.34478"/>
    <x v="415"/>
    <b v="0"/>
    <b v="0"/>
    <s v="technology/wearables"/>
    <x v="2"/>
    <x v="8"/>
  </r>
  <r>
    <n v="417"/>
    <s v="Bridges, Freeman and Kim"/>
    <x v="57"/>
    <n v="13982.8193667331"/>
    <x v="417"/>
    <x v="417"/>
    <x v="1"/>
    <x v="416"/>
    <x v="417"/>
    <x v="1"/>
    <s v="USD"/>
    <n v="1282624591.12483"/>
    <x v="417"/>
    <n v="1285577429.1144099"/>
    <x v="416"/>
    <b v="0"/>
    <b v="0"/>
    <s v="games/video games"/>
    <x v="6"/>
    <x v="11"/>
  </r>
  <r>
    <n v="418"/>
    <s v="Anderson-Perez"/>
    <x v="58"/>
    <n v="13930.804767723501"/>
    <x v="418"/>
    <x v="418"/>
    <x v="1"/>
    <x v="417"/>
    <x v="418"/>
    <x v="1"/>
    <s v="USD"/>
    <n v="1282256116.9207001"/>
    <x v="418"/>
    <n v="1285212646.8840401"/>
    <x v="417"/>
    <b v="0"/>
    <b v="0"/>
    <s v="theater/plays"/>
    <x v="3"/>
    <x v="3"/>
  </r>
  <r>
    <n v="419"/>
    <s v="Wright, Fox and Marks"/>
    <x v="59"/>
    <n v="13878.790168714"/>
    <x v="419"/>
    <x v="419"/>
    <x v="1"/>
    <x v="418"/>
    <x v="419"/>
    <x v="1"/>
    <s v="USD"/>
    <n v="1281887642.7165699"/>
    <x v="419"/>
    <n v="1284847864.6536801"/>
    <x v="418"/>
    <b v="0"/>
    <b v="1"/>
    <s v="theater/plays"/>
    <x v="3"/>
    <x v="3"/>
  </r>
  <r>
    <n v="420"/>
    <s v="Crawford-Peters"/>
    <x v="60"/>
    <n v="13826.775569704399"/>
    <x v="420"/>
    <x v="420"/>
    <x v="1"/>
    <x v="419"/>
    <x v="420"/>
    <x v="0"/>
    <s v="CAD"/>
    <n v="1281519168.51244"/>
    <x v="420"/>
    <n v="1284483082.42331"/>
    <x v="419"/>
    <b v="0"/>
    <b v="0"/>
    <s v="theater/plays"/>
    <x v="3"/>
    <x v="3"/>
  </r>
  <r>
    <n v="421"/>
    <s v="Romero-Hoffman"/>
    <x v="61"/>
    <n v="13774.760970694801"/>
    <x v="421"/>
    <x v="421"/>
    <x v="0"/>
    <x v="420"/>
    <x v="421"/>
    <x v="0"/>
    <s v="CAD"/>
    <n v="1281150694.30832"/>
    <x v="421"/>
    <n v="1284118300.19294"/>
    <x v="420"/>
    <b v="0"/>
    <b v="0"/>
    <s v="theater/plays"/>
    <x v="3"/>
    <x v="3"/>
  </r>
  <r>
    <n v="422"/>
    <s v="Sparks-West"/>
    <x v="62"/>
    <n v="13722.7463716852"/>
    <x v="422"/>
    <x v="422"/>
    <x v="1"/>
    <x v="421"/>
    <x v="422"/>
    <x v="1"/>
    <s v="USD"/>
    <n v="1280782220.1041901"/>
    <x v="422"/>
    <n v="1283753517.96257"/>
    <x v="421"/>
    <b v="0"/>
    <b v="0"/>
    <s v="technology/web"/>
    <x v="2"/>
    <x v="2"/>
  </r>
  <r>
    <n v="423"/>
    <s v="Baker, Morgan and Brown"/>
    <x v="63"/>
    <n v="13670.731772675599"/>
    <x v="423"/>
    <x v="423"/>
    <x v="0"/>
    <x v="422"/>
    <x v="423"/>
    <x v="1"/>
    <s v="USD"/>
    <n v="1280413745.9000599"/>
    <x v="423"/>
    <n v="1283388735.7321999"/>
    <x v="422"/>
    <b v="0"/>
    <b v="0"/>
    <s v="theater/plays"/>
    <x v="3"/>
    <x v="3"/>
  </r>
  <r>
    <n v="424"/>
    <s v="Mosley-Gilbert"/>
    <x v="64"/>
    <n v="13618.717173666"/>
    <x v="424"/>
    <x v="424"/>
    <x v="0"/>
    <x v="423"/>
    <x v="424"/>
    <x v="1"/>
    <s v="USD"/>
    <n v="1280045271.69593"/>
    <x v="424"/>
    <n v="1283023953.5018301"/>
    <x v="423"/>
    <b v="0"/>
    <b v="1"/>
    <s v="technology/web"/>
    <x v="2"/>
    <x v="2"/>
  </r>
  <r>
    <n v="425"/>
    <s v="Berry-Boyer"/>
    <x v="65"/>
    <n v="13566.7025746565"/>
    <x v="425"/>
    <x v="425"/>
    <x v="1"/>
    <x v="424"/>
    <x v="425"/>
    <x v="1"/>
    <s v="USD"/>
    <n v="1279676797.4918001"/>
    <x v="425"/>
    <n v="1282659171.2714601"/>
    <x v="424"/>
    <b v="0"/>
    <b v="0"/>
    <s v="theater/plays"/>
    <x v="3"/>
    <x v="3"/>
  </r>
  <r>
    <n v="426"/>
    <s v="Sanders-Allen"/>
    <x v="66"/>
    <n v="13514.687975646901"/>
    <x v="426"/>
    <x v="426"/>
    <x v="0"/>
    <x v="425"/>
    <x v="426"/>
    <x v="1"/>
    <s v="USD"/>
    <n v="1279308323.2876699"/>
    <x v="426"/>
    <n v="1282294389.0411"/>
    <x v="425"/>
    <b v="0"/>
    <b v="1"/>
    <s v="theater/plays"/>
    <x v="3"/>
    <x v="3"/>
  </r>
  <r>
    <n v="427"/>
    <s v="Lopez Inc"/>
    <x v="67"/>
    <n v="13462.6733766373"/>
    <x v="427"/>
    <x v="427"/>
    <x v="1"/>
    <x v="426"/>
    <x v="427"/>
    <x v="4"/>
    <s v="GBP"/>
    <n v="1278939849.08354"/>
    <x v="427"/>
    <n v="1281929606.81073"/>
    <x v="426"/>
    <b v="0"/>
    <b v="1"/>
    <s v="technology/wearables"/>
    <x v="2"/>
    <x v="8"/>
  </r>
  <r>
    <n v="428"/>
    <s v="Moreno-Turner"/>
    <x v="68"/>
    <n v="13410.658777627699"/>
    <x v="428"/>
    <x v="428"/>
    <x v="1"/>
    <x v="427"/>
    <x v="428"/>
    <x v="6"/>
    <s v="EUR"/>
    <n v="1278571374.87941"/>
    <x v="428"/>
    <n v="1281564824.5803599"/>
    <x v="427"/>
    <b v="0"/>
    <b v="1"/>
    <s v="theater/plays"/>
    <x v="3"/>
    <x v="3"/>
  </r>
  <r>
    <n v="429"/>
    <s v="Jones-Watson"/>
    <x v="69"/>
    <n v="13358.6441786181"/>
    <x v="429"/>
    <x v="429"/>
    <x v="3"/>
    <x v="428"/>
    <x v="429"/>
    <x v="1"/>
    <s v="USD"/>
    <n v="1278202900.6752801"/>
    <x v="429"/>
    <n v="1281200042.3499899"/>
    <x v="428"/>
    <b v="0"/>
    <b v="0"/>
    <s v="theater/plays"/>
    <x v="3"/>
    <x v="3"/>
  </r>
  <r>
    <n v="430"/>
    <s v="Barker Inc"/>
    <x v="70"/>
    <n v="13306.6295796085"/>
    <x v="430"/>
    <x v="430"/>
    <x v="1"/>
    <x v="429"/>
    <x v="430"/>
    <x v="6"/>
    <s v="EUR"/>
    <n v="1277834426.4711599"/>
    <x v="430"/>
    <n v="1280835260.1196201"/>
    <x v="429"/>
    <b v="0"/>
    <b v="1"/>
    <s v="theater/plays"/>
    <x v="3"/>
    <x v="3"/>
  </r>
  <r>
    <n v="431"/>
    <s v="Tate, Bass and House"/>
    <x v="71"/>
    <n v="13254.614980599001"/>
    <x v="431"/>
    <x v="431"/>
    <x v="1"/>
    <x v="430"/>
    <x v="431"/>
    <x v="1"/>
    <s v="USD"/>
    <n v="1277465952.26703"/>
    <x v="431"/>
    <n v="1280470477.88925"/>
    <x v="430"/>
    <b v="0"/>
    <b v="0"/>
    <s v="theater/plays"/>
    <x v="3"/>
    <x v="3"/>
  </r>
  <r>
    <n v="432"/>
    <s v="Baldwin, Riley and Jackson"/>
    <x v="0"/>
    <n v="13202.6003815894"/>
    <x v="432"/>
    <x v="432"/>
    <x v="0"/>
    <x v="431"/>
    <x v="432"/>
    <x v="0"/>
    <s v="CAD"/>
    <n v="1277097478.0629001"/>
    <x v="432"/>
    <n v="1280105695.65889"/>
    <x v="431"/>
    <b v="0"/>
    <b v="0"/>
    <s v="food/food trucks"/>
    <x v="0"/>
    <x v="0"/>
  </r>
  <r>
    <n v="433"/>
    <s v="Odom Inc"/>
    <x v="1"/>
    <n v="13150.585782579799"/>
    <x v="433"/>
    <x v="433"/>
    <x v="1"/>
    <x v="432"/>
    <x v="433"/>
    <x v="1"/>
    <s v="USD"/>
    <n v="1276729003.8587699"/>
    <x v="433"/>
    <n v="1279740913.42852"/>
    <x v="432"/>
    <b v="0"/>
    <b v="1"/>
    <s v="music/rock"/>
    <x v="1"/>
    <x v="1"/>
  </r>
  <r>
    <n v="434"/>
    <s v="Melton, Robinson and Fritz"/>
    <x v="2"/>
    <n v="13098.5711835702"/>
    <x v="434"/>
    <x v="434"/>
    <x v="1"/>
    <x v="433"/>
    <x v="434"/>
    <x v="2"/>
    <s v="AUD"/>
    <n v="1276360529.65464"/>
    <x v="434"/>
    <n v="1279376131.1981499"/>
    <x v="433"/>
    <b v="0"/>
    <b v="0"/>
    <s v="technology/web"/>
    <x v="2"/>
    <x v="2"/>
  </r>
  <r>
    <n v="435"/>
    <s v="Mcdonald, Gonzalez and Ross"/>
    <x v="3"/>
    <n v="13046.5565845606"/>
    <x v="435"/>
    <x v="435"/>
    <x v="0"/>
    <x v="434"/>
    <x v="435"/>
    <x v="1"/>
    <s v="USD"/>
    <n v="1275992055.45051"/>
    <x v="435"/>
    <n v="1279011348.9677801"/>
    <x v="434"/>
    <b v="0"/>
    <b v="0"/>
    <s v="music/rock"/>
    <x v="1"/>
    <x v="1"/>
  </r>
  <r>
    <n v="436"/>
    <s v="Larson-Little"/>
    <x v="4"/>
    <n v="12994.541985551001"/>
    <x v="436"/>
    <x v="436"/>
    <x v="0"/>
    <x v="435"/>
    <x v="436"/>
    <x v="1"/>
    <s v="USD"/>
    <n v="1275623581.2463801"/>
    <x v="436"/>
    <n v="1278646566.7374101"/>
    <x v="435"/>
    <b v="0"/>
    <b v="0"/>
    <s v="theater/plays"/>
    <x v="3"/>
    <x v="3"/>
  </r>
  <r>
    <n v="437"/>
    <s v="Harris Group"/>
    <x v="5"/>
    <n v="12942.5273865415"/>
    <x v="437"/>
    <x v="437"/>
    <x v="1"/>
    <x v="436"/>
    <x v="437"/>
    <x v="3"/>
    <s v="DKK"/>
    <n v="1275255107.0422499"/>
    <x v="437"/>
    <n v="1278281784.50704"/>
    <x v="436"/>
    <b v="0"/>
    <b v="0"/>
    <s v="theater/plays"/>
    <x v="3"/>
    <x v="3"/>
  </r>
  <r>
    <n v="438"/>
    <s v="Ortiz, Coleman and Mitchell"/>
    <x v="6"/>
    <n v="12890.512787531899"/>
    <x v="438"/>
    <x v="438"/>
    <x v="0"/>
    <x v="437"/>
    <x v="438"/>
    <x v="4"/>
    <s v="GBP"/>
    <n v="1274886632.83812"/>
    <x v="438"/>
    <n v="1277917002.27667"/>
    <x v="437"/>
    <b v="0"/>
    <b v="0"/>
    <s v="film &amp; video/documentary"/>
    <x v="4"/>
    <x v="4"/>
  </r>
  <r>
    <n v="439"/>
    <s v="Carter-Guzman"/>
    <x v="7"/>
    <n v="12838.498188522301"/>
    <x v="439"/>
    <x v="439"/>
    <x v="1"/>
    <x v="438"/>
    <x v="439"/>
    <x v="3"/>
    <s v="DKK"/>
    <n v="1274518158.6340001"/>
    <x v="439"/>
    <n v="1277552220.0462999"/>
    <x v="438"/>
    <b v="0"/>
    <b v="0"/>
    <s v="theater/plays"/>
    <x v="3"/>
    <x v="3"/>
  </r>
  <r>
    <n v="440"/>
    <s v="Nunez-Richards"/>
    <x v="8"/>
    <n v="12786.4835895127"/>
    <x v="440"/>
    <x v="440"/>
    <x v="2"/>
    <x v="439"/>
    <x v="440"/>
    <x v="3"/>
    <s v="DKK"/>
    <n v="1274149684.4298699"/>
    <x v="440"/>
    <n v="1277187437.8159399"/>
    <x v="439"/>
    <b v="0"/>
    <b v="0"/>
    <s v="theater/plays"/>
    <x v="3"/>
    <x v="3"/>
  </r>
  <r>
    <n v="441"/>
    <s v="Rangel, Holt and Jones"/>
    <x v="9"/>
    <n v="12734.468990503099"/>
    <x v="441"/>
    <x v="441"/>
    <x v="0"/>
    <x v="440"/>
    <x v="441"/>
    <x v="1"/>
    <s v="USD"/>
    <n v="1273781210.22574"/>
    <x v="441"/>
    <n v="1276822655.5855701"/>
    <x v="440"/>
    <b v="0"/>
    <b v="0"/>
    <s v="music/electric music"/>
    <x v="1"/>
    <x v="5"/>
  </r>
  <r>
    <n v="442"/>
    <s v="Green Ltd"/>
    <x v="10"/>
    <n v="12682.4543914936"/>
    <x v="442"/>
    <x v="442"/>
    <x v="1"/>
    <x v="441"/>
    <x v="442"/>
    <x v="1"/>
    <s v="USD"/>
    <n v="1273412736.02161"/>
    <x v="442"/>
    <n v="1276457873.3552001"/>
    <x v="441"/>
    <b v="0"/>
    <b v="0"/>
    <s v="film &amp; video/drama"/>
    <x v="4"/>
    <x v="6"/>
  </r>
  <r>
    <n v="443"/>
    <s v="Perez, Johnson and Gardner"/>
    <x v="11"/>
    <n v="12630.439792484"/>
    <x v="443"/>
    <x v="443"/>
    <x v="0"/>
    <x v="442"/>
    <x v="443"/>
    <x v="1"/>
    <s v="USD"/>
    <n v="1273044261.8174801"/>
    <x v="443"/>
    <n v="1276093091.12483"/>
    <x v="442"/>
    <b v="0"/>
    <b v="1"/>
    <s v="theater/plays"/>
    <x v="3"/>
    <x v="3"/>
  </r>
  <r>
    <n v="444"/>
    <s v="Kim Ltd"/>
    <x v="12"/>
    <n v="12578.425193474401"/>
    <x v="444"/>
    <x v="444"/>
    <x v="0"/>
    <x v="443"/>
    <x v="444"/>
    <x v="1"/>
    <s v="USD"/>
    <n v="1272675787.6133499"/>
    <x v="444"/>
    <n v="1275728308.89446"/>
    <x v="443"/>
    <b v="0"/>
    <b v="0"/>
    <s v="film &amp; video/drama"/>
    <x v="4"/>
    <x v="6"/>
  </r>
  <r>
    <n v="445"/>
    <s v="Walker, Taylor and Coleman"/>
    <x v="13"/>
    <n v="12526.4105944648"/>
    <x v="445"/>
    <x v="445"/>
    <x v="1"/>
    <x v="444"/>
    <x v="445"/>
    <x v="1"/>
    <s v="USD"/>
    <n v="1272307313.40922"/>
    <x v="445"/>
    <n v="1275363526.6640899"/>
    <x v="444"/>
    <b v="0"/>
    <b v="0"/>
    <s v="music/indie rock"/>
    <x v="1"/>
    <x v="7"/>
  </r>
  <r>
    <n v="446"/>
    <s v="Rodriguez, Rose and Stewart"/>
    <x v="14"/>
    <n v="12474.395995455199"/>
    <x v="446"/>
    <x v="446"/>
    <x v="0"/>
    <x v="445"/>
    <x v="446"/>
    <x v="1"/>
    <s v="USD"/>
    <n v="1271938839.20509"/>
    <x v="446"/>
    <n v="1274998744.4337201"/>
    <x v="445"/>
    <b v="0"/>
    <b v="0"/>
    <s v="music/indie rock"/>
    <x v="1"/>
    <x v="7"/>
  </r>
  <r>
    <n v="447"/>
    <s v="Wright, Hunt and Rowe"/>
    <x v="15"/>
    <n v="12422.3813964456"/>
    <x v="447"/>
    <x v="447"/>
    <x v="0"/>
    <x v="446"/>
    <x v="447"/>
    <x v="1"/>
    <s v="USD"/>
    <n v="1271570365.0009601"/>
    <x v="447"/>
    <n v="1274633962.2033601"/>
    <x v="446"/>
    <b v="0"/>
    <b v="0"/>
    <s v="technology/wearables"/>
    <x v="2"/>
    <x v="8"/>
  </r>
  <r>
    <n v="448"/>
    <s v="Hines Inc"/>
    <x v="16"/>
    <n v="12370.3667974361"/>
    <x v="448"/>
    <x v="448"/>
    <x v="1"/>
    <x v="447"/>
    <x v="448"/>
    <x v="1"/>
    <s v="USD"/>
    <n v="1271201890.79684"/>
    <x v="448"/>
    <n v="1274269179.97299"/>
    <x v="447"/>
    <b v="0"/>
    <b v="0"/>
    <s v="publishing/nonfiction"/>
    <x v="5"/>
    <x v="9"/>
  </r>
  <r>
    <n v="449"/>
    <s v="Cochran-Nguyen"/>
    <x v="17"/>
    <n v="12318.352198426501"/>
    <x v="449"/>
    <x v="449"/>
    <x v="1"/>
    <x v="448"/>
    <x v="449"/>
    <x v="1"/>
    <s v="USD"/>
    <n v="1270833416.59271"/>
    <x v="449"/>
    <n v="1273904397.74262"/>
    <x v="448"/>
    <b v="0"/>
    <b v="0"/>
    <s v="film &amp; video/animation"/>
    <x v="4"/>
    <x v="10"/>
  </r>
  <r>
    <n v="450"/>
    <s v="Johnson-Gould"/>
    <x v="18"/>
    <n v="12266.3375994169"/>
    <x v="450"/>
    <x v="450"/>
    <x v="3"/>
    <x v="449"/>
    <x v="450"/>
    <x v="1"/>
    <s v="USD"/>
    <n v="1270464942.3885801"/>
    <x v="450"/>
    <n v="1273539615.5122499"/>
    <x v="449"/>
    <b v="0"/>
    <b v="0"/>
    <s v="theater/plays"/>
    <x v="3"/>
    <x v="3"/>
  </r>
  <r>
    <n v="451"/>
    <s v="Perez-Hess"/>
    <x v="19"/>
    <n v="12214.323000407299"/>
    <x v="451"/>
    <x v="451"/>
    <x v="0"/>
    <x v="450"/>
    <x v="451"/>
    <x v="1"/>
    <s v="USD"/>
    <n v="1270096468.1844499"/>
    <x v="451"/>
    <n v="1273174833.2818799"/>
    <x v="450"/>
    <b v="0"/>
    <b v="1"/>
    <s v="theater/plays"/>
    <x v="3"/>
    <x v="3"/>
  </r>
  <r>
    <n v="452"/>
    <s v="Reeves, Thompson and Richardson"/>
    <x v="20"/>
    <n v="12162.3084013977"/>
    <x v="452"/>
    <x v="452"/>
    <x v="1"/>
    <x v="451"/>
    <x v="452"/>
    <x v="1"/>
    <s v="USD"/>
    <n v="1269727993.98032"/>
    <x v="452"/>
    <n v="1272810051.0515101"/>
    <x v="451"/>
    <b v="0"/>
    <b v="0"/>
    <s v="film &amp; video/drama"/>
    <x v="4"/>
    <x v="6"/>
  </r>
  <r>
    <n v="453"/>
    <s v="Simmons-Reynolds"/>
    <x v="21"/>
    <n v="12110.2938023881"/>
    <x v="453"/>
    <x v="453"/>
    <x v="0"/>
    <x v="452"/>
    <x v="453"/>
    <x v="1"/>
    <s v="USD"/>
    <n v="1269359519.77619"/>
    <x v="453"/>
    <n v="1272445268.8211501"/>
    <x v="452"/>
    <b v="0"/>
    <b v="0"/>
    <s v="theater/plays"/>
    <x v="3"/>
    <x v="3"/>
  </r>
  <r>
    <n v="454"/>
    <s v="Collier Inc"/>
    <x v="22"/>
    <n v="12058.279203378601"/>
    <x v="454"/>
    <x v="454"/>
    <x v="1"/>
    <x v="453"/>
    <x v="454"/>
    <x v="1"/>
    <s v="USD"/>
    <n v="1268991045.5720601"/>
    <x v="454"/>
    <n v="1272080486.59078"/>
    <x v="453"/>
    <b v="0"/>
    <b v="0"/>
    <s v="theater/plays"/>
    <x v="3"/>
    <x v="3"/>
  </r>
  <r>
    <n v="455"/>
    <s v="Gray-Jenkins"/>
    <x v="23"/>
    <n v="12006.264604369"/>
    <x v="455"/>
    <x v="455"/>
    <x v="1"/>
    <x v="454"/>
    <x v="455"/>
    <x v="4"/>
    <s v="GBP"/>
    <n v="1268622571.3679299"/>
    <x v="455"/>
    <n v="1271715704.36041"/>
    <x v="454"/>
    <b v="0"/>
    <b v="0"/>
    <s v="film &amp; video/documentary"/>
    <x v="4"/>
    <x v="4"/>
  </r>
  <r>
    <n v="456"/>
    <s v="Scott, Wilson and Martin"/>
    <x v="24"/>
    <n v="11954.250005359399"/>
    <x v="456"/>
    <x v="456"/>
    <x v="1"/>
    <x v="455"/>
    <x v="456"/>
    <x v="1"/>
    <s v="USD"/>
    <n v="1268254097.1638"/>
    <x v="456"/>
    <n v="1271350922.1300399"/>
    <x v="455"/>
    <b v="0"/>
    <b v="0"/>
    <s v="technology/wearables"/>
    <x v="2"/>
    <x v="8"/>
  </r>
  <r>
    <n v="457"/>
    <s v="Caldwell, Velazquez and Wilson"/>
    <x v="25"/>
    <n v="11902.235406349801"/>
    <x v="457"/>
    <x v="457"/>
    <x v="1"/>
    <x v="456"/>
    <x v="457"/>
    <x v="1"/>
    <s v="USD"/>
    <n v="1267885622.9596801"/>
    <x v="457"/>
    <n v="1270986139.8996699"/>
    <x v="456"/>
    <b v="0"/>
    <b v="1"/>
    <s v="games/video games"/>
    <x v="6"/>
    <x v="11"/>
  </r>
  <r>
    <n v="458"/>
    <s v="Spencer-Bates"/>
    <x v="26"/>
    <n v="11850.2208073402"/>
    <x v="458"/>
    <x v="458"/>
    <x v="3"/>
    <x v="457"/>
    <x v="458"/>
    <x v="1"/>
    <s v="USD"/>
    <n v="1267517148.7555499"/>
    <x v="458"/>
    <n v="1270621357.6693001"/>
    <x v="457"/>
    <b v="0"/>
    <b v="0"/>
    <s v="theater/plays"/>
    <x v="3"/>
    <x v="3"/>
  </r>
  <r>
    <n v="459"/>
    <s v="Best, Carr and Williams"/>
    <x v="27"/>
    <n v="11798.206208330599"/>
    <x v="459"/>
    <x v="459"/>
    <x v="0"/>
    <x v="458"/>
    <x v="459"/>
    <x v="1"/>
    <s v="USD"/>
    <n v="1267148674.55142"/>
    <x v="459"/>
    <n v="1270256575.43894"/>
    <x v="458"/>
    <b v="0"/>
    <b v="0"/>
    <s v="music/rock"/>
    <x v="1"/>
    <x v="1"/>
  </r>
  <r>
    <n v="460"/>
    <s v="Campbell, Brown and Powell"/>
    <x v="28"/>
    <n v="11746.1916093211"/>
    <x v="460"/>
    <x v="460"/>
    <x v="1"/>
    <x v="459"/>
    <x v="460"/>
    <x v="1"/>
    <s v="USD"/>
    <n v="1266780200.34729"/>
    <x v="460"/>
    <n v="1269891793.20857"/>
    <x v="459"/>
    <b v="0"/>
    <b v="1"/>
    <s v="theater/plays"/>
    <x v="3"/>
    <x v="3"/>
  </r>
  <r>
    <n v="461"/>
    <s v="Johnson, Parker and Haynes"/>
    <x v="29"/>
    <n v="11694.1770103115"/>
    <x v="461"/>
    <x v="461"/>
    <x v="1"/>
    <x v="460"/>
    <x v="461"/>
    <x v="5"/>
    <s v="CHF"/>
    <n v="1266411726.1431601"/>
    <x v="461"/>
    <n v="1269527010.9782"/>
    <x v="460"/>
    <b v="0"/>
    <b v="0"/>
    <s v="film &amp; video/shorts"/>
    <x v="4"/>
    <x v="12"/>
  </r>
  <r>
    <n v="462"/>
    <s v="Clark-Cooke"/>
    <x v="30"/>
    <n v="11642.162411301901"/>
    <x v="462"/>
    <x v="462"/>
    <x v="1"/>
    <x v="461"/>
    <x v="462"/>
    <x v="1"/>
    <s v="USD"/>
    <n v="1266043251.9390299"/>
    <x v="462"/>
    <n v="1269162228.7478299"/>
    <x v="461"/>
    <b v="0"/>
    <b v="0"/>
    <s v="film &amp; video/animation"/>
    <x v="4"/>
    <x v="10"/>
  </r>
  <r>
    <n v="463"/>
    <s v="Schroeder Ltd"/>
    <x v="31"/>
    <n v="11590.1478122923"/>
    <x v="463"/>
    <x v="463"/>
    <x v="1"/>
    <x v="462"/>
    <x v="463"/>
    <x v="4"/>
    <s v="GBP"/>
    <n v="1265674777.7349"/>
    <x v="463"/>
    <n v="1268797446.5174601"/>
    <x v="462"/>
    <b v="0"/>
    <b v="0"/>
    <s v="games/video games"/>
    <x v="6"/>
    <x v="11"/>
  </r>
  <r>
    <n v="464"/>
    <s v="Jackson PLC"/>
    <x v="32"/>
    <n v="11538.133213282699"/>
    <x v="464"/>
    <x v="464"/>
    <x v="0"/>
    <x v="463"/>
    <x v="464"/>
    <x v="6"/>
    <s v="EUR"/>
    <n v="1265306303.5307701"/>
    <x v="464"/>
    <n v="1268432664.2870901"/>
    <x v="463"/>
    <b v="0"/>
    <b v="0"/>
    <s v="film &amp; video/documentary"/>
    <x v="4"/>
    <x v="4"/>
  </r>
  <r>
    <n v="465"/>
    <s v="Blair, Collins and Carter"/>
    <x v="33"/>
    <n v="11486.1186142732"/>
    <x v="465"/>
    <x v="465"/>
    <x v="1"/>
    <x v="464"/>
    <x v="465"/>
    <x v="1"/>
    <s v="USD"/>
    <n v="1264937829.3266399"/>
    <x v="465"/>
    <n v="1268067882.05672"/>
    <x v="464"/>
    <b v="0"/>
    <b v="0"/>
    <s v="theater/plays"/>
    <x v="3"/>
    <x v="3"/>
  </r>
  <r>
    <n v="466"/>
    <s v="Maldonado and Sons"/>
    <x v="34"/>
    <n v="11434.1040152636"/>
    <x v="466"/>
    <x v="466"/>
    <x v="1"/>
    <x v="465"/>
    <x v="466"/>
    <x v="1"/>
    <s v="USD"/>
    <n v="1264569355.12252"/>
    <x v="466"/>
    <n v="1267703099.82635"/>
    <x v="465"/>
    <b v="0"/>
    <b v="0"/>
    <s v="film &amp; video/documentary"/>
    <x v="4"/>
    <x v="4"/>
  </r>
  <r>
    <n v="467"/>
    <s v="Mitchell and Sons"/>
    <x v="35"/>
    <n v="11382.089416254001"/>
    <x v="467"/>
    <x v="467"/>
    <x v="1"/>
    <x v="466"/>
    <x v="467"/>
    <x v="3"/>
    <s v="DKK"/>
    <n v="1264200880.91839"/>
    <x v="467"/>
    <n v="1267338317.5959899"/>
    <x v="466"/>
    <b v="0"/>
    <b v="1"/>
    <s v="film &amp; video/drama"/>
    <x v="4"/>
    <x v="6"/>
  </r>
  <r>
    <n v="468"/>
    <s v="Jackson-Lewis"/>
    <x v="36"/>
    <n v="11330.0748172444"/>
    <x v="468"/>
    <x v="468"/>
    <x v="1"/>
    <x v="467"/>
    <x v="468"/>
    <x v="1"/>
    <s v="USD"/>
    <n v="1263832406.7142601"/>
    <x v="468"/>
    <n v="1266973535.3656199"/>
    <x v="467"/>
    <b v="0"/>
    <b v="0"/>
    <s v="theater/plays"/>
    <x v="3"/>
    <x v="3"/>
  </r>
  <r>
    <n v="469"/>
    <s v="Black, Armstrong and Anderson"/>
    <x v="37"/>
    <n v="11278.060218234799"/>
    <x v="469"/>
    <x v="469"/>
    <x v="1"/>
    <x v="468"/>
    <x v="469"/>
    <x v="1"/>
    <s v="USD"/>
    <n v="1263463932.5101299"/>
    <x v="469"/>
    <n v="1266608753.1352501"/>
    <x v="468"/>
    <b v="0"/>
    <b v="1"/>
    <s v="publishing/fiction"/>
    <x v="5"/>
    <x v="13"/>
  </r>
  <r>
    <n v="470"/>
    <s v="Maldonado-Gonzalez"/>
    <x v="38"/>
    <n v="11226.0456192252"/>
    <x v="470"/>
    <x v="470"/>
    <x v="1"/>
    <x v="469"/>
    <x v="470"/>
    <x v="1"/>
    <s v="USD"/>
    <n v="1263095458.306"/>
    <x v="470"/>
    <n v="1266243970.90488"/>
    <x v="469"/>
    <b v="0"/>
    <b v="0"/>
    <s v="photography/photography books"/>
    <x v="7"/>
    <x v="14"/>
  </r>
  <r>
    <n v="471"/>
    <s v="Kim-Rice"/>
    <x v="39"/>
    <n v="11174.0310202157"/>
    <x v="471"/>
    <x v="471"/>
    <x v="0"/>
    <x v="470"/>
    <x v="471"/>
    <x v="3"/>
    <s v="DKK"/>
    <n v="1262726984.1018701"/>
    <x v="471"/>
    <n v="1265879188.67451"/>
    <x v="470"/>
    <b v="0"/>
    <b v="0"/>
    <s v="theater/plays"/>
    <x v="3"/>
    <x v="3"/>
  </r>
  <r>
    <n v="472"/>
    <s v="Garcia, Garcia and Lopez"/>
    <x v="40"/>
    <n v="11122.016421206101"/>
    <x v="472"/>
    <x v="472"/>
    <x v="1"/>
    <x v="471"/>
    <x v="472"/>
    <x v="1"/>
    <s v="USD"/>
    <n v="1262358509.8977399"/>
    <x v="472"/>
    <n v="1265514406.44414"/>
    <x v="471"/>
    <b v="0"/>
    <b v="1"/>
    <s v="technology/wearables"/>
    <x v="2"/>
    <x v="8"/>
  </r>
  <r>
    <n v="473"/>
    <s v="Watts Group"/>
    <x v="41"/>
    <n v="11070.0018221965"/>
    <x v="473"/>
    <x v="473"/>
    <x v="1"/>
    <x v="472"/>
    <x v="473"/>
    <x v="6"/>
    <s v="EUR"/>
    <n v="1261990035.69361"/>
    <x v="473"/>
    <n v="1265149624.2137799"/>
    <x v="472"/>
    <b v="0"/>
    <b v="1"/>
    <s v="music/rock"/>
    <x v="1"/>
    <x v="1"/>
  </r>
  <r>
    <n v="474"/>
    <s v="Werner-Bryant"/>
    <x v="42"/>
    <n v="11017.987223186899"/>
    <x v="474"/>
    <x v="474"/>
    <x v="1"/>
    <x v="473"/>
    <x v="474"/>
    <x v="1"/>
    <s v="USD"/>
    <n v="1261621561.48948"/>
    <x v="474"/>
    <n v="1264784841.9834099"/>
    <x v="473"/>
    <b v="0"/>
    <b v="0"/>
    <s v="food/food trucks"/>
    <x v="0"/>
    <x v="0"/>
  </r>
  <r>
    <n v="475"/>
    <s v="Schmitt-Mendoza"/>
    <x v="43"/>
    <n v="10965.972624177301"/>
    <x v="475"/>
    <x v="475"/>
    <x v="1"/>
    <x v="474"/>
    <x v="475"/>
    <x v="1"/>
    <s v="USD"/>
    <n v="1261253087.2853601"/>
    <x v="475"/>
    <n v="1264420059.7530401"/>
    <x v="474"/>
    <b v="0"/>
    <b v="0"/>
    <s v="publishing/radio &amp; podcasts"/>
    <x v="5"/>
    <x v="15"/>
  </r>
  <r>
    <n v="476"/>
    <s v="Reid-Mccullough"/>
    <x v="44"/>
    <n v="10913.9580251677"/>
    <x v="476"/>
    <x v="476"/>
    <x v="1"/>
    <x v="475"/>
    <x v="476"/>
    <x v="3"/>
    <s v="DKK"/>
    <n v="1260884613.0812299"/>
    <x v="476"/>
    <n v="1264055277.52267"/>
    <x v="475"/>
    <b v="0"/>
    <b v="0"/>
    <s v="publishing/fiction"/>
    <x v="5"/>
    <x v="13"/>
  </r>
  <r>
    <n v="477"/>
    <s v="Woods-Clark"/>
    <x v="45"/>
    <n v="10861.943426158199"/>
    <x v="477"/>
    <x v="477"/>
    <x v="0"/>
    <x v="476"/>
    <x v="477"/>
    <x v="1"/>
    <s v="USD"/>
    <n v="1260516138.8771"/>
    <x v="477"/>
    <n v="1263690495.2923"/>
    <x v="476"/>
    <b v="0"/>
    <b v="1"/>
    <s v="theater/plays"/>
    <x v="3"/>
    <x v="3"/>
  </r>
  <r>
    <n v="478"/>
    <s v="Vaughn, Hunt and Caldwell"/>
    <x v="46"/>
    <n v="10809.9288271486"/>
    <x v="478"/>
    <x v="478"/>
    <x v="1"/>
    <x v="477"/>
    <x v="478"/>
    <x v="1"/>
    <s v="USD"/>
    <n v="1260147664.6729701"/>
    <x v="478"/>
    <n v="1263325713.0619299"/>
    <x v="477"/>
    <b v="0"/>
    <b v="0"/>
    <s v="music/rock"/>
    <x v="1"/>
    <x v="1"/>
  </r>
  <r>
    <n v="479"/>
    <s v="Bennett and Sons"/>
    <x v="47"/>
    <n v="10757.914228139"/>
    <x v="479"/>
    <x v="479"/>
    <x v="1"/>
    <x v="478"/>
    <x v="479"/>
    <x v="1"/>
    <s v="USD"/>
    <n v="1259779190.4688399"/>
    <x v="479"/>
    <n v="1262960930.8315599"/>
    <x v="478"/>
    <b v="0"/>
    <b v="0"/>
    <s v="theater/plays"/>
    <x v="3"/>
    <x v="3"/>
  </r>
  <r>
    <n v="480"/>
    <s v="Lamb Inc"/>
    <x v="48"/>
    <n v="10705.899629129401"/>
    <x v="480"/>
    <x v="480"/>
    <x v="1"/>
    <x v="479"/>
    <x v="480"/>
    <x v="1"/>
    <s v="USD"/>
    <n v="1259410716.2647099"/>
    <x v="480"/>
    <n v="1262596148.6012001"/>
    <x v="479"/>
    <b v="0"/>
    <b v="0"/>
    <s v="theater/plays"/>
    <x v="3"/>
    <x v="3"/>
  </r>
  <r>
    <n v="481"/>
    <s v="Casey-Kelly"/>
    <x v="49"/>
    <n v="10653.8850301198"/>
    <x v="481"/>
    <x v="481"/>
    <x v="1"/>
    <x v="480"/>
    <x v="481"/>
    <x v="1"/>
    <s v="USD"/>
    <n v="1259042242.06058"/>
    <x v="481"/>
    <n v="1262231366.3708301"/>
    <x v="480"/>
    <b v="0"/>
    <b v="0"/>
    <s v="music/rock"/>
    <x v="1"/>
    <x v="1"/>
  </r>
  <r>
    <n v="482"/>
    <s v="Jones, Taylor and Moore"/>
    <x v="50"/>
    <n v="10601.870431110199"/>
    <x v="482"/>
    <x v="482"/>
    <x v="0"/>
    <x v="481"/>
    <x v="482"/>
    <x v="6"/>
    <s v="EUR"/>
    <n v="1258673767.8564501"/>
    <x v="482"/>
    <n v="1261866584.14046"/>
    <x v="481"/>
    <b v="0"/>
    <b v="0"/>
    <s v="music/metal"/>
    <x v="1"/>
    <x v="16"/>
  </r>
  <r>
    <n v="483"/>
    <s v="Bradshaw, Gill and Donovan"/>
    <x v="51"/>
    <n v="10549.8558321007"/>
    <x v="483"/>
    <x v="483"/>
    <x v="0"/>
    <x v="482"/>
    <x v="483"/>
    <x v="4"/>
    <s v="GBP"/>
    <n v="1258305293.6523299"/>
    <x v="483"/>
    <n v="1261501801.91009"/>
    <x v="482"/>
    <b v="0"/>
    <b v="1"/>
    <s v="technology/wearables"/>
    <x v="2"/>
    <x v="8"/>
  </r>
  <r>
    <n v="484"/>
    <s v="Hernandez, Rodriguez and Clark"/>
    <x v="52"/>
    <n v="10497.8412330911"/>
    <x v="484"/>
    <x v="484"/>
    <x v="0"/>
    <x v="483"/>
    <x v="484"/>
    <x v="1"/>
    <s v="USD"/>
    <n v="1257936819.4482"/>
    <x v="484"/>
    <n v="1261137019.6797199"/>
    <x v="483"/>
    <b v="0"/>
    <b v="0"/>
    <s v="theater/plays"/>
    <x v="3"/>
    <x v="3"/>
  </r>
  <r>
    <n v="485"/>
    <s v="Smith-Jones"/>
    <x v="53"/>
    <n v="10445.826634081501"/>
    <x v="485"/>
    <x v="485"/>
    <x v="1"/>
    <x v="484"/>
    <x v="485"/>
    <x v="1"/>
    <s v="USD"/>
    <n v="1257568345.2440701"/>
    <x v="485"/>
    <n v="1260772237.4493501"/>
    <x v="484"/>
    <b v="0"/>
    <b v="0"/>
    <s v="film &amp; video/drama"/>
    <x v="4"/>
    <x v="6"/>
  </r>
  <r>
    <n v="486"/>
    <s v="Roy PLC"/>
    <x v="54"/>
    <n v="10393.8120350719"/>
    <x v="486"/>
    <x v="486"/>
    <x v="0"/>
    <x v="485"/>
    <x v="486"/>
    <x v="1"/>
    <s v="USD"/>
    <n v="1257199871.0399401"/>
    <x v="486"/>
    <n v="1260407455.2189901"/>
    <x v="485"/>
    <b v="0"/>
    <b v="0"/>
    <s v="technology/wearables"/>
    <x v="2"/>
    <x v="8"/>
  </r>
  <r>
    <n v="487"/>
    <s v="Wright, Brooks and Villarreal"/>
    <x v="55"/>
    <n v="10341.797436062299"/>
    <x v="487"/>
    <x v="487"/>
    <x v="1"/>
    <x v="486"/>
    <x v="487"/>
    <x v="1"/>
    <s v="USD"/>
    <n v="1256831396.8358099"/>
    <x v="487"/>
    <n v="1260042672.98862"/>
    <x v="486"/>
    <b v="0"/>
    <b v="0"/>
    <s v="music/jazz"/>
    <x v="1"/>
    <x v="17"/>
  </r>
  <r>
    <n v="488"/>
    <s v="Flores, Miller and Johnson"/>
    <x v="56"/>
    <n v="10289.7828370528"/>
    <x v="488"/>
    <x v="488"/>
    <x v="1"/>
    <x v="487"/>
    <x v="488"/>
    <x v="1"/>
    <s v="USD"/>
    <n v="1256462922.63168"/>
    <x v="488"/>
    <n v="1259677890.75825"/>
    <x v="487"/>
    <b v="0"/>
    <b v="0"/>
    <s v="technology/wearables"/>
    <x v="2"/>
    <x v="8"/>
  </r>
  <r>
    <n v="489"/>
    <s v="Bridges, Freeman and Kim"/>
    <x v="57"/>
    <n v="10237.7682380432"/>
    <x v="489"/>
    <x v="489"/>
    <x v="1"/>
    <x v="488"/>
    <x v="489"/>
    <x v="1"/>
    <s v="USD"/>
    <n v="1256094448.4275501"/>
    <x v="489"/>
    <n v="1259313108.52788"/>
    <x v="488"/>
    <b v="0"/>
    <b v="0"/>
    <s v="games/video games"/>
    <x v="6"/>
    <x v="11"/>
  </r>
  <r>
    <n v="490"/>
    <s v="Anderson-Perez"/>
    <x v="58"/>
    <n v="10185.753639033601"/>
    <x v="490"/>
    <x v="490"/>
    <x v="1"/>
    <x v="489"/>
    <x v="490"/>
    <x v="1"/>
    <s v="USD"/>
    <n v="1255725974.2234199"/>
    <x v="490"/>
    <n v="1258948326.2975099"/>
    <x v="489"/>
    <b v="0"/>
    <b v="0"/>
    <s v="theater/plays"/>
    <x v="3"/>
    <x v="3"/>
  </r>
  <r>
    <n v="491"/>
    <s v="Wright, Fox and Marks"/>
    <x v="59"/>
    <n v="10133.739040024"/>
    <x v="491"/>
    <x v="491"/>
    <x v="1"/>
    <x v="490"/>
    <x v="491"/>
    <x v="1"/>
    <s v="USD"/>
    <n v="1255357500.01929"/>
    <x v="491"/>
    <n v="1258583544.0671401"/>
    <x v="490"/>
    <b v="0"/>
    <b v="1"/>
    <s v="theater/plays"/>
    <x v="3"/>
    <x v="3"/>
  </r>
  <r>
    <n v="492"/>
    <s v="Crawford-Peters"/>
    <x v="60"/>
    <n v="10081.724441014399"/>
    <x v="492"/>
    <x v="492"/>
    <x v="1"/>
    <x v="491"/>
    <x v="492"/>
    <x v="0"/>
    <s v="CAD"/>
    <n v="1254989025.81517"/>
    <x v="492"/>
    <n v="1258218761.8367701"/>
    <x v="491"/>
    <b v="0"/>
    <b v="0"/>
    <s v="theater/plays"/>
    <x v="3"/>
    <x v="3"/>
  </r>
  <r>
    <n v="493"/>
    <s v="Romero-Hoffman"/>
    <x v="61"/>
    <n v="10029.709842004801"/>
    <x v="493"/>
    <x v="493"/>
    <x v="0"/>
    <x v="492"/>
    <x v="493"/>
    <x v="0"/>
    <s v="CAD"/>
    <n v="1254620551.6110401"/>
    <x v="493"/>
    <n v="1257853979.60641"/>
    <x v="492"/>
    <b v="0"/>
    <b v="0"/>
    <s v="theater/plays"/>
    <x v="3"/>
    <x v="3"/>
  </r>
  <r>
    <n v="494"/>
    <s v="Sparks-West"/>
    <x v="62"/>
    <n v="9977.6952429952707"/>
    <x v="494"/>
    <x v="494"/>
    <x v="1"/>
    <x v="493"/>
    <x v="494"/>
    <x v="1"/>
    <s v="USD"/>
    <n v="1254252077.4069099"/>
    <x v="494"/>
    <n v="1257489197.37604"/>
    <x v="493"/>
    <b v="0"/>
    <b v="0"/>
    <s v="technology/web"/>
    <x v="2"/>
    <x v="2"/>
  </r>
  <r>
    <n v="495"/>
    <s v="Baker, Morgan and Brown"/>
    <x v="63"/>
    <n v="9925.68064398567"/>
    <x v="495"/>
    <x v="495"/>
    <x v="0"/>
    <x v="494"/>
    <x v="495"/>
    <x v="1"/>
    <s v="USD"/>
    <n v="1253883603.20278"/>
    <x v="495"/>
    <n v="1257124415.1456699"/>
    <x v="494"/>
    <b v="0"/>
    <b v="0"/>
    <s v="theater/plays"/>
    <x v="3"/>
    <x v="3"/>
  </r>
  <r>
    <n v="496"/>
    <s v="Mosley-Gilbert"/>
    <x v="64"/>
    <n v="9873.6660449760693"/>
    <x v="496"/>
    <x v="496"/>
    <x v="0"/>
    <x v="495"/>
    <x v="496"/>
    <x v="1"/>
    <s v="USD"/>
    <n v="1253515128.9986501"/>
    <x v="496"/>
    <n v="1256759632.9152999"/>
    <x v="495"/>
    <b v="0"/>
    <b v="1"/>
    <s v="technology/web"/>
    <x v="2"/>
    <x v="2"/>
  </r>
  <r>
    <n v="497"/>
    <s v="Berry-Boyer"/>
    <x v="65"/>
    <n v="9821.6514459664704"/>
    <x v="497"/>
    <x v="497"/>
    <x v="1"/>
    <x v="496"/>
    <x v="497"/>
    <x v="1"/>
    <s v="USD"/>
    <n v="1253146654.7945199"/>
    <x v="497"/>
    <n v="1256394850.6849301"/>
    <x v="496"/>
    <b v="0"/>
    <b v="0"/>
    <s v="theater/plays"/>
    <x v="3"/>
    <x v="3"/>
  </r>
  <r>
    <n v="498"/>
    <s v="Sanders-Allen"/>
    <x v="66"/>
    <n v="9769.6368469568697"/>
    <x v="498"/>
    <x v="498"/>
    <x v="0"/>
    <x v="497"/>
    <x v="498"/>
    <x v="1"/>
    <s v="USD"/>
    <n v="1252778180.59039"/>
    <x v="498"/>
    <n v="1256030068.45456"/>
    <x v="497"/>
    <b v="0"/>
    <b v="1"/>
    <s v="theater/plays"/>
    <x v="3"/>
    <x v="3"/>
  </r>
  <r>
    <n v="499"/>
    <s v="Lopez Inc"/>
    <x v="67"/>
    <n v="9717.6222479472708"/>
    <x v="499"/>
    <x v="499"/>
    <x v="1"/>
    <x v="498"/>
    <x v="499"/>
    <x v="4"/>
    <s v="GBP"/>
    <n v="1252409706.38626"/>
    <x v="499"/>
    <n v="1255665286.22419"/>
    <x v="498"/>
    <b v="0"/>
    <b v="1"/>
    <s v="technology/wearables"/>
    <x v="2"/>
    <x v="8"/>
  </r>
  <r>
    <n v="500"/>
    <s v="Moreno-Turner"/>
    <x v="68"/>
    <n v="9665.6076489377701"/>
    <x v="500"/>
    <x v="500"/>
    <x v="1"/>
    <x v="499"/>
    <x v="500"/>
    <x v="6"/>
    <s v="EUR"/>
    <n v="1252041232.1821301"/>
    <x v="500"/>
    <n v="1255300503.99383"/>
    <x v="499"/>
    <b v="0"/>
    <b v="1"/>
    <s v="theater/plays"/>
    <x v="3"/>
    <x v="3"/>
  </r>
  <r>
    <n v="501"/>
    <s v="Jones-Watson"/>
    <x v="69"/>
    <n v="9613.5930499281694"/>
    <x v="501"/>
    <x v="501"/>
    <x v="3"/>
    <x v="500"/>
    <x v="501"/>
    <x v="1"/>
    <s v="USD"/>
    <n v="1251672757.9780099"/>
    <x v="501"/>
    <n v="1254935721.7634599"/>
    <x v="500"/>
    <b v="0"/>
    <b v="0"/>
    <s v="theater/plays"/>
    <x v="3"/>
    <x v="3"/>
  </r>
  <r>
    <n v="502"/>
    <s v="Barker Inc"/>
    <x v="70"/>
    <n v="9561.5784509185705"/>
    <x v="502"/>
    <x v="502"/>
    <x v="1"/>
    <x v="501"/>
    <x v="502"/>
    <x v="6"/>
    <s v="EUR"/>
    <n v="1251304283.77388"/>
    <x v="502"/>
    <n v="1254570939.5330901"/>
    <x v="501"/>
    <b v="0"/>
    <b v="1"/>
    <s v="theater/plays"/>
    <x v="3"/>
    <x v="3"/>
  </r>
  <r>
    <n v="503"/>
    <s v="Tate, Bass and House"/>
    <x v="71"/>
    <n v="9509.5638519089698"/>
    <x v="503"/>
    <x v="503"/>
    <x v="1"/>
    <x v="502"/>
    <x v="503"/>
    <x v="1"/>
    <s v="USD"/>
    <n v="1250935809.5697501"/>
    <x v="503"/>
    <n v="1254206157.3027201"/>
    <x v="502"/>
    <b v="0"/>
    <b v="0"/>
    <s v="theater/plays"/>
    <x v="3"/>
    <x v="3"/>
  </r>
  <r>
    <n v="504"/>
    <s v="Baldwin, Riley and Jackson"/>
    <x v="0"/>
    <n v="9457.5492528993691"/>
    <x v="504"/>
    <x v="504"/>
    <x v="0"/>
    <x v="503"/>
    <x v="504"/>
    <x v="0"/>
    <s v="CAD"/>
    <n v="1250567335.3656199"/>
    <x v="504"/>
    <n v="1253841375.07235"/>
    <x v="503"/>
    <b v="0"/>
    <b v="0"/>
    <s v="food/food trucks"/>
    <x v="0"/>
    <x v="0"/>
  </r>
  <r>
    <n v="505"/>
    <s v="Odom Inc"/>
    <x v="1"/>
    <n v="9405.5346538897702"/>
    <x v="505"/>
    <x v="505"/>
    <x v="1"/>
    <x v="504"/>
    <x v="505"/>
    <x v="1"/>
    <s v="USD"/>
    <n v="1250198861.16149"/>
    <x v="505"/>
    <n v="1253476592.84198"/>
    <x v="504"/>
    <b v="0"/>
    <b v="1"/>
    <s v="music/rock"/>
    <x v="1"/>
    <x v="1"/>
  </r>
  <r>
    <n v="506"/>
    <s v="Melton, Robinson and Fritz"/>
    <x v="2"/>
    <n v="9353.5200548802695"/>
    <x v="506"/>
    <x v="506"/>
    <x v="1"/>
    <x v="505"/>
    <x v="506"/>
    <x v="2"/>
    <s v="AUD"/>
    <n v="1249830386.95736"/>
    <x v="506"/>
    <n v="1253111810.6116099"/>
    <x v="505"/>
    <b v="0"/>
    <b v="0"/>
    <s v="technology/web"/>
    <x v="2"/>
    <x v="2"/>
  </r>
  <r>
    <n v="507"/>
    <s v="Mcdonald, Gonzalez and Ross"/>
    <x v="3"/>
    <n v="9301.5054558706706"/>
    <x v="507"/>
    <x v="507"/>
    <x v="0"/>
    <x v="506"/>
    <x v="507"/>
    <x v="1"/>
    <s v="USD"/>
    <n v="1249461912.7532301"/>
    <x v="507"/>
    <n v="1252747028.3812499"/>
    <x v="506"/>
    <b v="0"/>
    <b v="0"/>
    <s v="music/rock"/>
    <x v="1"/>
    <x v="1"/>
  </r>
  <r>
    <n v="508"/>
    <s v="Larson-Little"/>
    <x v="4"/>
    <n v="9249.4908568610699"/>
    <x v="508"/>
    <x v="508"/>
    <x v="0"/>
    <x v="507"/>
    <x v="508"/>
    <x v="1"/>
    <s v="USD"/>
    <n v="1249093438.5490999"/>
    <x v="508"/>
    <n v="1252382246.1508801"/>
    <x v="507"/>
    <b v="0"/>
    <b v="0"/>
    <s v="theater/plays"/>
    <x v="3"/>
    <x v="3"/>
  </r>
  <r>
    <n v="509"/>
    <s v="Harris Group"/>
    <x v="5"/>
    <n v="9197.4762578514692"/>
    <x v="509"/>
    <x v="509"/>
    <x v="1"/>
    <x v="508"/>
    <x v="509"/>
    <x v="3"/>
    <s v="DKK"/>
    <n v="1248724964.34497"/>
    <x v="509"/>
    <n v="1252017463.9205101"/>
    <x v="508"/>
    <b v="0"/>
    <b v="0"/>
    <s v="theater/plays"/>
    <x v="3"/>
    <x v="3"/>
  </r>
  <r>
    <n v="510"/>
    <s v="Ortiz, Coleman and Mitchell"/>
    <x v="6"/>
    <n v="9145.4616588418703"/>
    <x v="510"/>
    <x v="510"/>
    <x v="0"/>
    <x v="509"/>
    <x v="510"/>
    <x v="4"/>
    <s v="GBP"/>
    <n v="1248356490.1408501"/>
    <x v="510"/>
    <n v="1251652681.69014"/>
    <x v="509"/>
    <b v="0"/>
    <b v="0"/>
    <s v="film &amp; video/documentary"/>
    <x v="4"/>
    <x v="4"/>
  </r>
  <r>
    <n v="511"/>
    <s v="Carter-Guzman"/>
    <x v="7"/>
    <n v="9093.4470598323696"/>
    <x v="511"/>
    <x v="511"/>
    <x v="1"/>
    <x v="510"/>
    <x v="511"/>
    <x v="3"/>
    <s v="DKK"/>
    <n v="1247988015.9367199"/>
    <x v="511"/>
    <n v="1251287899.45977"/>
    <x v="510"/>
    <b v="0"/>
    <b v="0"/>
    <s v="theater/plays"/>
    <x v="3"/>
    <x v="3"/>
  </r>
  <r>
    <n v="512"/>
    <s v="Nunez-Richards"/>
    <x v="8"/>
    <n v="9041.4324608227707"/>
    <x v="512"/>
    <x v="512"/>
    <x v="2"/>
    <x v="511"/>
    <x v="512"/>
    <x v="3"/>
    <s v="DKK"/>
    <n v="1247619541.73259"/>
    <x v="512"/>
    <n v="1250923117.2293999"/>
    <x v="511"/>
    <b v="0"/>
    <b v="0"/>
    <s v="theater/plays"/>
    <x v="3"/>
    <x v="3"/>
  </r>
  <r>
    <n v="513"/>
    <s v="Rangel, Holt and Jones"/>
    <x v="9"/>
    <n v="8989.41786181317"/>
    <x v="513"/>
    <x v="513"/>
    <x v="0"/>
    <x v="512"/>
    <x v="513"/>
    <x v="1"/>
    <s v="USD"/>
    <n v="1247251067.52846"/>
    <x v="513"/>
    <n v="1250558334.9990301"/>
    <x v="512"/>
    <b v="0"/>
    <b v="0"/>
    <s v="music/electric music"/>
    <x v="1"/>
    <x v="5"/>
  </r>
  <r>
    <n v="514"/>
    <s v="Green Ltd"/>
    <x v="10"/>
    <n v="8937.4032628035693"/>
    <x v="514"/>
    <x v="514"/>
    <x v="1"/>
    <x v="513"/>
    <x v="514"/>
    <x v="1"/>
    <s v="USD"/>
    <n v="1246882593.3243301"/>
    <x v="514"/>
    <n v="1250193552.7686701"/>
    <x v="513"/>
    <b v="0"/>
    <b v="0"/>
    <s v="film &amp; video/drama"/>
    <x v="4"/>
    <x v="6"/>
  </r>
  <r>
    <n v="515"/>
    <s v="Perez, Johnson and Gardner"/>
    <x v="11"/>
    <n v="8885.3886637939704"/>
    <x v="515"/>
    <x v="515"/>
    <x v="0"/>
    <x v="514"/>
    <x v="515"/>
    <x v="1"/>
    <s v="USD"/>
    <n v="1246514119.1201999"/>
    <x v="515"/>
    <n v="1249828770.5383"/>
    <x v="514"/>
    <b v="0"/>
    <b v="1"/>
    <s v="theater/plays"/>
    <x v="3"/>
    <x v="3"/>
  </r>
  <r>
    <n v="516"/>
    <s v="Kim Ltd"/>
    <x v="12"/>
    <n v="8833.3740647843697"/>
    <x v="516"/>
    <x v="516"/>
    <x v="0"/>
    <x v="515"/>
    <x v="516"/>
    <x v="1"/>
    <s v="USD"/>
    <n v="1246145644.91607"/>
    <x v="516"/>
    <n v="1249463988.30793"/>
    <x v="515"/>
    <b v="0"/>
    <b v="0"/>
    <s v="film &amp; video/drama"/>
    <x v="4"/>
    <x v="6"/>
  </r>
  <r>
    <n v="517"/>
    <s v="Walker, Taylor and Coleman"/>
    <x v="13"/>
    <n v="8781.3594657748708"/>
    <x v="517"/>
    <x v="517"/>
    <x v="1"/>
    <x v="516"/>
    <x v="517"/>
    <x v="1"/>
    <s v="USD"/>
    <n v="1245777170.7119401"/>
    <x v="517"/>
    <n v="1249099206.0775599"/>
    <x v="516"/>
    <b v="0"/>
    <b v="0"/>
    <s v="music/indie rock"/>
    <x v="1"/>
    <x v="7"/>
  </r>
  <r>
    <n v="518"/>
    <s v="Rodriguez, Rose and Stewart"/>
    <x v="14"/>
    <n v="8729.3448667652701"/>
    <x v="518"/>
    <x v="518"/>
    <x v="0"/>
    <x v="517"/>
    <x v="518"/>
    <x v="1"/>
    <s v="USD"/>
    <n v="1245408696.5078101"/>
    <x v="518"/>
    <n v="1248734423.8471899"/>
    <x v="517"/>
    <b v="0"/>
    <b v="0"/>
    <s v="music/indie rock"/>
    <x v="1"/>
    <x v="7"/>
  </r>
  <r>
    <n v="519"/>
    <s v="Wright, Hunt and Rowe"/>
    <x v="15"/>
    <n v="8677.3302677556694"/>
    <x v="519"/>
    <x v="519"/>
    <x v="0"/>
    <x v="518"/>
    <x v="519"/>
    <x v="1"/>
    <s v="USD"/>
    <n v="1245040222.30369"/>
    <x v="519"/>
    <n v="1248369641.6168201"/>
    <x v="518"/>
    <b v="0"/>
    <b v="0"/>
    <s v="technology/wearables"/>
    <x v="2"/>
    <x v="8"/>
  </r>
  <r>
    <n v="520"/>
    <s v="Hines Inc"/>
    <x v="16"/>
    <n v="8625.3156687460705"/>
    <x v="520"/>
    <x v="520"/>
    <x v="1"/>
    <x v="519"/>
    <x v="520"/>
    <x v="1"/>
    <s v="USD"/>
    <n v="1244671748.09956"/>
    <x v="520"/>
    <n v="1248004859.3864601"/>
    <x v="519"/>
    <b v="0"/>
    <b v="0"/>
    <s v="publishing/nonfiction"/>
    <x v="5"/>
    <x v="9"/>
  </r>
  <r>
    <n v="521"/>
    <s v="Cochran-Nguyen"/>
    <x v="17"/>
    <n v="8573.3010697364698"/>
    <x v="521"/>
    <x v="521"/>
    <x v="1"/>
    <x v="520"/>
    <x v="521"/>
    <x v="1"/>
    <s v="USD"/>
    <n v="1244303273.8954301"/>
    <x v="521"/>
    <n v="1247640077.15609"/>
    <x v="520"/>
    <b v="0"/>
    <b v="0"/>
    <s v="film &amp; video/animation"/>
    <x v="4"/>
    <x v="10"/>
  </r>
  <r>
    <n v="522"/>
    <s v="Johnson-Gould"/>
    <x v="18"/>
    <n v="8521.2864707268709"/>
    <x v="522"/>
    <x v="522"/>
    <x v="3"/>
    <x v="521"/>
    <x v="522"/>
    <x v="1"/>
    <s v="USD"/>
    <n v="1243934799.6912999"/>
    <x v="522"/>
    <n v="1247275294.92572"/>
    <x v="521"/>
    <b v="0"/>
    <b v="0"/>
    <s v="theater/plays"/>
    <x v="3"/>
    <x v="3"/>
  </r>
  <r>
    <n v="523"/>
    <s v="Perez-Hess"/>
    <x v="19"/>
    <n v="8469.2718717173702"/>
    <x v="523"/>
    <x v="523"/>
    <x v="0"/>
    <x v="522"/>
    <x v="523"/>
    <x v="1"/>
    <s v="USD"/>
    <n v="1243566325.48717"/>
    <x v="523"/>
    <n v="1246910512.6953499"/>
    <x v="522"/>
    <b v="0"/>
    <b v="1"/>
    <s v="theater/plays"/>
    <x v="3"/>
    <x v="3"/>
  </r>
  <r>
    <n v="524"/>
    <s v="Reeves, Thompson and Richardson"/>
    <x v="20"/>
    <n v="8417.2572727077695"/>
    <x v="524"/>
    <x v="524"/>
    <x v="1"/>
    <x v="523"/>
    <x v="524"/>
    <x v="1"/>
    <s v="USD"/>
    <n v="1243197851.28304"/>
    <x v="524"/>
    <n v="1246545730.4649799"/>
    <x v="523"/>
    <b v="0"/>
    <b v="0"/>
    <s v="film &amp; video/drama"/>
    <x v="4"/>
    <x v="6"/>
  </r>
  <r>
    <n v="525"/>
    <s v="Simmons-Reynolds"/>
    <x v="21"/>
    <n v="8365.2426736981706"/>
    <x v="525"/>
    <x v="525"/>
    <x v="0"/>
    <x v="524"/>
    <x v="525"/>
    <x v="1"/>
    <s v="USD"/>
    <n v="1242829377.0789101"/>
    <x v="525"/>
    <n v="1246180948.2346101"/>
    <x v="524"/>
    <b v="0"/>
    <b v="0"/>
    <s v="theater/plays"/>
    <x v="3"/>
    <x v="3"/>
  </r>
  <r>
    <n v="526"/>
    <s v="Collier Inc"/>
    <x v="22"/>
    <n v="8313.2280746885699"/>
    <x v="526"/>
    <x v="526"/>
    <x v="1"/>
    <x v="525"/>
    <x v="526"/>
    <x v="1"/>
    <s v="USD"/>
    <n v="1242460902.8747799"/>
    <x v="526"/>
    <n v="1245816166.00424"/>
    <x v="525"/>
    <b v="0"/>
    <b v="0"/>
    <s v="theater/plays"/>
    <x v="3"/>
    <x v="3"/>
  </r>
  <r>
    <n v="527"/>
    <s v="Gray-Jenkins"/>
    <x v="23"/>
    <n v="8261.2134756789692"/>
    <x v="527"/>
    <x v="527"/>
    <x v="1"/>
    <x v="526"/>
    <x v="527"/>
    <x v="4"/>
    <s v="GBP"/>
    <n v="1242092428.67065"/>
    <x v="527"/>
    <n v="1245451383.77388"/>
    <x v="526"/>
    <b v="0"/>
    <b v="0"/>
    <s v="film &amp; video/documentary"/>
    <x v="4"/>
    <x v="4"/>
  </r>
  <r>
    <n v="528"/>
    <s v="Scott, Wilson and Martin"/>
    <x v="24"/>
    <n v="8209.1988766693703"/>
    <x v="528"/>
    <x v="528"/>
    <x v="1"/>
    <x v="527"/>
    <x v="528"/>
    <x v="1"/>
    <s v="USD"/>
    <n v="1241723954.4665301"/>
    <x v="528"/>
    <n v="1245086601.54351"/>
    <x v="527"/>
    <b v="0"/>
    <b v="0"/>
    <s v="technology/wearables"/>
    <x v="2"/>
    <x v="8"/>
  </r>
  <r>
    <n v="529"/>
    <s v="Caldwell, Velazquez and Wilson"/>
    <x v="25"/>
    <n v="8157.1842776598696"/>
    <x v="529"/>
    <x v="529"/>
    <x v="1"/>
    <x v="528"/>
    <x v="529"/>
    <x v="1"/>
    <s v="USD"/>
    <n v="1241355480.2623999"/>
    <x v="529"/>
    <n v="1244721819.3131399"/>
    <x v="528"/>
    <b v="0"/>
    <b v="1"/>
    <s v="games/video games"/>
    <x v="6"/>
    <x v="11"/>
  </r>
  <r>
    <n v="530"/>
    <s v="Spencer-Bates"/>
    <x v="26"/>
    <n v="8105.1696786502698"/>
    <x v="530"/>
    <x v="530"/>
    <x v="3"/>
    <x v="529"/>
    <x v="530"/>
    <x v="1"/>
    <s v="USD"/>
    <n v="1240987006.05827"/>
    <x v="530"/>
    <n v="1244357037.0827701"/>
    <x v="529"/>
    <b v="0"/>
    <b v="0"/>
    <s v="theater/plays"/>
    <x v="3"/>
    <x v="3"/>
  </r>
  <r>
    <n v="531"/>
    <s v="Best, Carr and Williams"/>
    <x v="27"/>
    <n v="8053.15507964067"/>
    <x v="531"/>
    <x v="531"/>
    <x v="0"/>
    <x v="530"/>
    <x v="531"/>
    <x v="1"/>
    <s v="USD"/>
    <n v="1240618531.85414"/>
    <x v="531"/>
    <n v="1243992254.8524001"/>
    <x v="530"/>
    <b v="0"/>
    <b v="0"/>
    <s v="music/rock"/>
    <x v="1"/>
    <x v="1"/>
  </r>
  <r>
    <n v="532"/>
    <s v="Campbell, Brown and Powell"/>
    <x v="28"/>
    <n v="8001.1404806310702"/>
    <x v="532"/>
    <x v="532"/>
    <x v="1"/>
    <x v="531"/>
    <x v="532"/>
    <x v="1"/>
    <s v="USD"/>
    <n v="1240250057.6500101"/>
    <x v="532"/>
    <n v="1243627472.62203"/>
    <x v="531"/>
    <b v="0"/>
    <b v="1"/>
    <s v="theater/plays"/>
    <x v="3"/>
    <x v="3"/>
  </r>
  <r>
    <n v="533"/>
    <s v="Johnson, Parker and Haynes"/>
    <x v="29"/>
    <n v="7949.1258816214704"/>
    <x v="533"/>
    <x v="533"/>
    <x v="1"/>
    <x v="532"/>
    <x v="533"/>
    <x v="5"/>
    <s v="CHF"/>
    <n v="1239881583.4458799"/>
    <x v="533"/>
    <n v="1243262690.39166"/>
    <x v="532"/>
    <b v="0"/>
    <b v="0"/>
    <s v="film &amp; video/shorts"/>
    <x v="4"/>
    <x v="12"/>
  </r>
  <r>
    <n v="534"/>
    <s v="Clark-Cooke"/>
    <x v="30"/>
    <n v="7897.1112826118697"/>
    <x v="534"/>
    <x v="534"/>
    <x v="1"/>
    <x v="533"/>
    <x v="534"/>
    <x v="1"/>
    <s v="USD"/>
    <n v="1239513109.24175"/>
    <x v="534"/>
    <n v="1242897908.1612999"/>
    <x v="533"/>
    <b v="0"/>
    <b v="0"/>
    <s v="film &amp; video/animation"/>
    <x v="4"/>
    <x v="10"/>
  </r>
  <r>
    <n v="535"/>
    <s v="Schroeder Ltd"/>
    <x v="31"/>
    <n v="7845.0966836023699"/>
    <x v="535"/>
    <x v="535"/>
    <x v="1"/>
    <x v="534"/>
    <x v="535"/>
    <x v="4"/>
    <s v="GBP"/>
    <n v="1239144635.0376201"/>
    <x v="535"/>
    <n v="1242533125.9309299"/>
    <x v="534"/>
    <b v="0"/>
    <b v="0"/>
    <s v="games/video games"/>
    <x v="6"/>
    <x v="11"/>
  </r>
  <r>
    <n v="536"/>
    <s v="Jackson PLC"/>
    <x v="32"/>
    <n v="7793.0820845927701"/>
    <x v="536"/>
    <x v="536"/>
    <x v="0"/>
    <x v="535"/>
    <x v="536"/>
    <x v="6"/>
    <s v="EUR"/>
    <n v="1238776160.8334899"/>
    <x v="536"/>
    <n v="1242168343.7005601"/>
    <x v="535"/>
    <b v="0"/>
    <b v="0"/>
    <s v="film &amp; video/documentary"/>
    <x v="4"/>
    <x v="4"/>
  </r>
  <r>
    <n v="537"/>
    <s v="Blair, Collins and Carter"/>
    <x v="33"/>
    <n v="7741.0674855831703"/>
    <x v="537"/>
    <x v="537"/>
    <x v="1"/>
    <x v="536"/>
    <x v="537"/>
    <x v="1"/>
    <s v="USD"/>
    <n v="1238407686.62937"/>
    <x v="537"/>
    <n v="1241803561.47019"/>
    <x v="536"/>
    <b v="0"/>
    <b v="0"/>
    <s v="theater/plays"/>
    <x v="3"/>
    <x v="3"/>
  </r>
  <r>
    <n v="538"/>
    <s v="Maldonado and Sons"/>
    <x v="34"/>
    <n v="7689.0528865735696"/>
    <x v="538"/>
    <x v="538"/>
    <x v="1"/>
    <x v="537"/>
    <x v="538"/>
    <x v="1"/>
    <s v="USD"/>
    <n v="1238039212.42524"/>
    <x v="538"/>
    <n v="1241438779.23982"/>
    <x v="537"/>
    <b v="0"/>
    <b v="0"/>
    <s v="film &amp; video/documentary"/>
    <x v="4"/>
    <x v="4"/>
  </r>
  <r>
    <n v="539"/>
    <s v="Mitchell and Sons"/>
    <x v="35"/>
    <n v="7637.0382875639698"/>
    <x v="539"/>
    <x v="539"/>
    <x v="1"/>
    <x v="538"/>
    <x v="539"/>
    <x v="3"/>
    <s v="DKK"/>
    <n v="1237670738.2211101"/>
    <x v="539"/>
    <n v="1241073997.00945"/>
    <x v="538"/>
    <b v="0"/>
    <b v="1"/>
    <s v="film &amp; video/drama"/>
    <x v="4"/>
    <x v="6"/>
  </r>
  <r>
    <n v="540"/>
    <s v="Jackson-Lewis"/>
    <x v="36"/>
    <n v="7585.02368855447"/>
    <x v="540"/>
    <x v="540"/>
    <x v="1"/>
    <x v="539"/>
    <x v="540"/>
    <x v="1"/>
    <s v="USD"/>
    <n v="1237302264.0169799"/>
    <x v="540"/>
    <n v="1240709214.7790799"/>
    <x v="539"/>
    <b v="0"/>
    <b v="0"/>
    <s v="theater/plays"/>
    <x v="3"/>
    <x v="3"/>
  </r>
  <r>
    <n v="541"/>
    <s v="Black, Armstrong and Anderson"/>
    <x v="37"/>
    <n v="7533.0090895448702"/>
    <x v="541"/>
    <x v="541"/>
    <x v="1"/>
    <x v="540"/>
    <x v="541"/>
    <x v="1"/>
    <s v="USD"/>
    <n v="1236933789.81285"/>
    <x v="541"/>
    <n v="1240344432.5487199"/>
    <x v="540"/>
    <b v="0"/>
    <b v="1"/>
    <s v="publishing/fiction"/>
    <x v="5"/>
    <x v="13"/>
  </r>
  <r>
    <n v="542"/>
    <s v="Maldonado-Gonzalez"/>
    <x v="38"/>
    <n v="7480.9944905352704"/>
    <x v="542"/>
    <x v="542"/>
    <x v="1"/>
    <x v="541"/>
    <x v="542"/>
    <x v="1"/>
    <s v="USD"/>
    <n v="1236565315.6087201"/>
    <x v="542"/>
    <n v="1239979650.3183501"/>
    <x v="541"/>
    <b v="0"/>
    <b v="0"/>
    <s v="photography/photography books"/>
    <x v="7"/>
    <x v="14"/>
  </r>
  <r>
    <n v="543"/>
    <s v="Kim-Rice"/>
    <x v="39"/>
    <n v="7428.9798915256697"/>
    <x v="543"/>
    <x v="543"/>
    <x v="0"/>
    <x v="542"/>
    <x v="543"/>
    <x v="3"/>
    <s v="DKK"/>
    <n v="1236196841.4045899"/>
    <x v="543"/>
    <n v="1239614868.08798"/>
    <x v="542"/>
    <b v="0"/>
    <b v="0"/>
    <s v="theater/plays"/>
    <x v="3"/>
    <x v="3"/>
  </r>
  <r>
    <n v="544"/>
    <s v="Garcia, Garcia and Lopez"/>
    <x v="40"/>
    <n v="7376.9652925160699"/>
    <x v="544"/>
    <x v="544"/>
    <x v="1"/>
    <x v="543"/>
    <x v="544"/>
    <x v="1"/>
    <s v="USD"/>
    <n v="1235828367.20046"/>
    <x v="544"/>
    <n v="1239250085.85761"/>
    <x v="543"/>
    <b v="0"/>
    <b v="1"/>
    <s v="technology/wearables"/>
    <x v="2"/>
    <x v="8"/>
  </r>
  <r>
    <n v="545"/>
    <s v="Watts Group"/>
    <x v="41"/>
    <n v="7324.9506935064701"/>
    <x v="545"/>
    <x v="545"/>
    <x v="1"/>
    <x v="544"/>
    <x v="545"/>
    <x v="6"/>
    <s v="EUR"/>
    <n v="1235459892.99633"/>
    <x v="545"/>
    <n v="1238885303.6272399"/>
    <x v="544"/>
    <b v="0"/>
    <b v="1"/>
    <s v="music/rock"/>
    <x v="1"/>
    <x v="1"/>
  </r>
  <r>
    <n v="546"/>
    <s v="Werner-Bryant"/>
    <x v="42"/>
    <n v="7272.9360944969703"/>
    <x v="546"/>
    <x v="546"/>
    <x v="1"/>
    <x v="545"/>
    <x v="546"/>
    <x v="1"/>
    <s v="USD"/>
    <n v="1235091418.7922101"/>
    <x v="546"/>
    <n v="1238520521.3968699"/>
    <x v="545"/>
    <b v="0"/>
    <b v="0"/>
    <s v="food/food trucks"/>
    <x v="0"/>
    <x v="0"/>
  </r>
  <r>
    <n v="547"/>
    <s v="Schmitt-Mendoza"/>
    <x v="43"/>
    <n v="7220.9214954873696"/>
    <x v="547"/>
    <x v="547"/>
    <x v="1"/>
    <x v="546"/>
    <x v="547"/>
    <x v="1"/>
    <s v="USD"/>
    <n v="1234722944.5880799"/>
    <x v="547"/>
    <n v="1238155739.1665101"/>
    <x v="546"/>
    <b v="0"/>
    <b v="0"/>
    <s v="publishing/radio &amp; podcasts"/>
    <x v="5"/>
    <x v="15"/>
  </r>
  <r>
    <n v="548"/>
    <s v="Reid-Mccullough"/>
    <x v="44"/>
    <n v="7168.9068964777698"/>
    <x v="548"/>
    <x v="548"/>
    <x v="1"/>
    <x v="547"/>
    <x v="548"/>
    <x v="3"/>
    <s v="DKK"/>
    <n v="1234354470.38395"/>
    <x v="548"/>
    <n v="1237790956.9361401"/>
    <x v="547"/>
    <b v="0"/>
    <b v="0"/>
    <s v="publishing/fiction"/>
    <x v="5"/>
    <x v="13"/>
  </r>
  <r>
    <n v="549"/>
    <s v="Woods-Clark"/>
    <x v="45"/>
    <n v="7116.89229746817"/>
    <x v="549"/>
    <x v="549"/>
    <x v="0"/>
    <x v="548"/>
    <x v="549"/>
    <x v="1"/>
    <s v="USD"/>
    <n v="1233985996.1798201"/>
    <x v="549"/>
    <n v="1237426174.70577"/>
    <x v="548"/>
    <b v="0"/>
    <b v="1"/>
    <s v="theater/plays"/>
    <x v="3"/>
    <x v="3"/>
  </r>
  <r>
    <n v="550"/>
    <s v="Vaughn, Hunt and Caldwell"/>
    <x v="46"/>
    <n v="7064.8776984585702"/>
    <x v="550"/>
    <x v="550"/>
    <x v="1"/>
    <x v="549"/>
    <x v="550"/>
    <x v="1"/>
    <s v="USD"/>
    <n v="1233617521.9756899"/>
    <x v="550"/>
    <n v="1237061392.4754"/>
    <x v="549"/>
    <b v="0"/>
    <b v="0"/>
    <s v="music/rock"/>
    <x v="1"/>
    <x v="1"/>
  </r>
  <r>
    <n v="551"/>
    <s v="Bennett and Sons"/>
    <x v="47"/>
    <n v="7012.8630994489704"/>
    <x v="551"/>
    <x v="551"/>
    <x v="1"/>
    <x v="550"/>
    <x v="551"/>
    <x v="1"/>
    <s v="USD"/>
    <n v="1233249047.77156"/>
    <x v="551"/>
    <n v="1236696610.2450299"/>
    <x v="550"/>
    <b v="0"/>
    <b v="0"/>
    <s v="theater/plays"/>
    <x v="3"/>
    <x v="3"/>
  </r>
  <r>
    <n v="552"/>
    <s v="Lamb Inc"/>
    <x v="48"/>
    <n v="6960.8485004394697"/>
    <x v="552"/>
    <x v="552"/>
    <x v="1"/>
    <x v="551"/>
    <x v="552"/>
    <x v="1"/>
    <s v="USD"/>
    <n v="1232880573.56743"/>
    <x v="552"/>
    <n v="1236331828.0146599"/>
    <x v="551"/>
    <b v="0"/>
    <b v="0"/>
    <s v="theater/plays"/>
    <x v="3"/>
    <x v="3"/>
  </r>
  <r>
    <n v="553"/>
    <s v="Casey-Kelly"/>
    <x v="49"/>
    <n v="6908.8339014298699"/>
    <x v="553"/>
    <x v="553"/>
    <x v="1"/>
    <x v="552"/>
    <x v="553"/>
    <x v="1"/>
    <s v="USD"/>
    <n v="1232512099.3633001"/>
    <x v="553"/>
    <n v="1235967045.7843001"/>
    <x v="552"/>
    <b v="0"/>
    <b v="0"/>
    <s v="music/rock"/>
    <x v="1"/>
    <x v="1"/>
  </r>
  <r>
    <n v="554"/>
    <s v="Jones, Taylor and Moore"/>
    <x v="50"/>
    <n v="6856.8193024202701"/>
    <x v="554"/>
    <x v="554"/>
    <x v="0"/>
    <x v="553"/>
    <x v="554"/>
    <x v="6"/>
    <s v="EUR"/>
    <n v="1232143625.1591699"/>
    <x v="554"/>
    <n v="1235602263.55393"/>
    <x v="553"/>
    <b v="0"/>
    <b v="0"/>
    <s v="music/metal"/>
    <x v="1"/>
    <x v="16"/>
  </r>
  <r>
    <n v="555"/>
    <s v="Bradshaw, Gill and Donovan"/>
    <x v="51"/>
    <n v="6804.8047034106703"/>
    <x v="555"/>
    <x v="555"/>
    <x v="0"/>
    <x v="554"/>
    <x v="555"/>
    <x v="4"/>
    <s v="GBP"/>
    <n v="1231775150.95505"/>
    <x v="555"/>
    <n v="1235237481.32356"/>
    <x v="554"/>
    <b v="0"/>
    <b v="1"/>
    <s v="technology/wearables"/>
    <x v="2"/>
    <x v="8"/>
  </r>
  <r>
    <n v="556"/>
    <s v="Hernandez, Rodriguez and Clark"/>
    <x v="52"/>
    <n v="6752.7901044010696"/>
    <x v="556"/>
    <x v="556"/>
    <x v="0"/>
    <x v="555"/>
    <x v="556"/>
    <x v="1"/>
    <s v="USD"/>
    <n v="1231406676.7509201"/>
    <x v="556"/>
    <n v="1234872699.09319"/>
    <x v="555"/>
    <b v="0"/>
    <b v="0"/>
    <s v="theater/plays"/>
    <x v="3"/>
    <x v="3"/>
  </r>
  <r>
    <n v="557"/>
    <s v="Smith-Jones"/>
    <x v="53"/>
    <n v="6700.7755053914698"/>
    <x v="557"/>
    <x v="557"/>
    <x v="1"/>
    <x v="556"/>
    <x v="557"/>
    <x v="1"/>
    <s v="USD"/>
    <n v="1231038202.5467899"/>
    <x v="557"/>
    <n v="1234507916.8628199"/>
    <x v="556"/>
    <b v="0"/>
    <b v="0"/>
    <s v="film &amp; video/drama"/>
    <x v="4"/>
    <x v="6"/>
  </r>
  <r>
    <n v="558"/>
    <s v="Roy PLC"/>
    <x v="54"/>
    <n v="6648.76090638197"/>
    <x v="558"/>
    <x v="558"/>
    <x v="0"/>
    <x v="557"/>
    <x v="558"/>
    <x v="1"/>
    <s v="USD"/>
    <n v="1230669728.34266"/>
    <x v="558"/>
    <n v="1234143134.6324501"/>
    <x v="557"/>
    <b v="0"/>
    <b v="0"/>
    <s v="technology/wearables"/>
    <x v="2"/>
    <x v="8"/>
  </r>
  <r>
    <n v="559"/>
    <s v="Wright, Brooks and Villarreal"/>
    <x v="55"/>
    <n v="6596.7463073723702"/>
    <x v="559"/>
    <x v="559"/>
    <x v="1"/>
    <x v="558"/>
    <x v="559"/>
    <x v="1"/>
    <s v="USD"/>
    <n v="1230301254.13853"/>
    <x v="559"/>
    <n v="1233778352.4020801"/>
    <x v="558"/>
    <b v="0"/>
    <b v="0"/>
    <s v="music/jazz"/>
    <x v="1"/>
    <x v="17"/>
  </r>
  <r>
    <n v="560"/>
    <s v="Flores, Miller and Johnson"/>
    <x v="56"/>
    <n v="6544.7317083627704"/>
    <x v="560"/>
    <x v="560"/>
    <x v="1"/>
    <x v="559"/>
    <x v="560"/>
    <x v="1"/>
    <s v="USD"/>
    <n v="1229932779.9344001"/>
    <x v="560"/>
    <n v="1233413570.17172"/>
    <x v="559"/>
    <b v="0"/>
    <b v="0"/>
    <s v="technology/wearables"/>
    <x v="2"/>
    <x v="8"/>
  </r>
  <r>
    <n v="561"/>
    <s v="Bridges, Freeman and Kim"/>
    <x v="57"/>
    <n v="6492.7171093531697"/>
    <x v="561"/>
    <x v="561"/>
    <x v="1"/>
    <x v="560"/>
    <x v="561"/>
    <x v="1"/>
    <s v="USD"/>
    <n v="1229564305.7302699"/>
    <x v="561"/>
    <n v="1233048787.94135"/>
    <x v="560"/>
    <b v="0"/>
    <b v="0"/>
    <s v="games/video games"/>
    <x v="6"/>
    <x v="11"/>
  </r>
  <r>
    <n v="562"/>
    <s v="Anderson-Perez"/>
    <x v="58"/>
    <n v="6440.7025103435699"/>
    <x v="562"/>
    <x v="562"/>
    <x v="1"/>
    <x v="561"/>
    <x v="562"/>
    <x v="1"/>
    <s v="USD"/>
    <n v="1229195831.52614"/>
    <x v="562"/>
    <n v="1232684005.7109799"/>
    <x v="561"/>
    <b v="0"/>
    <b v="0"/>
    <s v="theater/plays"/>
    <x v="3"/>
    <x v="3"/>
  </r>
  <r>
    <n v="563"/>
    <s v="Wright, Fox and Marks"/>
    <x v="59"/>
    <n v="6388.6879113339701"/>
    <x v="563"/>
    <x v="563"/>
    <x v="1"/>
    <x v="562"/>
    <x v="563"/>
    <x v="1"/>
    <s v="USD"/>
    <n v="1228827357.32201"/>
    <x v="563"/>
    <n v="1232319223.4806099"/>
    <x v="562"/>
    <b v="0"/>
    <b v="1"/>
    <s v="theater/plays"/>
    <x v="3"/>
    <x v="3"/>
  </r>
  <r>
    <n v="564"/>
    <s v="Crawford-Peters"/>
    <x v="60"/>
    <n v="6336.6733123244703"/>
    <x v="564"/>
    <x v="564"/>
    <x v="1"/>
    <x v="563"/>
    <x v="564"/>
    <x v="0"/>
    <s v="CAD"/>
    <n v="1228458883.1178899"/>
    <x v="564"/>
    <n v="1231954441.2502401"/>
    <x v="563"/>
    <b v="0"/>
    <b v="0"/>
    <s v="theater/plays"/>
    <x v="3"/>
    <x v="3"/>
  </r>
  <r>
    <n v="565"/>
    <s v="Romero-Hoffman"/>
    <x v="61"/>
    <n v="6284.6587133148696"/>
    <x v="565"/>
    <x v="565"/>
    <x v="0"/>
    <x v="564"/>
    <x v="565"/>
    <x v="0"/>
    <s v="CAD"/>
    <n v="1228090408.9137599"/>
    <x v="565"/>
    <n v="1231589659.01987"/>
    <x v="564"/>
    <b v="0"/>
    <b v="0"/>
    <s v="theater/plays"/>
    <x v="3"/>
    <x v="3"/>
  </r>
  <r>
    <n v="566"/>
    <s v="Sparks-West"/>
    <x v="62"/>
    <n v="6232.6441143052698"/>
    <x v="566"/>
    <x v="566"/>
    <x v="1"/>
    <x v="565"/>
    <x v="566"/>
    <x v="1"/>
    <s v="USD"/>
    <n v="1227721934.70963"/>
    <x v="566"/>
    <n v="1231224876.7895"/>
    <x v="565"/>
    <b v="0"/>
    <b v="0"/>
    <s v="technology/web"/>
    <x v="2"/>
    <x v="2"/>
  </r>
  <r>
    <n v="567"/>
    <s v="Baker, Morgan and Brown"/>
    <x v="63"/>
    <n v="6180.62951529567"/>
    <x v="567"/>
    <x v="567"/>
    <x v="0"/>
    <x v="566"/>
    <x v="567"/>
    <x v="1"/>
    <s v="USD"/>
    <n v="1227353460.5055001"/>
    <x v="567"/>
    <n v="1230860094.55913"/>
    <x v="566"/>
    <b v="0"/>
    <b v="0"/>
    <s v="theater/plays"/>
    <x v="3"/>
    <x v="3"/>
  </r>
  <r>
    <n v="568"/>
    <s v="Mosley-Gilbert"/>
    <x v="64"/>
    <n v="6128.6149162860702"/>
    <x v="568"/>
    <x v="568"/>
    <x v="0"/>
    <x v="567"/>
    <x v="568"/>
    <x v="1"/>
    <s v="USD"/>
    <n v="1226984986.3013699"/>
    <x v="568"/>
    <n v="1230495312.3287699"/>
    <x v="567"/>
    <b v="0"/>
    <b v="1"/>
    <s v="technology/web"/>
    <x v="2"/>
    <x v="2"/>
  </r>
  <r>
    <n v="569"/>
    <s v="Berry-Boyer"/>
    <x v="65"/>
    <n v="6076.6003172765704"/>
    <x v="569"/>
    <x v="569"/>
    <x v="1"/>
    <x v="568"/>
    <x v="569"/>
    <x v="1"/>
    <s v="USD"/>
    <n v="1226616512.09724"/>
    <x v="569"/>
    <n v="1230130530.0984001"/>
    <x v="568"/>
    <b v="0"/>
    <b v="0"/>
    <s v="theater/plays"/>
    <x v="3"/>
    <x v="3"/>
  </r>
  <r>
    <n v="570"/>
    <s v="Sanders-Allen"/>
    <x v="66"/>
    <n v="6024.5857182669697"/>
    <x v="570"/>
    <x v="570"/>
    <x v="0"/>
    <x v="569"/>
    <x v="570"/>
    <x v="1"/>
    <s v="USD"/>
    <n v="1226248037.89311"/>
    <x v="570"/>
    <n v="1229765747.8680301"/>
    <x v="569"/>
    <b v="0"/>
    <b v="1"/>
    <s v="theater/plays"/>
    <x v="3"/>
    <x v="3"/>
  </r>
  <r>
    <n v="571"/>
    <s v="Lopez Inc"/>
    <x v="67"/>
    <n v="5972.5711192573699"/>
    <x v="571"/>
    <x v="571"/>
    <x v="1"/>
    <x v="570"/>
    <x v="571"/>
    <x v="4"/>
    <s v="GBP"/>
    <n v="1225879563.6889801"/>
    <x v="571"/>
    <n v="1229400965.63766"/>
    <x v="570"/>
    <b v="0"/>
    <b v="1"/>
    <s v="technology/wearables"/>
    <x v="2"/>
    <x v="8"/>
  </r>
  <r>
    <n v="572"/>
    <s v="Moreno-Turner"/>
    <x v="68"/>
    <n v="5920.5565202477701"/>
    <x v="572"/>
    <x v="572"/>
    <x v="1"/>
    <x v="571"/>
    <x v="572"/>
    <x v="6"/>
    <s v="EUR"/>
    <n v="1225511089.4848499"/>
    <x v="572"/>
    <n v="1229036183.40729"/>
    <x v="571"/>
    <b v="0"/>
    <b v="1"/>
    <s v="theater/plays"/>
    <x v="3"/>
    <x v="3"/>
  </r>
  <r>
    <n v="573"/>
    <s v="Jones-Watson"/>
    <x v="69"/>
    <n v="5868.5419212381703"/>
    <x v="573"/>
    <x v="573"/>
    <x v="3"/>
    <x v="572"/>
    <x v="573"/>
    <x v="1"/>
    <s v="USD"/>
    <n v="1225142615.28073"/>
    <x v="573"/>
    <n v="1228671401.1769199"/>
    <x v="572"/>
    <b v="0"/>
    <b v="0"/>
    <s v="theater/plays"/>
    <x v="3"/>
    <x v="3"/>
  </r>
  <r>
    <n v="574"/>
    <s v="Barker Inc"/>
    <x v="70"/>
    <n v="5816.5273222285696"/>
    <x v="574"/>
    <x v="574"/>
    <x v="1"/>
    <x v="573"/>
    <x v="574"/>
    <x v="6"/>
    <s v="EUR"/>
    <n v="1224774141.0766001"/>
    <x v="574"/>
    <n v="1228306618.9465599"/>
    <x v="573"/>
    <b v="0"/>
    <b v="1"/>
    <s v="theater/plays"/>
    <x v="3"/>
    <x v="3"/>
  </r>
  <r>
    <n v="575"/>
    <s v="Tate, Bass and House"/>
    <x v="71"/>
    <n v="5764.5127232190698"/>
    <x v="575"/>
    <x v="575"/>
    <x v="1"/>
    <x v="574"/>
    <x v="575"/>
    <x v="1"/>
    <s v="USD"/>
    <n v="1224405666.8724699"/>
    <x v="575"/>
    <n v="1227941836.7161901"/>
    <x v="574"/>
    <b v="0"/>
    <b v="0"/>
    <s v="theater/plays"/>
    <x v="3"/>
    <x v="3"/>
  </r>
  <r>
    <n v="576"/>
    <s v="Baldwin, Riley and Jackson"/>
    <x v="0"/>
    <n v="5712.49812420947"/>
    <x v="576"/>
    <x v="576"/>
    <x v="0"/>
    <x v="575"/>
    <x v="576"/>
    <x v="0"/>
    <s v="CAD"/>
    <n v="1224037192.66834"/>
    <x v="576"/>
    <n v="1227577054.4858201"/>
    <x v="575"/>
    <b v="0"/>
    <b v="0"/>
    <s v="food/food trucks"/>
    <x v="0"/>
    <x v="0"/>
  </r>
  <r>
    <n v="577"/>
    <s v="Odom Inc"/>
    <x v="1"/>
    <n v="5660.4835251998702"/>
    <x v="577"/>
    <x v="577"/>
    <x v="1"/>
    <x v="576"/>
    <x v="577"/>
    <x v="1"/>
    <s v="USD"/>
    <n v="1223668718.46421"/>
    <x v="577"/>
    <n v="1227212272.25545"/>
    <x v="576"/>
    <b v="0"/>
    <b v="1"/>
    <s v="music/rock"/>
    <x v="1"/>
    <x v="1"/>
  </r>
  <r>
    <n v="578"/>
    <s v="Melton, Robinson and Fritz"/>
    <x v="2"/>
    <n v="5608.4689261902704"/>
    <x v="578"/>
    <x v="578"/>
    <x v="1"/>
    <x v="577"/>
    <x v="578"/>
    <x v="2"/>
    <s v="AUD"/>
    <n v="1223300244.2600801"/>
    <x v="578"/>
    <n v="1226847490.02508"/>
    <x v="577"/>
    <b v="0"/>
    <b v="0"/>
    <s v="technology/web"/>
    <x v="2"/>
    <x v="2"/>
  </r>
  <r>
    <n v="579"/>
    <s v="Mcdonald, Gonzalez and Ross"/>
    <x v="3"/>
    <n v="5556.4543271806697"/>
    <x v="579"/>
    <x v="579"/>
    <x v="0"/>
    <x v="578"/>
    <x v="579"/>
    <x v="1"/>
    <s v="USD"/>
    <n v="1222931770.0559499"/>
    <x v="579"/>
    <n v="1226482707.7947099"/>
    <x v="578"/>
    <b v="0"/>
    <b v="0"/>
    <s v="music/rock"/>
    <x v="1"/>
    <x v="1"/>
  </r>
  <r>
    <n v="580"/>
    <s v="Larson-Little"/>
    <x v="4"/>
    <n v="5504.4397281710699"/>
    <x v="580"/>
    <x v="580"/>
    <x v="0"/>
    <x v="579"/>
    <x v="580"/>
    <x v="1"/>
    <s v="USD"/>
    <n v="1222563295.85182"/>
    <x v="580"/>
    <n v="1226117925.5643401"/>
    <x v="579"/>
    <b v="0"/>
    <b v="0"/>
    <s v="theater/plays"/>
    <x v="3"/>
    <x v="3"/>
  </r>
  <r>
    <n v="581"/>
    <s v="Harris Group"/>
    <x v="5"/>
    <n v="5452.4251291615701"/>
    <x v="581"/>
    <x v="581"/>
    <x v="1"/>
    <x v="580"/>
    <x v="581"/>
    <x v="3"/>
    <s v="DKK"/>
    <n v="1222194821.6476901"/>
    <x v="581"/>
    <n v="1225753143.3339801"/>
    <x v="580"/>
    <b v="0"/>
    <b v="0"/>
    <s v="theater/plays"/>
    <x v="3"/>
    <x v="3"/>
  </r>
  <r>
    <n v="582"/>
    <s v="Ortiz, Coleman and Mitchell"/>
    <x v="6"/>
    <n v="5400.4105301519703"/>
    <x v="582"/>
    <x v="582"/>
    <x v="0"/>
    <x v="581"/>
    <x v="582"/>
    <x v="4"/>
    <s v="GBP"/>
    <n v="1221826347.4435699"/>
    <x v="582"/>
    <n v="1225388361.10361"/>
    <x v="581"/>
    <b v="0"/>
    <b v="0"/>
    <s v="film &amp; video/documentary"/>
    <x v="4"/>
    <x v="4"/>
  </r>
  <r>
    <n v="583"/>
    <s v="Carter-Guzman"/>
    <x v="7"/>
    <n v="5348.3959311423696"/>
    <x v="583"/>
    <x v="583"/>
    <x v="1"/>
    <x v="582"/>
    <x v="583"/>
    <x v="3"/>
    <s v="DKK"/>
    <n v="1221457873.23944"/>
    <x v="583"/>
    <n v="1225023578.87324"/>
    <x v="582"/>
    <b v="0"/>
    <b v="0"/>
    <s v="theater/plays"/>
    <x v="3"/>
    <x v="3"/>
  </r>
  <r>
    <n v="584"/>
    <s v="Nunez-Richards"/>
    <x v="8"/>
    <n v="5296.3813321327698"/>
    <x v="584"/>
    <x v="584"/>
    <x v="2"/>
    <x v="583"/>
    <x v="584"/>
    <x v="3"/>
    <s v="DKK"/>
    <n v="1221089399.03531"/>
    <x v="584"/>
    <n v="1224658796.6428699"/>
    <x v="583"/>
    <b v="0"/>
    <b v="0"/>
    <s v="theater/plays"/>
    <x v="3"/>
    <x v="3"/>
  </r>
  <r>
    <n v="585"/>
    <s v="Rangel, Holt and Jones"/>
    <x v="9"/>
    <n v="5244.36673312317"/>
    <x v="585"/>
    <x v="585"/>
    <x v="0"/>
    <x v="584"/>
    <x v="585"/>
    <x v="1"/>
    <s v="USD"/>
    <n v="1220720924.8311801"/>
    <x v="585"/>
    <n v="1224294014.4124999"/>
    <x v="584"/>
    <b v="0"/>
    <b v="0"/>
    <s v="music/electric music"/>
    <x v="1"/>
    <x v="5"/>
  </r>
  <r>
    <n v="586"/>
    <s v="Green Ltd"/>
    <x v="10"/>
    <n v="5192.3521341135702"/>
    <x v="586"/>
    <x v="586"/>
    <x v="1"/>
    <x v="585"/>
    <x v="586"/>
    <x v="1"/>
    <s v="USD"/>
    <n v="1220352450.6270499"/>
    <x v="586"/>
    <n v="1223929232.1821301"/>
    <x v="585"/>
    <b v="0"/>
    <b v="0"/>
    <s v="film &amp; video/drama"/>
    <x v="4"/>
    <x v="6"/>
  </r>
  <r>
    <n v="587"/>
    <s v="Perez, Johnson and Gardner"/>
    <x v="11"/>
    <n v="5140.3375351040704"/>
    <x v="587"/>
    <x v="587"/>
    <x v="0"/>
    <x v="586"/>
    <x v="587"/>
    <x v="1"/>
    <s v="USD"/>
    <n v="1219983976.42292"/>
    <x v="587"/>
    <n v="1223564449.9517701"/>
    <x v="586"/>
    <b v="0"/>
    <b v="1"/>
    <s v="theater/plays"/>
    <x v="3"/>
    <x v="3"/>
  </r>
  <r>
    <n v="588"/>
    <s v="Kim Ltd"/>
    <x v="12"/>
    <n v="5088.3229360944697"/>
    <x v="588"/>
    <x v="588"/>
    <x v="0"/>
    <x v="587"/>
    <x v="588"/>
    <x v="1"/>
    <s v="USD"/>
    <n v="1219615502.2187901"/>
    <x v="588"/>
    <n v="1223199667.7214"/>
    <x v="587"/>
    <b v="0"/>
    <b v="0"/>
    <s v="film &amp; video/drama"/>
    <x v="4"/>
    <x v="6"/>
  </r>
  <r>
    <n v="589"/>
    <s v="Walker, Taylor and Coleman"/>
    <x v="13"/>
    <n v="5036.3083370848699"/>
    <x v="589"/>
    <x v="589"/>
    <x v="1"/>
    <x v="588"/>
    <x v="589"/>
    <x v="1"/>
    <s v="USD"/>
    <n v="1219247028.0146599"/>
    <x v="589"/>
    <n v="1222834885.49103"/>
    <x v="588"/>
    <b v="0"/>
    <b v="0"/>
    <s v="music/indie rock"/>
    <x v="1"/>
    <x v="7"/>
  </r>
  <r>
    <n v="590"/>
    <s v="Rodriguez, Rose and Stewart"/>
    <x v="14"/>
    <n v="4984.2937380752701"/>
    <x v="590"/>
    <x v="590"/>
    <x v="0"/>
    <x v="589"/>
    <x v="590"/>
    <x v="1"/>
    <s v="USD"/>
    <n v="1218878553.8105299"/>
    <x v="590"/>
    <n v="1222470103.2606599"/>
    <x v="589"/>
    <b v="0"/>
    <b v="0"/>
    <s v="music/indie rock"/>
    <x v="1"/>
    <x v="7"/>
  </r>
  <r>
    <n v="591"/>
    <s v="Wright, Hunt and Rowe"/>
    <x v="15"/>
    <n v="4932.2791390656703"/>
    <x v="591"/>
    <x v="591"/>
    <x v="0"/>
    <x v="590"/>
    <x v="591"/>
    <x v="1"/>
    <s v="USD"/>
    <n v="1218510079.60641"/>
    <x v="591"/>
    <n v="1222105321.0302899"/>
    <x v="590"/>
    <b v="0"/>
    <b v="0"/>
    <s v="technology/wearables"/>
    <x v="2"/>
    <x v="8"/>
  </r>
  <r>
    <n v="592"/>
    <s v="Hines Inc"/>
    <x v="16"/>
    <n v="4880.2645400561696"/>
    <x v="592"/>
    <x v="592"/>
    <x v="1"/>
    <x v="591"/>
    <x v="592"/>
    <x v="1"/>
    <s v="USD"/>
    <n v="1218141605.4022801"/>
    <x v="592"/>
    <n v="1221740538.7999201"/>
    <x v="591"/>
    <b v="0"/>
    <b v="0"/>
    <s v="publishing/nonfiction"/>
    <x v="5"/>
    <x v="9"/>
  </r>
  <r>
    <n v="593"/>
    <s v="Cochran-Nguyen"/>
    <x v="17"/>
    <n v="4828.2499410465698"/>
    <x v="593"/>
    <x v="593"/>
    <x v="1"/>
    <x v="592"/>
    <x v="593"/>
    <x v="1"/>
    <s v="USD"/>
    <n v="1217773131.1981499"/>
    <x v="593"/>
    <n v="1221375756.56955"/>
    <x v="592"/>
    <b v="0"/>
    <b v="0"/>
    <s v="film &amp; video/animation"/>
    <x v="4"/>
    <x v="10"/>
  </r>
  <r>
    <n v="594"/>
    <s v="Johnson-Gould"/>
    <x v="18"/>
    <n v="4776.23534203697"/>
    <x v="594"/>
    <x v="594"/>
    <x v="3"/>
    <x v="593"/>
    <x v="594"/>
    <x v="1"/>
    <s v="USD"/>
    <n v="1217404656.99402"/>
    <x v="594"/>
    <n v="1221010974.33919"/>
    <x v="593"/>
    <b v="0"/>
    <b v="0"/>
    <s v="theater/plays"/>
    <x v="3"/>
    <x v="3"/>
  </r>
  <r>
    <n v="595"/>
    <s v="Perez-Hess"/>
    <x v="19"/>
    <n v="4724.2207430273702"/>
    <x v="595"/>
    <x v="595"/>
    <x v="0"/>
    <x v="594"/>
    <x v="595"/>
    <x v="1"/>
    <s v="USD"/>
    <n v="1217036182.7898901"/>
    <x v="595"/>
    <n v="1220646192.10882"/>
    <x v="594"/>
    <b v="0"/>
    <b v="1"/>
    <s v="theater/plays"/>
    <x v="3"/>
    <x v="3"/>
  </r>
  <r>
    <n v="596"/>
    <s v="Reeves, Thompson and Richardson"/>
    <x v="20"/>
    <n v="4672.2061440177704"/>
    <x v="596"/>
    <x v="596"/>
    <x v="1"/>
    <x v="595"/>
    <x v="596"/>
    <x v="1"/>
    <s v="USD"/>
    <n v="1216667708.5857601"/>
    <x v="596"/>
    <n v="1220281409.8784499"/>
    <x v="595"/>
    <b v="0"/>
    <b v="0"/>
    <s v="film &amp; video/drama"/>
    <x v="4"/>
    <x v="6"/>
  </r>
  <r>
    <n v="597"/>
    <s v="Simmons-Reynolds"/>
    <x v="21"/>
    <n v="4620.1915450081697"/>
    <x v="597"/>
    <x v="597"/>
    <x v="0"/>
    <x v="596"/>
    <x v="597"/>
    <x v="1"/>
    <s v="USD"/>
    <n v="1216299234.3816299"/>
    <x v="597"/>
    <n v="1219916627.6480801"/>
    <x v="596"/>
    <b v="0"/>
    <b v="0"/>
    <s v="theater/plays"/>
    <x v="3"/>
    <x v="3"/>
  </r>
  <r>
    <n v="598"/>
    <s v="Collier Inc"/>
    <x v="22"/>
    <n v="4568.1769459986699"/>
    <x v="598"/>
    <x v="598"/>
    <x v="1"/>
    <x v="597"/>
    <x v="598"/>
    <x v="1"/>
    <s v="USD"/>
    <n v="1215930760.1775"/>
    <x v="598"/>
    <n v="1219551845.4177101"/>
    <x v="597"/>
    <b v="0"/>
    <b v="0"/>
    <s v="theater/plays"/>
    <x v="3"/>
    <x v="3"/>
  </r>
  <r>
    <n v="599"/>
    <s v="Gray-Jenkins"/>
    <x v="23"/>
    <n v="4516.1623469890701"/>
    <x v="599"/>
    <x v="599"/>
    <x v="1"/>
    <x v="598"/>
    <x v="599"/>
    <x v="4"/>
    <s v="GBP"/>
    <n v="1215562285.9733701"/>
    <x v="599"/>
    <n v="1219187063.18734"/>
    <x v="598"/>
    <b v="0"/>
    <b v="0"/>
    <s v="film &amp; video/documentary"/>
    <x v="4"/>
    <x v="4"/>
  </r>
  <r>
    <n v="600"/>
    <s v="Scott, Wilson and Martin"/>
    <x v="24"/>
    <n v="4464.1477479794703"/>
    <x v="600"/>
    <x v="600"/>
    <x v="1"/>
    <x v="599"/>
    <x v="600"/>
    <x v="1"/>
    <s v="USD"/>
    <n v="1215193811.7692499"/>
    <x v="600"/>
    <n v="1218822280.95697"/>
    <x v="599"/>
    <b v="0"/>
    <b v="0"/>
    <s v="technology/wearables"/>
    <x v="2"/>
    <x v="8"/>
  </r>
  <r>
    <n v="601"/>
    <s v="Caldwell, Velazquez and Wilson"/>
    <x v="25"/>
    <n v="4412.1331489698696"/>
    <x v="601"/>
    <x v="601"/>
    <x v="1"/>
    <x v="600"/>
    <x v="601"/>
    <x v="1"/>
    <s v="USD"/>
    <n v="1214825337.56512"/>
    <x v="601"/>
    <n v="1218457498.7266099"/>
    <x v="600"/>
    <b v="0"/>
    <b v="1"/>
    <s v="games/video games"/>
    <x v="6"/>
    <x v="11"/>
  </r>
  <r>
    <n v="602"/>
    <s v="Spencer-Bates"/>
    <x v="26"/>
    <n v="4360.1185499602698"/>
    <x v="602"/>
    <x v="602"/>
    <x v="3"/>
    <x v="601"/>
    <x v="602"/>
    <x v="1"/>
    <s v="USD"/>
    <n v="1214456863.36099"/>
    <x v="602"/>
    <n v="1218092716.4962399"/>
    <x v="601"/>
    <b v="0"/>
    <b v="0"/>
    <s v="theater/plays"/>
    <x v="3"/>
    <x v="3"/>
  </r>
  <r>
    <n v="603"/>
    <s v="Best, Carr and Williams"/>
    <x v="27"/>
    <n v="4308.10395095067"/>
    <x v="603"/>
    <x v="603"/>
    <x v="0"/>
    <x v="602"/>
    <x v="603"/>
    <x v="1"/>
    <s v="USD"/>
    <n v="1214088389.1568601"/>
    <x v="603"/>
    <n v="1217727934.2658701"/>
    <x v="602"/>
    <b v="0"/>
    <b v="0"/>
    <s v="music/rock"/>
    <x v="1"/>
    <x v="1"/>
  </r>
  <r>
    <n v="604"/>
    <s v="Campbell, Brown and Powell"/>
    <x v="28"/>
    <n v="4256.0893519411702"/>
    <x v="604"/>
    <x v="604"/>
    <x v="1"/>
    <x v="603"/>
    <x v="604"/>
    <x v="1"/>
    <s v="USD"/>
    <n v="1213719914.9527299"/>
    <x v="604"/>
    <n v="1217363152.0355"/>
    <x v="603"/>
    <b v="0"/>
    <b v="1"/>
    <s v="theater/plays"/>
    <x v="3"/>
    <x v="3"/>
  </r>
  <r>
    <n v="605"/>
    <s v="Johnson, Parker and Haynes"/>
    <x v="29"/>
    <n v="4204.0747529315704"/>
    <x v="605"/>
    <x v="605"/>
    <x v="1"/>
    <x v="604"/>
    <x v="605"/>
    <x v="5"/>
    <s v="CHF"/>
    <n v="1213351440.7486"/>
    <x v="605"/>
    <n v="1216998369.80513"/>
    <x v="604"/>
    <b v="0"/>
    <b v="0"/>
    <s v="film &amp; video/shorts"/>
    <x v="4"/>
    <x v="12"/>
  </r>
  <r>
    <n v="606"/>
    <s v="Clark-Cooke"/>
    <x v="30"/>
    <n v="4152.0601539219697"/>
    <x v="606"/>
    <x v="606"/>
    <x v="1"/>
    <x v="605"/>
    <x v="606"/>
    <x v="1"/>
    <s v="USD"/>
    <n v="1212982966.5444701"/>
    <x v="606"/>
    <n v="1216633587.57476"/>
    <x v="605"/>
    <b v="0"/>
    <b v="0"/>
    <s v="film &amp; video/animation"/>
    <x v="4"/>
    <x v="10"/>
  </r>
  <r>
    <n v="607"/>
    <s v="Schroeder Ltd"/>
    <x v="31"/>
    <n v="4100.0455549123699"/>
    <x v="607"/>
    <x v="607"/>
    <x v="1"/>
    <x v="606"/>
    <x v="607"/>
    <x v="4"/>
    <s v="GBP"/>
    <n v="1212614492.3403399"/>
    <x v="607"/>
    <n v="1216268805.3443899"/>
    <x v="606"/>
    <b v="0"/>
    <b v="0"/>
    <s v="games/video games"/>
    <x v="6"/>
    <x v="11"/>
  </r>
  <r>
    <n v="608"/>
    <s v="Jackson PLC"/>
    <x v="32"/>
    <n v="4048.0309559027701"/>
    <x v="608"/>
    <x v="608"/>
    <x v="0"/>
    <x v="607"/>
    <x v="608"/>
    <x v="6"/>
    <s v="EUR"/>
    <n v="1212246018.13621"/>
    <x v="608"/>
    <n v="1215904023.1140299"/>
    <x v="607"/>
    <b v="0"/>
    <b v="0"/>
    <s v="film &amp; video/documentary"/>
    <x v="4"/>
    <x v="4"/>
  </r>
  <r>
    <n v="609"/>
    <s v="Blair, Collins and Carter"/>
    <x v="33"/>
    <n v="3996.0163568931698"/>
    <x v="609"/>
    <x v="609"/>
    <x v="1"/>
    <x v="608"/>
    <x v="609"/>
    <x v="1"/>
    <s v="USD"/>
    <n v="1211877543.93209"/>
    <x v="609"/>
    <n v="1215539240.8836601"/>
    <x v="608"/>
    <b v="0"/>
    <b v="0"/>
    <s v="theater/plays"/>
    <x v="3"/>
    <x v="3"/>
  </r>
  <r>
    <n v="610"/>
    <s v="Maldonado and Sons"/>
    <x v="34"/>
    <n v="3944.0017578836701"/>
    <x v="610"/>
    <x v="610"/>
    <x v="1"/>
    <x v="609"/>
    <x v="610"/>
    <x v="1"/>
    <s v="USD"/>
    <n v="1211509069.7279601"/>
    <x v="610"/>
    <n v="1215174458.65329"/>
    <x v="609"/>
    <b v="0"/>
    <b v="0"/>
    <s v="film &amp; video/documentary"/>
    <x v="4"/>
    <x v="4"/>
  </r>
  <r>
    <n v="611"/>
    <s v="Mitchell and Sons"/>
    <x v="35"/>
    <n v="3891.9871588740698"/>
    <x v="611"/>
    <x v="611"/>
    <x v="1"/>
    <x v="610"/>
    <x v="611"/>
    <x v="3"/>
    <s v="DKK"/>
    <n v="1211140595.5238299"/>
    <x v="611"/>
    <n v="1214809676.42292"/>
    <x v="610"/>
    <b v="0"/>
    <b v="1"/>
    <s v="film &amp; video/drama"/>
    <x v="4"/>
    <x v="6"/>
  </r>
  <r>
    <n v="612"/>
    <s v="Jackson-Lewis"/>
    <x v="36"/>
    <n v="3839.97255986447"/>
    <x v="612"/>
    <x v="612"/>
    <x v="1"/>
    <x v="611"/>
    <x v="612"/>
    <x v="1"/>
    <s v="USD"/>
    <n v="1210772121.3197"/>
    <x v="612"/>
    <n v="1214444894.1925499"/>
    <x v="611"/>
    <b v="0"/>
    <b v="0"/>
    <s v="theater/plays"/>
    <x v="3"/>
    <x v="3"/>
  </r>
  <r>
    <n v="613"/>
    <s v="Black, Armstrong and Anderson"/>
    <x v="37"/>
    <n v="3787.9579608548702"/>
    <x v="613"/>
    <x v="613"/>
    <x v="1"/>
    <x v="612"/>
    <x v="613"/>
    <x v="1"/>
    <s v="USD"/>
    <n v="1210403647.1155701"/>
    <x v="613"/>
    <n v="1214080111.9621799"/>
    <x v="612"/>
    <b v="0"/>
    <b v="1"/>
    <s v="publishing/fiction"/>
    <x v="5"/>
    <x v="13"/>
  </r>
  <r>
    <n v="614"/>
    <s v="Maldonado-Gonzalez"/>
    <x v="38"/>
    <n v="3735.9433618452699"/>
    <x v="614"/>
    <x v="614"/>
    <x v="1"/>
    <x v="613"/>
    <x v="614"/>
    <x v="1"/>
    <s v="USD"/>
    <n v="1210035172.9114399"/>
    <x v="614"/>
    <n v="1213715329.7318101"/>
    <x v="613"/>
    <b v="0"/>
    <b v="0"/>
    <s v="photography/photography books"/>
    <x v="7"/>
    <x v="14"/>
  </r>
  <r>
    <n v="615"/>
    <s v="Kim-Rice"/>
    <x v="39"/>
    <n v="3683.9287628357702"/>
    <x v="615"/>
    <x v="615"/>
    <x v="0"/>
    <x v="614"/>
    <x v="615"/>
    <x v="3"/>
    <s v="DKK"/>
    <n v="1209666698.70731"/>
    <x v="615"/>
    <n v="1213350547.5014501"/>
    <x v="614"/>
    <b v="0"/>
    <b v="0"/>
    <s v="theater/plays"/>
    <x v="3"/>
    <x v="3"/>
  </r>
  <r>
    <n v="616"/>
    <s v="Garcia, Garcia and Lopez"/>
    <x v="40"/>
    <n v="3631.9141638261699"/>
    <x v="616"/>
    <x v="616"/>
    <x v="1"/>
    <x v="615"/>
    <x v="616"/>
    <x v="1"/>
    <s v="USD"/>
    <n v="1209298224.50318"/>
    <x v="616"/>
    <n v="1212985765.27108"/>
    <x v="615"/>
    <b v="0"/>
    <b v="1"/>
    <s v="technology/wearables"/>
    <x v="2"/>
    <x v="8"/>
  </r>
  <r>
    <n v="617"/>
    <s v="Watts Group"/>
    <x v="41"/>
    <n v="3579.8995648165701"/>
    <x v="617"/>
    <x v="617"/>
    <x v="1"/>
    <x v="616"/>
    <x v="617"/>
    <x v="6"/>
    <s v="EUR"/>
    <n v="1208929750.2990501"/>
    <x v="617"/>
    <n v="1212620983.04071"/>
    <x v="616"/>
    <b v="0"/>
    <b v="1"/>
    <s v="music/rock"/>
    <x v="1"/>
    <x v="1"/>
  </r>
  <r>
    <n v="618"/>
    <s v="Werner-Bryant"/>
    <x v="42"/>
    <n v="3527.8849658069698"/>
    <x v="618"/>
    <x v="618"/>
    <x v="1"/>
    <x v="617"/>
    <x v="618"/>
    <x v="1"/>
    <s v="USD"/>
    <n v="1208561276.0949299"/>
    <x v="618"/>
    <n v="1212256200.8103399"/>
    <x v="617"/>
    <b v="0"/>
    <b v="0"/>
    <s v="food/food trucks"/>
    <x v="0"/>
    <x v="0"/>
  </r>
  <r>
    <n v="619"/>
    <s v="Schmitt-Mendoza"/>
    <x v="43"/>
    <n v="3475.87036679737"/>
    <x v="619"/>
    <x v="619"/>
    <x v="1"/>
    <x v="618"/>
    <x v="619"/>
    <x v="1"/>
    <s v="USD"/>
    <n v="1208192801.8908"/>
    <x v="619"/>
    <n v="1211891418.5799699"/>
    <x v="618"/>
    <b v="0"/>
    <b v="0"/>
    <s v="publishing/radio &amp; podcasts"/>
    <x v="5"/>
    <x v="15"/>
  </r>
  <r>
    <n v="620"/>
    <s v="Reid-Mccullough"/>
    <x v="44"/>
    <n v="3423.8557677877702"/>
    <x v="620"/>
    <x v="620"/>
    <x v="1"/>
    <x v="619"/>
    <x v="620"/>
    <x v="3"/>
    <s v="DKK"/>
    <n v="1207824327.6866701"/>
    <x v="620"/>
    <n v="1211526636.3496001"/>
    <x v="619"/>
    <b v="0"/>
    <b v="0"/>
    <s v="publishing/fiction"/>
    <x v="5"/>
    <x v="13"/>
  </r>
  <r>
    <n v="621"/>
    <s v="Woods-Clark"/>
    <x v="45"/>
    <n v="3371.84116877827"/>
    <x v="621"/>
    <x v="621"/>
    <x v="0"/>
    <x v="620"/>
    <x v="621"/>
    <x v="1"/>
    <s v="USD"/>
    <n v="1207455853.4825399"/>
    <x v="621"/>
    <n v="1211161854.11924"/>
    <x v="620"/>
    <b v="0"/>
    <b v="1"/>
    <s v="theater/plays"/>
    <x v="3"/>
    <x v="3"/>
  </r>
  <r>
    <n v="622"/>
    <s v="Vaughn, Hunt and Caldwell"/>
    <x v="46"/>
    <n v="3319.8265697686702"/>
    <x v="622"/>
    <x v="622"/>
    <x v="1"/>
    <x v="621"/>
    <x v="622"/>
    <x v="1"/>
    <s v="USD"/>
    <n v="1207087379.27841"/>
    <x v="622"/>
    <n v="1210797071.88887"/>
    <x v="621"/>
    <b v="0"/>
    <b v="0"/>
    <s v="music/rock"/>
    <x v="1"/>
    <x v="1"/>
  </r>
  <r>
    <n v="623"/>
    <s v="Bennett and Sons"/>
    <x v="47"/>
    <n v="3267.8119707590699"/>
    <x v="623"/>
    <x v="623"/>
    <x v="1"/>
    <x v="622"/>
    <x v="623"/>
    <x v="1"/>
    <s v="USD"/>
    <n v="1206718905.07428"/>
    <x v="623"/>
    <n v="1210432289.6585"/>
    <x v="622"/>
    <b v="0"/>
    <b v="0"/>
    <s v="theater/plays"/>
    <x v="3"/>
    <x v="3"/>
  </r>
  <r>
    <n v="624"/>
    <s v="Lamb Inc"/>
    <x v="48"/>
    <n v="3215.7973717494701"/>
    <x v="624"/>
    <x v="624"/>
    <x v="1"/>
    <x v="623"/>
    <x v="624"/>
    <x v="1"/>
    <s v="USD"/>
    <n v="1206350430.8701501"/>
    <x v="624"/>
    <n v="1210067507.4281299"/>
    <x v="623"/>
    <b v="0"/>
    <b v="0"/>
    <s v="theater/plays"/>
    <x v="3"/>
    <x v="3"/>
  </r>
  <r>
    <n v="625"/>
    <s v="Casey-Kelly"/>
    <x v="49"/>
    <n v="3163.7827727398699"/>
    <x v="625"/>
    <x v="625"/>
    <x v="1"/>
    <x v="624"/>
    <x v="625"/>
    <x v="1"/>
    <s v="USD"/>
    <n v="1205981956.6660199"/>
    <x v="625"/>
    <n v="1209702725.1977601"/>
    <x v="624"/>
    <b v="0"/>
    <b v="0"/>
    <s v="music/rock"/>
    <x v="1"/>
    <x v="1"/>
  </r>
  <r>
    <n v="626"/>
    <s v="Jones, Taylor and Moore"/>
    <x v="50"/>
    <n v="3111.7681737302701"/>
    <x v="626"/>
    <x v="626"/>
    <x v="0"/>
    <x v="625"/>
    <x v="626"/>
    <x v="6"/>
    <s v="EUR"/>
    <n v="1205613482.46189"/>
    <x v="626"/>
    <n v="1209337942.9673901"/>
    <x v="625"/>
    <b v="0"/>
    <b v="0"/>
    <s v="music/metal"/>
    <x v="1"/>
    <x v="16"/>
  </r>
  <r>
    <n v="627"/>
    <s v="Bradshaw, Gill and Donovan"/>
    <x v="51"/>
    <n v="3059.7535747207698"/>
    <x v="627"/>
    <x v="627"/>
    <x v="0"/>
    <x v="626"/>
    <x v="627"/>
    <x v="4"/>
    <s v="GBP"/>
    <n v="1205245008.2577701"/>
    <x v="627"/>
    <n v="1208973160.73703"/>
    <x v="626"/>
    <b v="0"/>
    <b v="1"/>
    <s v="technology/wearables"/>
    <x v="2"/>
    <x v="8"/>
  </r>
  <r>
    <n v="628"/>
    <s v="Hernandez, Rodriguez and Clark"/>
    <x v="52"/>
    <n v="3007.73897571117"/>
    <x v="628"/>
    <x v="628"/>
    <x v="0"/>
    <x v="627"/>
    <x v="628"/>
    <x v="1"/>
    <s v="USD"/>
    <n v="1204876534.0536399"/>
    <x v="628"/>
    <n v="1208608378.50666"/>
    <x v="627"/>
    <b v="0"/>
    <b v="0"/>
    <s v="theater/plays"/>
    <x v="3"/>
    <x v="3"/>
  </r>
  <r>
    <n v="629"/>
    <s v="Smith-Jones"/>
    <x v="53"/>
    <n v="2955.7243767015698"/>
    <x v="629"/>
    <x v="629"/>
    <x v="1"/>
    <x v="628"/>
    <x v="629"/>
    <x v="1"/>
    <s v="USD"/>
    <n v="1204508059.84951"/>
    <x v="629"/>
    <n v="1208243596.2762899"/>
    <x v="628"/>
    <b v="0"/>
    <b v="0"/>
    <s v="film &amp; video/drama"/>
    <x v="4"/>
    <x v="6"/>
  </r>
  <r>
    <n v="630"/>
    <s v="Roy PLC"/>
    <x v="54"/>
    <n v="2903.70977769198"/>
    <x v="630"/>
    <x v="630"/>
    <x v="0"/>
    <x v="629"/>
    <x v="630"/>
    <x v="1"/>
    <s v="USD"/>
    <n v="1204139585.64538"/>
    <x v="630"/>
    <n v="1207878814.0459199"/>
    <x v="629"/>
    <b v="0"/>
    <b v="0"/>
    <s v="technology/wearables"/>
    <x v="2"/>
    <x v="8"/>
  </r>
  <r>
    <n v="631"/>
    <s v="Wright, Brooks and Villarreal"/>
    <x v="55"/>
    <n v="2851.6951786823702"/>
    <x v="631"/>
    <x v="631"/>
    <x v="1"/>
    <x v="630"/>
    <x v="631"/>
    <x v="1"/>
    <s v="USD"/>
    <n v="1203771111.4412501"/>
    <x v="631"/>
    <n v="1207514031.8155501"/>
    <x v="630"/>
    <b v="0"/>
    <b v="0"/>
    <s v="music/jazz"/>
    <x v="1"/>
    <x v="17"/>
  </r>
  <r>
    <n v="632"/>
    <s v="Flores, Miller and Johnson"/>
    <x v="56"/>
    <n v="2799.6805796727699"/>
    <x v="632"/>
    <x v="632"/>
    <x v="1"/>
    <x v="631"/>
    <x v="632"/>
    <x v="1"/>
    <s v="USD"/>
    <n v="1203402637.2371199"/>
    <x v="632"/>
    <n v="1207149249.58518"/>
    <x v="631"/>
    <b v="0"/>
    <b v="0"/>
    <s v="technology/wearables"/>
    <x v="2"/>
    <x v="8"/>
  </r>
  <r>
    <n v="633"/>
    <s v="Bridges, Freeman and Kim"/>
    <x v="57"/>
    <n v="2747.6659806632701"/>
    <x v="633"/>
    <x v="633"/>
    <x v="1"/>
    <x v="632"/>
    <x v="633"/>
    <x v="1"/>
    <s v="USD"/>
    <n v="1203034163.03299"/>
    <x v="633"/>
    <n v="1206784467.35481"/>
    <x v="632"/>
    <b v="0"/>
    <b v="0"/>
    <s v="games/video games"/>
    <x v="6"/>
    <x v="11"/>
  </r>
  <r>
    <n v="634"/>
    <s v="Anderson-Perez"/>
    <x v="58"/>
    <n v="2695.6513816536799"/>
    <x v="634"/>
    <x v="634"/>
    <x v="1"/>
    <x v="633"/>
    <x v="634"/>
    <x v="1"/>
    <s v="USD"/>
    <n v="1202665688.82886"/>
    <x v="634"/>
    <n v="1206419685.12444"/>
    <x v="633"/>
    <b v="0"/>
    <b v="0"/>
    <s v="theater/plays"/>
    <x v="3"/>
    <x v="3"/>
  </r>
  <r>
    <n v="635"/>
    <s v="Wright, Fox and Marks"/>
    <x v="59"/>
    <n v="2643.6367826440801"/>
    <x v="635"/>
    <x v="635"/>
    <x v="1"/>
    <x v="634"/>
    <x v="635"/>
    <x v="1"/>
    <s v="USD"/>
    <n v="1202297214.6247301"/>
    <x v="635"/>
    <n v="1206054902.8940799"/>
    <x v="634"/>
    <b v="0"/>
    <b v="1"/>
    <s v="theater/plays"/>
    <x v="3"/>
    <x v="3"/>
  </r>
  <r>
    <n v="636"/>
    <s v="Crawford-Peters"/>
    <x v="60"/>
    <n v="2591.6221836344698"/>
    <x v="636"/>
    <x v="636"/>
    <x v="1"/>
    <x v="635"/>
    <x v="636"/>
    <x v="0"/>
    <s v="CAD"/>
    <n v="1201928740.42061"/>
    <x v="636"/>
    <n v="1205690120.6637101"/>
    <x v="635"/>
    <b v="0"/>
    <b v="0"/>
    <s v="theater/plays"/>
    <x v="3"/>
    <x v="3"/>
  </r>
  <r>
    <n v="637"/>
    <s v="Romero-Hoffman"/>
    <x v="61"/>
    <n v="2539.60758462487"/>
    <x v="637"/>
    <x v="637"/>
    <x v="0"/>
    <x v="636"/>
    <x v="637"/>
    <x v="0"/>
    <s v="CAD"/>
    <n v="1201560266.21648"/>
    <x v="637"/>
    <n v="1205325338.4333401"/>
    <x v="636"/>
    <b v="0"/>
    <b v="0"/>
    <s v="theater/plays"/>
    <x v="3"/>
    <x v="3"/>
  </r>
  <r>
    <n v="638"/>
    <s v="Sparks-West"/>
    <x v="62"/>
    <n v="2487.5929856153698"/>
    <x v="638"/>
    <x v="638"/>
    <x v="1"/>
    <x v="637"/>
    <x v="638"/>
    <x v="1"/>
    <s v="USD"/>
    <n v="1201191792.0123501"/>
    <x v="638"/>
    <n v="1204960556.20297"/>
    <x v="637"/>
    <b v="0"/>
    <b v="0"/>
    <s v="technology/web"/>
    <x v="2"/>
    <x v="2"/>
  </r>
  <r>
    <n v="639"/>
    <s v="Baker, Morgan and Brown"/>
    <x v="63"/>
    <n v="2435.57838660578"/>
    <x v="639"/>
    <x v="639"/>
    <x v="0"/>
    <x v="638"/>
    <x v="639"/>
    <x v="1"/>
    <s v="USD"/>
    <n v="1200823317.8082199"/>
    <x v="639"/>
    <n v="1204595773.9726"/>
    <x v="638"/>
    <b v="0"/>
    <b v="0"/>
    <s v="theater/plays"/>
    <x v="3"/>
    <x v="3"/>
  </r>
  <r>
    <n v="640"/>
    <s v="Mosley-Gilbert"/>
    <x v="64"/>
    <n v="2383.5637875961702"/>
    <x v="640"/>
    <x v="640"/>
    <x v="0"/>
    <x v="639"/>
    <x v="640"/>
    <x v="1"/>
    <s v="USD"/>
    <n v="1200454843.60409"/>
    <x v="640"/>
    <n v="1204230991.7422299"/>
    <x v="639"/>
    <b v="0"/>
    <b v="1"/>
    <s v="technology/web"/>
    <x v="2"/>
    <x v="2"/>
  </r>
  <r>
    <n v="641"/>
    <s v="Berry-Boyer"/>
    <x v="65"/>
    <n v="2331.5491885865699"/>
    <x v="641"/>
    <x v="641"/>
    <x v="1"/>
    <x v="640"/>
    <x v="641"/>
    <x v="1"/>
    <s v="USD"/>
    <n v="1200086369.39996"/>
    <x v="641"/>
    <n v="1203866209.5118699"/>
    <x v="640"/>
    <b v="0"/>
    <b v="0"/>
    <s v="theater/plays"/>
    <x v="3"/>
    <x v="3"/>
  </r>
  <r>
    <n v="642"/>
    <s v="Sanders-Allen"/>
    <x v="66"/>
    <n v="2279.5345895769701"/>
    <x v="642"/>
    <x v="642"/>
    <x v="0"/>
    <x v="641"/>
    <x v="642"/>
    <x v="1"/>
    <s v="USD"/>
    <n v="1199717895.1958301"/>
    <x v="642"/>
    <n v="1203501427.2815001"/>
    <x v="641"/>
    <b v="0"/>
    <b v="1"/>
    <s v="theater/plays"/>
    <x v="3"/>
    <x v="3"/>
  </r>
  <r>
    <n v="643"/>
    <s v="Lopez Inc"/>
    <x v="67"/>
    <n v="2227.5199905673699"/>
    <x v="643"/>
    <x v="643"/>
    <x v="1"/>
    <x v="642"/>
    <x v="643"/>
    <x v="4"/>
    <s v="GBP"/>
    <n v="1199349420.9916999"/>
    <x v="643"/>
    <n v="1203136645.0511301"/>
    <x v="642"/>
    <b v="0"/>
    <b v="1"/>
    <s v="technology/wearables"/>
    <x v="2"/>
    <x v="8"/>
  </r>
  <r>
    <n v="644"/>
    <s v="Moreno-Turner"/>
    <x v="68"/>
    <n v="2175.5053915578801"/>
    <x v="644"/>
    <x v="644"/>
    <x v="1"/>
    <x v="643"/>
    <x v="644"/>
    <x v="6"/>
    <s v="EUR"/>
    <n v="1198980946.78757"/>
    <x v="644"/>
    <n v="1202771862.82076"/>
    <x v="643"/>
    <b v="0"/>
    <b v="1"/>
    <s v="theater/plays"/>
    <x v="3"/>
    <x v="3"/>
  </r>
  <r>
    <n v="645"/>
    <s v="Jones-Watson"/>
    <x v="69"/>
    <n v="2123.4907925482698"/>
    <x v="645"/>
    <x v="645"/>
    <x v="3"/>
    <x v="644"/>
    <x v="645"/>
    <x v="1"/>
    <s v="USD"/>
    <n v="1198612472.5834501"/>
    <x v="645"/>
    <n v="1202407080.59039"/>
    <x v="644"/>
    <b v="0"/>
    <b v="0"/>
    <s v="theater/plays"/>
    <x v="3"/>
    <x v="3"/>
  </r>
  <r>
    <n v="646"/>
    <s v="Barker Inc"/>
    <x v="70"/>
    <n v="2071.47619353867"/>
    <x v="646"/>
    <x v="646"/>
    <x v="1"/>
    <x v="645"/>
    <x v="646"/>
    <x v="6"/>
    <s v="EUR"/>
    <n v="1198243998.3793199"/>
    <x v="646"/>
    <n v="1202042298.3600199"/>
    <x v="645"/>
    <b v="0"/>
    <b v="1"/>
    <s v="theater/plays"/>
    <x v="3"/>
    <x v="3"/>
  </r>
  <r>
    <n v="647"/>
    <s v="Tate, Bass and House"/>
    <x v="71"/>
    <n v="2019.46159452907"/>
    <x v="647"/>
    <x v="647"/>
    <x v="1"/>
    <x v="646"/>
    <x v="647"/>
    <x v="1"/>
    <s v="USD"/>
    <n v="1197875524.17519"/>
    <x v="647"/>
    <n v="1201677516.1296501"/>
    <x v="646"/>
    <b v="0"/>
    <b v="0"/>
    <s v="theater/plays"/>
    <x v="3"/>
    <x v="3"/>
  </r>
  <r>
    <n v="648"/>
    <s v="Baldwin, Riley and Jackson"/>
    <x v="0"/>
    <n v="1967.44699551947"/>
    <x v="648"/>
    <x v="648"/>
    <x v="0"/>
    <x v="647"/>
    <x v="648"/>
    <x v="0"/>
    <s v="CAD"/>
    <n v="1197507049.97106"/>
    <x v="648"/>
    <n v="1201312733.8992901"/>
    <x v="647"/>
    <b v="0"/>
    <b v="0"/>
    <s v="food/food trucks"/>
    <x v="0"/>
    <x v="0"/>
  </r>
  <r>
    <n v="649"/>
    <s v="Odom Inc"/>
    <x v="1"/>
    <n v="1915.4323965098699"/>
    <x v="649"/>
    <x v="649"/>
    <x v="1"/>
    <x v="648"/>
    <x v="649"/>
    <x v="1"/>
    <s v="USD"/>
    <n v="1197138575.7669301"/>
    <x v="649"/>
    <n v="1200947951.66892"/>
    <x v="648"/>
    <b v="0"/>
    <b v="1"/>
    <s v="music/rock"/>
    <x v="1"/>
    <x v="1"/>
  </r>
  <r>
    <n v="650"/>
    <s v="Melton, Robinson and Fritz"/>
    <x v="2"/>
    <n v="1863.4177975003699"/>
    <x v="650"/>
    <x v="650"/>
    <x v="1"/>
    <x v="649"/>
    <x v="650"/>
    <x v="2"/>
    <s v="AUD"/>
    <n v="1196770101.5627999"/>
    <x v="650"/>
    <n v="1200583169.43855"/>
    <x v="649"/>
    <b v="0"/>
    <b v="0"/>
    <s v="technology/web"/>
    <x v="2"/>
    <x v="2"/>
  </r>
  <r>
    <n v="651"/>
    <s v="Mcdonald, Gonzalez and Ross"/>
    <x v="3"/>
    <n v="1811.4031984907699"/>
    <x v="651"/>
    <x v="651"/>
    <x v="0"/>
    <x v="650"/>
    <x v="651"/>
    <x v="1"/>
    <s v="USD"/>
    <n v="1196401627.35867"/>
    <x v="651"/>
    <n v="1200218387.20818"/>
    <x v="650"/>
    <b v="0"/>
    <b v="0"/>
    <s v="music/rock"/>
    <x v="1"/>
    <x v="1"/>
  </r>
  <r>
    <n v="652"/>
    <s v="Larson-Little"/>
    <x v="4"/>
    <n v="1759.3885994811701"/>
    <x v="652"/>
    <x v="652"/>
    <x v="0"/>
    <x v="651"/>
    <x v="652"/>
    <x v="1"/>
    <s v="USD"/>
    <n v="1196033153.1545401"/>
    <x v="652"/>
    <n v="1199853604.9778099"/>
    <x v="651"/>
    <b v="0"/>
    <b v="0"/>
    <s v="theater/plays"/>
    <x v="3"/>
    <x v="3"/>
  </r>
  <r>
    <n v="653"/>
    <s v="Harris Group"/>
    <x v="5"/>
    <n v="1707.3740004715701"/>
    <x v="653"/>
    <x v="653"/>
    <x v="1"/>
    <x v="652"/>
    <x v="653"/>
    <x v="3"/>
    <s v="DKK"/>
    <n v="1195664678.9504099"/>
    <x v="653"/>
    <n v="1199488822.7474401"/>
    <x v="652"/>
    <b v="0"/>
    <b v="0"/>
    <s v="theater/plays"/>
    <x v="3"/>
    <x v="3"/>
  </r>
  <r>
    <n v="654"/>
    <s v="Ortiz, Coleman and Mitchell"/>
    <x v="6"/>
    <n v="1655.35940146197"/>
    <x v="654"/>
    <x v="654"/>
    <x v="0"/>
    <x v="653"/>
    <x v="654"/>
    <x v="4"/>
    <s v="GBP"/>
    <n v="1195296204.74629"/>
    <x v="654"/>
    <n v="1199124040.5170801"/>
    <x v="653"/>
    <b v="0"/>
    <b v="0"/>
    <s v="film &amp; video/documentary"/>
    <x v="4"/>
    <x v="4"/>
  </r>
  <r>
    <n v="655"/>
    <s v="Carter-Guzman"/>
    <x v="7"/>
    <n v="1603.34480245238"/>
    <x v="655"/>
    <x v="655"/>
    <x v="1"/>
    <x v="654"/>
    <x v="655"/>
    <x v="3"/>
    <s v="DKK"/>
    <n v="1194927730.54216"/>
    <x v="655"/>
    <n v="1198759258.28671"/>
    <x v="654"/>
    <b v="0"/>
    <b v="0"/>
    <s v="theater/plays"/>
    <x v="3"/>
    <x v="3"/>
  </r>
  <r>
    <n v="656"/>
    <s v="Nunez-Richards"/>
    <x v="8"/>
    <n v="1551.33020344287"/>
    <x v="656"/>
    <x v="656"/>
    <x v="2"/>
    <x v="655"/>
    <x v="656"/>
    <x v="3"/>
    <s v="DKK"/>
    <n v="1194559256.3380301"/>
    <x v="656"/>
    <n v="1198394476.05634"/>
    <x v="655"/>
    <b v="0"/>
    <b v="0"/>
    <s v="theater/plays"/>
    <x v="3"/>
    <x v="3"/>
  </r>
  <r>
    <n v="657"/>
    <s v="Rangel, Holt and Jones"/>
    <x v="9"/>
    <n v="1499.31560443327"/>
    <x v="657"/>
    <x v="657"/>
    <x v="0"/>
    <x v="656"/>
    <x v="657"/>
    <x v="1"/>
    <s v="USD"/>
    <n v="1194190782.1338999"/>
    <x v="657"/>
    <n v="1198029693.8259699"/>
    <x v="656"/>
    <b v="0"/>
    <b v="0"/>
    <s v="music/electric music"/>
    <x v="1"/>
    <x v="5"/>
  </r>
  <r>
    <n v="658"/>
    <s v="Green Ltd"/>
    <x v="10"/>
    <n v="1447.3010054236699"/>
    <x v="658"/>
    <x v="658"/>
    <x v="1"/>
    <x v="657"/>
    <x v="658"/>
    <x v="1"/>
    <s v="USD"/>
    <n v="1193822307.92977"/>
    <x v="658"/>
    <n v="1197664911.5955999"/>
    <x v="657"/>
    <b v="0"/>
    <b v="0"/>
    <s v="film &amp; video/drama"/>
    <x v="4"/>
    <x v="6"/>
  </r>
  <r>
    <n v="659"/>
    <s v="Perez, Johnson and Gardner"/>
    <x v="11"/>
    <n v="1395.2864064140699"/>
    <x v="659"/>
    <x v="659"/>
    <x v="0"/>
    <x v="658"/>
    <x v="659"/>
    <x v="1"/>
    <s v="USD"/>
    <n v="1193453833.7256401"/>
    <x v="659"/>
    <n v="1197300129.3652301"/>
    <x v="658"/>
    <b v="0"/>
    <b v="1"/>
    <s v="theater/plays"/>
    <x v="3"/>
    <x v="3"/>
  </r>
  <r>
    <n v="660"/>
    <s v="Kim Ltd"/>
    <x v="12"/>
    <n v="1343.2718074044799"/>
    <x v="660"/>
    <x v="660"/>
    <x v="0"/>
    <x v="659"/>
    <x v="660"/>
    <x v="1"/>
    <s v="USD"/>
    <n v="1193085359.5215099"/>
    <x v="660"/>
    <n v="1196935347.13486"/>
    <x v="659"/>
    <b v="0"/>
    <b v="0"/>
    <s v="film &amp; video/drama"/>
    <x v="4"/>
    <x v="6"/>
  </r>
  <r>
    <n v="661"/>
    <s v="Walker, Taylor and Coleman"/>
    <x v="13"/>
    <n v="1291.2572083948801"/>
    <x v="661"/>
    <x v="661"/>
    <x v="1"/>
    <x v="660"/>
    <x v="661"/>
    <x v="1"/>
    <s v="USD"/>
    <n v="1192716885.31738"/>
    <x v="661"/>
    <n v="1196570564.9045"/>
    <x v="660"/>
    <b v="0"/>
    <b v="0"/>
    <s v="music/indie rock"/>
    <x v="1"/>
    <x v="7"/>
  </r>
  <r>
    <n v="662"/>
    <s v="Rodriguez, Rose and Stewart"/>
    <x v="14"/>
    <n v="1239.2426093853701"/>
    <x v="662"/>
    <x v="662"/>
    <x v="0"/>
    <x v="661"/>
    <x v="662"/>
    <x v="1"/>
    <s v="USD"/>
    <n v="1192348411.11325"/>
    <x v="662"/>
    <n v="1196205782.67413"/>
    <x v="661"/>
    <b v="0"/>
    <b v="0"/>
    <s v="music/indie rock"/>
    <x v="1"/>
    <x v="7"/>
  </r>
  <r>
    <n v="663"/>
    <s v="Wright, Hunt and Rowe"/>
    <x v="15"/>
    <n v="1187.2280103757701"/>
    <x v="663"/>
    <x v="663"/>
    <x v="0"/>
    <x v="662"/>
    <x v="663"/>
    <x v="1"/>
    <s v="USD"/>
    <n v="1191979936.9091301"/>
    <x v="663"/>
    <n v="1195841000.4437599"/>
    <x v="662"/>
    <b v="0"/>
    <b v="0"/>
    <s v="technology/wearables"/>
    <x v="2"/>
    <x v="8"/>
  </r>
  <r>
    <n v="664"/>
    <s v="Hines Inc"/>
    <x v="16"/>
    <n v="1135.21341136617"/>
    <x v="664"/>
    <x v="664"/>
    <x v="1"/>
    <x v="663"/>
    <x v="664"/>
    <x v="1"/>
    <s v="USD"/>
    <n v="1191611462.7049999"/>
    <x v="664"/>
    <n v="1195476218.2133901"/>
    <x v="663"/>
    <b v="0"/>
    <b v="0"/>
    <s v="publishing/nonfiction"/>
    <x v="5"/>
    <x v="9"/>
  </r>
  <r>
    <n v="665"/>
    <s v="Cochran-Nguyen"/>
    <x v="17"/>
    <n v="1083.19881235658"/>
    <x v="665"/>
    <x v="665"/>
    <x v="1"/>
    <x v="664"/>
    <x v="665"/>
    <x v="1"/>
    <s v="USD"/>
    <n v="1191242988.50087"/>
    <x v="665"/>
    <n v="1195111435.9830201"/>
    <x v="664"/>
    <b v="0"/>
    <b v="0"/>
    <s v="film &amp; video/animation"/>
    <x v="4"/>
    <x v="10"/>
  </r>
  <r>
    <n v="666"/>
    <s v="Johnson-Gould"/>
    <x v="18"/>
    <n v="1031.18421334698"/>
    <x v="666"/>
    <x v="666"/>
    <x v="3"/>
    <x v="665"/>
    <x v="666"/>
    <x v="1"/>
    <s v="USD"/>
    <n v="1190874514.2967401"/>
    <x v="666"/>
    <n v="1194746653.75265"/>
    <x v="665"/>
    <b v="0"/>
    <b v="0"/>
    <s v="theater/plays"/>
    <x v="3"/>
    <x v="3"/>
  </r>
  <r>
    <n v="667"/>
    <s v="Perez-Hess"/>
    <x v="19"/>
    <n v="979.16961433737004"/>
    <x v="667"/>
    <x v="667"/>
    <x v="0"/>
    <x v="666"/>
    <x v="667"/>
    <x v="1"/>
    <s v="USD"/>
    <n v="1190506040.0926099"/>
    <x v="667"/>
    <n v="1194381871.52228"/>
    <x v="666"/>
    <b v="0"/>
    <b v="1"/>
    <s v="theater/plays"/>
    <x v="3"/>
    <x v="3"/>
  </r>
  <r>
    <n v="668"/>
    <s v="Reeves, Thompson and Richardson"/>
    <x v="20"/>
    <n v="927.155015327873"/>
    <x v="668"/>
    <x v="668"/>
    <x v="1"/>
    <x v="667"/>
    <x v="668"/>
    <x v="1"/>
    <s v="USD"/>
    <n v="1190137565.8884799"/>
    <x v="668"/>
    <n v="1194017089.2919199"/>
    <x v="667"/>
    <b v="0"/>
    <b v="0"/>
    <s v="film &amp; video/drama"/>
    <x v="4"/>
    <x v="6"/>
  </r>
  <r>
    <n v="669"/>
    <s v="Simmons-Reynolds"/>
    <x v="21"/>
    <n v="875.14041631827399"/>
    <x v="669"/>
    <x v="669"/>
    <x v="0"/>
    <x v="668"/>
    <x v="669"/>
    <x v="1"/>
    <s v="USD"/>
    <n v="1189769091.68435"/>
    <x v="669"/>
    <n v="1193652307.0615499"/>
    <x v="668"/>
    <b v="0"/>
    <b v="0"/>
    <s v="theater/plays"/>
    <x v="3"/>
    <x v="3"/>
  </r>
  <r>
    <n v="670"/>
    <s v="Collier Inc"/>
    <x v="22"/>
    <n v="823.12581730867498"/>
    <x v="670"/>
    <x v="670"/>
    <x v="1"/>
    <x v="669"/>
    <x v="670"/>
    <x v="1"/>
    <s v="USD"/>
    <n v="1189400617.4802201"/>
    <x v="670"/>
    <n v="1193287524.8311801"/>
    <x v="669"/>
    <b v="0"/>
    <b v="0"/>
    <s v="theater/plays"/>
    <x v="3"/>
    <x v="3"/>
  </r>
  <r>
    <n v="671"/>
    <s v="Gray-Jenkins"/>
    <x v="23"/>
    <n v="771.11121829907597"/>
    <x v="671"/>
    <x v="671"/>
    <x v="1"/>
    <x v="670"/>
    <x v="671"/>
    <x v="4"/>
    <s v="GBP"/>
    <n v="1189032143.2760999"/>
    <x v="671"/>
    <n v="1192922742.6008101"/>
    <x v="670"/>
    <b v="0"/>
    <b v="0"/>
    <s v="film &amp; video/documentary"/>
    <x v="4"/>
    <x v="4"/>
  </r>
  <r>
    <n v="672"/>
    <s v="Scott, Wilson and Martin"/>
    <x v="24"/>
    <n v="719.09661928947003"/>
    <x v="672"/>
    <x v="672"/>
    <x v="1"/>
    <x v="671"/>
    <x v="672"/>
    <x v="1"/>
    <s v="USD"/>
    <n v="1188663669.07197"/>
    <x v="672"/>
    <n v="1192557960.37044"/>
    <x v="671"/>
    <b v="0"/>
    <b v="0"/>
    <s v="technology/wearables"/>
    <x v="2"/>
    <x v="8"/>
  </r>
  <r>
    <n v="673"/>
    <s v="Caldwell, Velazquez and Wilson"/>
    <x v="25"/>
    <n v="667.08202027997299"/>
    <x v="673"/>
    <x v="673"/>
    <x v="1"/>
    <x v="672"/>
    <x v="673"/>
    <x v="1"/>
    <s v="USD"/>
    <n v="1188295194.8678401"/>
    <x v="673"/>
    <n v="1192193178.14007"/>
    <x v="672"/>
    <b v="0"/>
    <b v="1"/>
    <s v="games/video games"/>
    <x v="6"/>
    <x v="11"/>
  </r>
  <r>
    <n v="674"/>
    <s v="Spencer-Bates"/>
    <x v="26"/>
    <n v="615.06742127037398"/>
    <x v="674"/>
    <x v="674"/>
    <x v="3"/>
    <x v="673"/>
    <x v="674"/>
    <x v="1"/>
    <s v="USD"/>
    <n v="1187926720.6637101"/>
    <x v="674"/>
    <n v="1191828395.9096999"/>
    <x v="673"/>
    <b v="0"/>
    <b v="0"/>
    <s v="theater/plays"/>
    <x v="3"/>
    <x v="3"/>
  </r>
  <r>
    <n v="675"/>
    <s v="Best, Carr and Williams"/>
    <x v="27"/>
    <n v="563.05282226077497"/>
    <x v="675"/>
    <x v="675"/>
    <x v="0"/>
    <x v="674"/>
    <x v="675"/>
    <x v="1"/>
    <s v="USD"/>
    <n v="1187558246.4595799"/>
    <x v="675"/>
    <n v="1191463613.6793399"/>
    <x v="674"/>
    <b v="0"/>
    <b v="0"/>
    <s v="music/rock"/>
    <x v="1"/>
    <x v="1"/>
  </r>
  <r>
    <n v="676"/>
    <s v="Campbell, Brown and Powell"/>
    <x v="28"/>
    <n v="511.03822325116897"/>
    <x v="676"/>
    <x v="676"/>
    <x v="1"/>
    <x v="675"/>
    <x v="676"/>
    <x v="1"/>
    <s v="USD"/>
    <n v="1187189772.25545"/>
    <x v="676"/>
    <n v="1191098831.4489701"/>
    <x v="675"/>
    <b v="0"/>
    <b v="1"/>
    <s v="theater/plays"/>
    <x v="3"/>
    <x v="3"/>
  </r>
  <r>
    <n v="677"/>
    <s v="Johnson, Parker and Haynes"/>
    <x v="29"/>
    <n v="459.02362424157002"/>
    <x v="677"/>
    <x v="677"/>
    <x v="1"/>
    <x v="676"/>
    <x v="677"/>
    <x v="5"/>
    <s v="CHF"/>
    <n v="1186821298.0513201"/>
    <x v="677"/>
    <n v="1190734049.2186"/>
    <x v="676"/>
    <b v="0"/>
    <b v="0"/>
    <s v="film &amp; video/shorts"/>
    <x v="4"/>
    <x v="12"/>
  </r>
  <r>
    <n v="678"/>
    <s v="Clark-Cooke"/>
    <x v="30"/>
    <n v="407.00902523197101"/>
    <x v="678"/>
    <x v="678"/>
    <x v="1"/>
    <x v="677"/>
    <x v="678"/>
    <x v="1"/>
    <s v="USD"/>
    <n v="1186452823.8471899"/>
    <x v="678"/>
    <n v="1190369266.98823"/>
    <x v="677"/>
    <b v="0"/>
    <b v="0"/>
    <s v="film &amp; video/animation"/>
    <x v="4"/>
    <x v="10"/>
  </r>
  <r>
    <n v="679"/>
    <s v="Schroeder Ltd"/>
    <x v="31"/>
    <n v="354.99442622247398"/>
    <x v="679"/>
    <x v="679"/>
    <x v="1"/>
    <x v="678"/>
    <x v="679"/>
    <x v="4"/>
    <s v="GBP"/>
    <n v="1186084349.64306"/>
    <x v="679"/>
    <n v="1190004484.7578599"/>
    <x v="678"/>
    <b v="0"/>
    <b v="0"/>
    <s v="games/video games"/>
    <x v="6"/>
    <x v="11"/>
  </r>
  <r>
    <n v="680"/>
    <s v="Jackson PLC"/>
    <x v="32"/>
    <n v="302.97982721287599"/>
    <x v="680"/>
    <x v="680"/>
    <x v="0"/>
    <x v="679"/>
    <x v="680"/>
    <x v="6"/>
    <s v="EUR"/>
    <n v="1185715875.43894"/>
    <x v="680"/>
    <n v="1189639702.5274899"/>
    <x v="679"/>
    <b v="0"/>
    <b v="0"/>
    <s v="film &amp; video/documentary"/>
    <x v="4"/>
    <x v="4"/>
  </r>
  <r>
    <n v="681"/>
    <s v="Blair, Collins and Carter"/>
    <x v="33"/>
    <n v="250.96522820326899"/>
    <x v="681"/>
    <x v="681"/>
    <x v="1"/>
    <x v="680"/>
    <x v="681"/>
    <x v="1"/>
    <s v="USD"/>
    <n v="1185347401.2348101"/>
    <x v="681"/>
    <n v="1189274920.2971201"/>
    <x v="680"/>
    <b v="0"/>
    <b v="0"/>
    <s v="theater/plays"/>
    <x v="3"/>
    <x v="3"/>
  </r>
  <r>
    <n v="682"/>
    <s v="Maldonado and Sons"/>
    <x v="34"/>
    <n v="198.95062919367001"/>
    <x v="682"/>
    <x v="682"/>
    <x v="1"/>
    <x v="681"/>
    <x v="682"/>
    <x v="1"/>
    <s v="USD"/>
    <n v="1184978927.0306799"/>
    <x v="682"/>
    <n v="1188910138.0667601"/>
    <x v="681"/>
    <b v="0"/>
    <b v="0"/>
    <s v="film &amp; video/documentary"/>
    <x v="4"/>
    <x v="4"/>
  </r>
  <r>
    <n v="683"/>
    <s v="Mitchell and Sons"/>
    <x v="35"/>
    <n v="146.936030184072"/>
    <x v="683"/>
    <x v="683"/>
    <x v="1"/>
    <x v="682"/>
    <x v="683"/>
    <x v="3"/>
    <s v="DKK"/>
    <n v="1184610452.82655"/>
    <x v="683"/>
    <n v="1188545355.83639"/>
    <x v="682"/>
    <b v="0"/>
    <b v="1"/>
    <s v="film &amp; video/drama"/>
    <x v="4"/>
    <x v="6"/>
  </r>
  <r>
    <n v="684"/>
    <s v="Jackson-Lewis"/>
    <x v="36"/>
    <n v="94.921431174472701"/>
    <x v="684"/>
    <x v="684"/>
    <x v="1"/>
    <x v="683"/>
    <x v="684"/>
    <x v="1"/>
    <s v="USD"/>
    <n v="1184241978.6224201"/>
    <x v="684"/>
    <n v="1188180573.60602"/>
    <x v="683"/>
    <b v="0"/>
    <b v="0"/>
    <s v="theater/plays"/>
    <x v="3"/>
    <x v="3"/>
  </r>
  <r>
    <n v="685"/>
    <s v="Black, Armstrong and Anderson"/>
    <x v="37"/>
    <n v="42.906832164975597"/>
    <x v="685"/>
    <x v="685"/>
    <x v="1"/>
    <x v="684"/>
    <x v="685"/>
    <x v="1"/>
    <s v="USD"/>
    <n v="1183873504.4182899"/>
    <x v="685"/>
    <n v="1187815791.3756499"/>
    <x v="684"/>
    <b v="0"/>
    <b v="1"/>
    <s v="publishing/fiction"/>
    <x v="5"/>
    <x v="13"/>
  </r>
  <r>
    <n v="686"/>
    <s v="Maldonado-Gonzalez"/>
    <x v="38"/>
    <n v="-9.1077668446305307"/>
    <x v="686"/>
    <x v="686"/>
    <x v="1"/>
    <x v="685"/>
    <x v="686"/>
    <x v="1"/>
    <s v="USD"/>
    <n v="1183505030.21416"/>
    <x v="686"/>
    <n v="1187451009.1452799"/>
    <x v="685"/>
    <b v="0"/>
    <b v="0"/>
    <s v="photography/photography books"/>
    <x v="7"/>
    <x v="14"/>
  </r>
  <r>
    <n v="687"/>
    <s v="Kim-Rice"/>
    <x v="39"/>
    <n v="-61.1223658542294"/>
    <x v="687"/>
    <x v="687"/>
    <x v="0"/>
    <x v="686"/>
    <x v="687"/>
    <x v="3"/>
    <s v="DKK"/>
    <n v="1183136556.01003"/>
    <x v="687"/>
    <n v="1187086226.9149101"/>
    <x v="686"/>
    <b v="0"/>
    <b v="0"/>
    <s v="theater/plays"/>
    <x v="3"/>
    <x v="3"/>
  </r>
  <r>
    <n v="688"/>
    <s v="Garcia, Garcia and Lopez"/>
    <x v="40"/>
    <n v="-113.136964863828"/>
    <x v="688"/>
    <x v="688"/>
    <x v="1"/>
    <x v="687"/>
    <x v="688"/>
    <x v="1"/>
    <s v="USD"/>
    <n v="1182768081.8059001"/>
    <x v="688"/>
    <n v="1186721444.68455"/>
    <x v="687"/>
    <b v="0"/>
    <b v="1"/>
    <s v="technology/wearables"/>
    <x v="2"/>
    <x v="8"/>
  </r>
  <r>
    <n v="689"/>
    <s v="Watts Group"/>
    <x v="41"/>
    <n v="-165.15156387342699"/>
    <x v="689"/>
    <x v="689"/>
    <x v="1"/>
    <x v="688"/>
    <x v="689"/>
    <x v="6"/>
    <s v="EUR"/>
    <n v="1182399607.6017799"/>
    <x v="689"/>
    <n v="1186356662.45418"/>
    <x v="688"/>
    <b v="0"/>
    <b v="1"/>
    <s v="music/rock"/>
    <x v="1"/>
    <x v="1"/>
  </r>
  <r>
    <n v="690"/>
    <s v="Werner-Bryant"/>
    <x v="42"/>
    <n v="-217.166162882924"/>
    <x v="690"/>
    <x v="690"/>
    <x v="1"/>
    <x v="689"/>
    <x v="690"/>
    <x v="1"/>
    <s v="USD"/>
    <n v="1182031133.39765"/>
    <x v="690"/>
    <n v="1185991880.22381"/>
    <x v="689"/>
    <b v="0"/>
    <b v="0"/>
    <s v="food/food trucks"/>
    <x v="0"/>
    <x v="0"/>
  </r>
  <r>
    <n v="691"/>
    <s v="Schmitt-Mendoza"/>
    <x v="43"/>
    <n v="-269.18076189252997"/>
    <x v="691"/>
    <x v="691"/>
    <x v="1"/>
    <x v="690"/>
    <x v="691"/>
    <x v="1"/>
    <s v="USD"/>
    <n v="1181662659.1935201"/>
    <x v="691"/>
    <n v="1185627097.9934399"/>
    <x v="690"/>
    <b v="0"/>
    <b v="0"/>
    <s v="publishing/radio &amp; podcasts"/>
    <x v="5"/>
    <x v="15"/>
  </r>
  <r>
    <n v="692"/>
    <s v="Reid-Mccullough"/>
    <x v="44"/>
    <n v="-321.19536090212898"/>
    <x v="692"/>
    <x v="692"/>
    <x v="1"/>
    <x v="691"/>
    <x v="692"/>
    <x v="3"/>
    <s v="DKK"/>
    <n v="1181294184.9893899"/>
    <x v="692"/>
    <n v="1185262315.7630701"/>
    <x v="691"/>
    <b v="0"/>
    <b v="0"/>
    <s v="publishing/fiction"/>
    <x v="5"/>
    <x v="13"/>
  </r>
  <r>
    <n v="693"/>
    <s v="Woods-Clark"/>
    <x v="45"/>
    <n v="-373.20995991172799"/>
    <x v="693"/>
    <x v="693"/>
    <x v="0"/>
    <x v="692"/>
    <x v="693"/>
    <x v="1"/>
    <s v="USD"/>
    <n v="1180925710.78526"/>
    <x v="693"/>
    <n v="1184897533.5327001"/>
    <x v="692"/>
    <b v="0"/>
    <b v="1"/>
    <s v="theater/plays"/>
    <x v="3"/>
    <x v="3"/>
  </r>
  <r>
    <n v="694"/>
    <s v="Vaughn, Hunt and Caldwell"/>
    <x v="46"/>
    <n v="-425.224558921327"/>
    <x v="694"/>
    <x v="694"/>
    <x v="1"/>
    <x v="693"/>
    <x v="694"/>
    <x v="1"/>
    <s v="USD"/>
    <n v="1180557236.58113"/>
    <x v="694"/>
    <n v="1184532751.30233"/>
    <x v="693"/>
    <b v="0"/>
    <b v="0"/>
    <s v="music/rock"/>
    <x v="1"/>
    <x v="1"/>
  </r>
  <r>
    <n v="695"/>
    <s v="Bennett and Sons"/>
    <x v="47"/>
    <n v="-477.23915793092601"/>
    <x v="695"/>
    <x v="695"/>
    <x v="1"/>
    <x v="694"/>
    <x v="695"/>
    <x v="1"/>
    <s v="USD"/>
    <n v="1180188762.3770001"/>
    <x v="695"/>
    <n v="1184167969.07197"/>
    <x v="694"/>
    <b v="0"/>
    <b v="0"/>
    <s v="theater/plays"/>
    <x v="3"/>
    <x v="3"/>
  </r>
  <r>
    <n v="696"/>
    <s v="Lamb Inc"/>
    <x v="48"/>
    <n v="-529.25375694042998"/>
    <x v="696"/>
    <x v="696"/>
    <x v="1"/>
    <x v="695"/>
    <x v="696"/>
    <x v="1"/>
    <s v="USD"/>
    <n v="1179820288.1728699"/>
    <x v="696"/>
    <n v="1183803186.8415999"/>
    <x v="695"/>
    <b v="0"/>
    <b v="0"/>
    <s v="theater/plays"/>
    <x v="3"/>
    <x v="3"/>
  </r>
  <r>
    <n v="697"/>
    <s v="Casey-Kelly"/>
    <x v="49"/>
    <n v="-581.26835595002899"/>
    <x v="697"/>
    <x v="697"/>
    <x v="1"/>
    <x v="696"/>
    <x v="697"/>
    <x v="1"/>
    <s v="USD"/>
    <n v="1179451813.96874"/>
    <x v="697"/>
    <n v="1183438404.6112299"/>
    <x v="696"/>
    <b v="0"/>
    <b v="0"/>
    <s v="music/rock"/>
    <x v="1"/>
    <x v="1"/>
  </r>
  <r>
    <n v="698"/>
    <s v="Jones, Taylor and Moore"/>
    <x v="50"/>
    <n v="-633.282954959628"/>
    <x v="698"/>
    <x v="698"/>
    <x v="0"/>
    <x v="697"/>
    <x v="698"/>
    <x v="6"/>
    <s v="EUR"/>
    <n v="1179083339.7646201"/>
    <x v="698"/>
    <n v="1183073622.3808601"/>
    <x v="697"/>
    <b v="0"/>
    <b v="0"/>
    <s v="music/metal"/>
    <x v="1"/>
    <x v="16"/>
  </r>
  <r>
    <n v="699"/>
    <s v="Bradshaw, Gill and Donovan"/>
    <x v="51"/>
    <n v="-685.29755396922701"/>
    <x v="699"/>
    <x v="699"/>
    <x v="0"/>
    <x v="698"/>
    <x v="699"/>
    <x v="4"/>
    <s v="GBP"/>
    <n v="1178714865.5604899"/>
    <x v="699"/>
    <n v="1182708840.15049"/>
    <x v="698"/>
    <b v="0"/>
    <b v="1"/>
    <s v="technology/wearables"/>
    <x v="2"/>
    <x v="8"/>
  </r>
  <r>
    <n v="700"/>
    <s v="Hernandez, Rodriguez and Clark"/>
    <x v="52"/>
    <n v="-737.31215297882602"/>
    <x v="700"/>
    <x v="700"/>
    <x v="0"/>
    <x v="699"/>
    <x v="700"/>
    <x v="1"/>
    <s v="USD"/>
    <n v="1178346391.35636"/>
    <x v="700"/>
    <n v="1182344057.92012"/>
    <x v="699"/>
    <b v="0"/>
    <b v="0"/>
    <s v="theater/plays"/>
    <x v="3"/>
    <x v="3"/>
  </r>
  <r>
    <n v="701"/>
    <s v="Smith-Jones"/>
    <x v="53"/>
    <n v="-789.32675198842503"/>
    <x v="701"/>
    <x v="701"/>
    <x v="1"/>
    <x v="700"/>
    <x v="701"/>
    <x v="1"/>
    <s v="USD"/>
    <n v="1177977917.15223"/>
    <x v="701"/>
    <n v="1181979275.68975"/>
    <x v="700"/>
    <b v="0"/>
    <b v="0"/>
    <s v="film &amp; video/drama"/>
    <x v="4"/>
    <x v="6"/>
  </r>
  <r>
    <n v="702"/>
    <s v="Roy PLC"/>
    <x v="54"/>
    <n v="-841.341350997929"/>
    <x v="702"/>
    <x v="702"/>
    <x v="0"/>
    <x v="701"/>
    <x v="702"/>
    <x v="1"/>
    <s v="USD"/>
    <n v="1177609442.9481001"/>
    <x v="702"/>
    <n v="1181614493.4593899"/>
    <x v="701"/>
    <b v="0"/>
    <b v="0"/>
    <s v="technology/wearables"/>
    <x v="2"/>
    <x v="8"/>
  </r>
  <r>
    <n v="703"/>
    <s v="Wright, Brooks and Villarreal"/>
    <x v="55"/>
    <n v="-893.35595000752801"/>
    <x v="703"/>
    <x v="703"/>
    <x v="1"/>
    <x v="702"/>
    <x v="703"/>
    <x v="1"/>
    <s v="USD"/>
    <n v="1177240968.7439699"/>
    <x v="703"/>
    <n v="1181249711.2290201"/>
    <x v="702"/>
    <b v="0"/>
    <b v="0"/>
    <s v="music/jazz"/>
    <x v="1"/>
    <x v="17"/>
  </r>
  <r>
    <n v="704"/>
    <s v="Flores, Miller and Johnson"/>
    <x v="56"/>
    <n v="-945.37054901712702"/>
    <x v="704"/>
    <x v="704"/>
    <x v="1"/>
    <x v="703"/>
    <x v="704"/>
    <x v="1"/>
    <s v="USD"/>
    <n v="1176872494.53984"/>
    <x v="704"/>
    <n v="1180884928.9986501"/>
    <x v="703"/>
    <b v="0"/>
    <b v="0"/>
    <s v="technology/wearables"/>
    <x v="2"/>
    <x v="8"/>
  </r>
  <r>
    <n v="705"/>
    <s v="Bridges, Freeman and Kim"/>
    <x v="57"/>
    <n v="-997.38514802672603"/>
    <x v="705"/>
    <x v="705"/>
    <x v="1"/>
    <x v="704"/>
    <x v="705"/>
    <x v="1"/>
    <s v="USD"/>
    <n v="1176504020.33571"/>
    <x v="705"/>
    <n v="1180520146.76828"/>
    <x v="704"/>
    <b v="0"/>
    <b v="0"/>
    <s v="games/video games"/>
    <x v="6"/>
    <x v="11"/>
  </r>
  <r>
    <n v="706"/>
    <s v="Anderson-Perez"/>
    <x v="58"/>
    <n v="-1049.3997470363199"/>
    <x v="706"/>
    <x v="706"/>
    <x v="1"/>
    <x v="705"/>
    <x v="706"/>
    <x v="1"/>
    <s v="USD"/>
    <n v="1176135546.1315801"/>
    <x v="706"/>
    <n v="1180155364.53791"/>
    <x v="705"/>
    <b v="0"/>
    <b v="0"/>
    <s v="theater/plays"/>
    <x v="3"/>
    <x v="3"/>
  </r>
  <r>
    <n v="707"/>
    <s v="Wright, Fox and Marks"/>
    <x v="59"/>
    <n v="-1101.41434604592"/>
    <x v="707"/>
    <x v="707"/>
    <x v="1"/>
    <x v="706"/>
    <x v="707"/>
    <x v="1"/>
    <s v="USD"/>
    <n v="1175767071.92746"/>
    <x v="707"/>
    <n v="1179790582.3075399"/>
    <x v="706"/>
    <b v="0"/>
    <b v="1"/>
    <s v="theater/plays"/>
    <x v="3"/>
    <x v="3"/>
  </r>
  <r>
    <n v="708"/>
    <s v="Crawford-Peters"/>
    <x v="60"/>
    <n v="-1153.4289450554299"/>
    <x v="708"/>
    <x v="708"/>
    <x v="1"/>
    <x v="707"/>
    <x v="708"/>
    <x v="0"/>
    <s v="CAD"/>
    <n v="1175398597.72333"/>
    <x v="708"/>
    <n v="1179425800.0771699"/>
    <x v="707"/>
    <b v="0"/>
    <b v="0"/>
    <s v="theater/plays"/>
    <x v="3"/>
    <x v="3"/>
  </r>
  <r>
    <n v="709"/>
    <s v="Romero-Hoffman"/>
    <x v="61"/>
    <n v="-1205.44354406503"/>
    <x v="709"/>
    <x v="709"/>
    <x v="0"/>
    <x v="708"/>
    <x v="709"/>
    <x v="0"/>
    <s v="CAD"/>
    <n v="1175030123.5192001"/>
    <x v="709"/>
    <n v="1179061017.8468101"/>
    <x v="708"/>
    <b v="0"/>
    <b v="0"/>
    <s v="theater/plays"/>
    <x v="3"/>
    <x v="3"/>
  </r>
  <r>
    <n v="710"/>
    <s v="Sparks-West"/>
    <x v="62"/>
    <n v="-1257.45814307463"/>
    <x v="710"/>
    <x v="710"/>
    <x v="1"/>
    <x v="709"/>
    <x v="710"/>
    <x v="1"/>
    <s v="USD"/>
    <n v="1174661649.3150699"/>
    <x v="710"/>
    <n v="1178696235.6164401"/>
    <x v="709"/>
    <b v="0"/>
    <b v="0"/>
    <s v="technology/web"/>
    <x v="2"/>
    <x v="2"/>
  </r>
  <r>
    <n v="711"/>
    <s v="Baker, Morgan and Brown"/>
    <x v="63"/>
    <n v="-1309.47274208422"/>
    <x v="711"/>
    <x v="711"/>
    <x v="0"/>
    <x v="710"/>
    <x v="711"/>
    <x v="1"/>
    <s v="USD"/>
    <n v="1174293175.11094"/>
    <x v="711"/>
    <n v="1178331453.38607"/>
    <x v="710"/>
    <b v="0"/>
    <b v="0"/>
    <s v="theater/plays"/>
    <x v="3"/>
    <x v="3"/>
  </r>
  <r>
    <n v="712"/>
    <s v="Mosley-Gilbert"/>
    <x v="64"/>
    <n v="-1361.4873410938201"/>
    <x v="712"/>
    <x v="712"/>
    <x v="0"/>
    <x v="711"/>
    <x v="712"/>
    <x v="1"/>
    <s v="USD"/>
    <n v="1173924700.90681"/>
    <x v="712"/>
    <n v="1177966671.1557"/>
    <x v="711"/>
    <b v="0"/>
    <b v="1"/>
    <s v="technology/web"/>
    <x v="2"/>
    <x v="2"/>
  </r>
  <r>
    <n v="713"/>
    <s v="Berry-Boyer"/>
    <x v="65"/>
    <n v="-1413.5019401034299"/>
    <x v="713"/>
    <x v="713"/>
    <x v="1"/>
    <x v="712"/>
    <x v="713"/>
    <x v="1"/>
    <s v="USD"/>
    <n v="1173556226.7026801"/>
    <x v="713"/>
    <n v="1177601888.9253299"/>
    <x v="712"/>
    <b v="0"/>
    <b v="0"/>
    <s v="theater/plays"/>
    <x v="3"/>
    <x v="3"/>
  </r>
  <r>
    <n v="714"/>
    <s v="Sanders-Allen"/>
    <x v="66"/>
    <n v="-1465.5165391129301"/>
    <x v="714"/>
    <x v="714"/>
    <x v="0"/>
    <x v="713"/>
    <x v="714"/>
    <x v="1"/>
    <s v="USD"/>
    <n v="1173187752.4985499"/>
    <x v="714"/>
    <n v="1177237106.6949601"/>
    <x v="713"/>
    <b v="0"/>
    <b v="1"/>
    <s v="theater/plays"/>
    <x v="3"/>
    <x v="3"/>
  </r>
  <r>
    <n v="715"/>
    <s v="Lopez Inc"/>
    <x v="67"/>
    <n v="-1517.5311381225299"/>
    <x v="715"/>
    <x v="715"/>
    <x v="1"/>
    <x v="714"/>
    <x v="715"/>
    <x v="4"/>
    <s v="GBP"/>
    <n v="1172819278.29442"/>
    <x v="715"/>
    <n v="1176872324.4646001"/>
    <x v="714"/>
    <b v="0"/>
    <b v="1"/>
    <s v="technology/wearables"/>
    <x v="2"/>
    <x v="8"/>
  </r>
  <r>
    <n v="716"/>
    <s v="Moreno-Turner"/>
    <x v="68"/>
    <n v="-1569.5457371321199"/>
    <x v="716"/>
    <x v="716"/>
    <x v="1"/>
    <x v="715"/>
    <x v="716"/>
    <x v="6"/>
    <s v="EUR"/>
    <n v="1172450804.0903001"/>
    <x v="716"/>
    <n v="1176507542.23423"/>
    <x v="715"/>
    <b v="0"/>
    <b v="1"/>
    <s v="theater/plays"/>
    <x v="3"/>
    <x v="3"/>
  </r>
  <r>
    <n v="717"/>
    <s v="Jones-Watson"/>
    <x v="69"/>
    <n v="-1621.56033614173"/>
    <x v="717"/>
    <x v="717"/>
    <x v="3"/>
    <x v="716"/>
    <x v="717"/>
    <x v="1"/>
    <s v="USD"/>
    <n v="1172082329.8861699"/>
    <x v="717"/>
    <n v="1176142760.00386"/>
    <x v="716"/>
    <b v="0"/>
    <b v="0"/>
    <s v="theater/plays"/>
    <x v="3"/>
    <x v="3"/>
  </r>
  <r>
    <n v="718"/>
    <s v="Barker Inc"/>
    <x v="70"/>
    <n v="-1673.57493515133"/>
    <x v="718"/>
    <x v="718"/>
    <x v="1"/>
    <x v="717"/>
    <x v="718"/>
    <x v="6"/>
    <s v="EUR"/>
    <n v="1171713855.68204"/>
    <x v="718"/>
    <n v="1175777977.77349"/>
    <x v="717"/>
    <b v="0"/>
    <b v="1"/>
    <s v="theater/plays"/>
    <x v="3"/>
    <x v="3"/>
  </r>
  <r>
    <n v="719"/>
    <s v="Tate, Bass and House"/>
    <x v="71"/>
    <n v="-1725.58953416093"/>
    <x v="719"/>
    <x v="719"/>
    <x v="1"/>
    <x v="718"/>
    <x v="719"/>
    <x v="1"/>
    <s v="USD"/>
    <n v="1171345381.47791"/>
    <x v="719"/>
    <n v="1175413195.5431199"/>
    <x v="718"/>
    <b v="0"/>
    <b v="0"/>
    <s v="theater/plays"/>
    <x v="3"/>
    <x v="3"/>
  </r>
  <r>
    <n v="720"/>
    <s v="Baldwin, Riley and Jackson"/>
    <x v="0"/>
    <n v="-1777.60413317043"/>
    <x v="720"/>
    <x v="720"/>
    <x v="0"/>
    <x v="719"/>
    <x v="720"/>
    <x v="0"/>
    <s v="CAD"/>
    <n v="1170976907.2737801"/>
    <x v="720"/>
    <n v="1175048413.3127501"/>
    <x v="719"/>
    <b v="0"/>
    <b v="0"/>
    <s v="food/food trucks"/>
    <x v="0"/>
    <x v="0"/>
  </r>
  <r>
    <n v="721"/>
    <s v="Odom Inc"/>
    <x v="1"/>
    <n v="-1829.6187321800201"/>
    <x v="721"/>
    <x v="721"/>
    <x v="1"/>
    <x v="720"/>
    <x v="721"/>
    <x v="1"/>
    <s v="USD"/>
    <n v="1170608433.0696499"/>
    <x v="721"/>
    <n v="1174683631.0823901"/>
    <x v="720"/>
    <b v="0"/>
    <b v="1"/>
    <s v="music/rock"/>
    <x v="1"/>
    <x v="1"/>
  </r>
  <r>
    <n v="722"/>
    <s v="Melton, Robinson and Fritz"/>
    <x v="2"/>
    <n v="-1881.6333311896301"/>
    <x v="722"/>
    <x v="722"/>
    <x v="1"/>
    <x v="721"/>
    <x v="722"/>
    <x v="2"/>
    <s v="AUD"/>
    <n v="1170239958.86552"/>
    <x v="722"/>
    <n v="1174318848.85202"/>
    <x v="721"/>
    <b v="0"/>
    <b v="0"/>
    <s v="technology/web"/>
    <x v="2"/>
    <x v="2"/>
  </r>
  <r>
    <n v="723"/>
    <s v="Mcdonald, Gonzalez and Ross"/>
    <x v="3"/>
    <n v="-1933.6479301992299"/>
    <x v="723"/>
    <x v="723"/>
    <x v="0"/>
    <x v="722"/>
    <x v="723"/>
    <x v="1"/>
    <s v="USD"/>
    <n v="1169871484.6613901"/>
    <x v="723"/>
    <n v="1173954066.62165"/>
    <x v="722"/>
    <b v="0"/>
    <b v="0"/>
    <s v="music/rock"/>
    <x v="1"/>
    <x v="1"/>
  </r>
  <r>
    <n v="724"/>
    <s v="Larson-Little"/>
    <x v="4"/>
    <n v="-1985.6625292088299"/>
    <x v="724"/>
    <x v="724"/>
    <x v="0"/>
    <x v="723"/>
    <x v="724"/>
    <x v="1"/>
    <s v="USD"/>
    <n v="1169503010.4572599"/>
    <x v="724"/>
    <n v="1173589284.3912799"/>
    <x v="723"/>
    <b v="0"/>
    <b v="0"/>
    <s v="theater/plays"/>
    <x v="3"/>
    <x v="3"/>
  </r>
  <r>
    <n v="725"/>
    <s v="Harris Group"/>
    <x v="5"/>
    <n v="-2037.6771282183299"/>
    <x v="725"/>
    <x v="725"/>
    <x v="1"/>
    <x v="724"/>
    <x v="725"/>
    <x v="3"/>
    <s v="DKK"/>
    <n v="1169134536.25314"/>
    <x v="725"/>
    <n v="1173224502.1609099"/>
    <x v="724"/>
    <b v="0"/>
    <b v="0"/>
    <s v="theater/plays"/>
    <x v="3"/>
    <x v="3"/>
  </r>
  <r>
    <n v="726"/>
    <s v="Ortiz, Coleman and Mitchell"/>
    <x v="6"/>
    <n v="-2089.6917272279202"/>
    <x v="726"/>
    <x v="726"/>
    <x v="0"/>
    <x v="725"/>
    <x v="726"/>
    <x v="4"/>
    <s v="GBP"/>
    <n v="1168766062.04901"/>
    <x v="726"/>
    <n v="1172859719.9305401"/>
    <x v="725"/>
    <b v="0"/>
    <b v="0"/>
    <s v="film &amp; video/documentary"/>
    <x v="4"/>
    <x v="4"/>
  </r>
  <r>
    <n v="727"/>
    <s v="Carter-Guzman"/>
    <x v="7"/>
    <n v="-2141.70632623753"/>
    <x v="727"/>
    <x v="727"/>
    <x v="1"/>
    <x v="726"/>
    <x v="727"/>
    <x v="3"/>
    <s v="DKK"/>
    <n v="1168397587.8448801"/>
    <x v="727"/>
    <n v="1172494937.70017"/>
    <x v="726"/>
    <b v="0"/>
    <b v="0"/>
    <s v="theater/plays"/>
    <x v="3"/>
    <x v="3"/>
  </r>
  <r>
    <n v="728"/>
    <s v="Nunez-Richards"/>
    <x v="8"/>
    <n v="-2193.7209252471298"/>
    <x v="728"/>
    <x v="728"/>
    <x v="2"/>
    <x v="727"/>
    <x v="728"/>
    <x v="3"/>
    <s v="DKK"/>
    <n v="1168029113.6407499"/>
    <x v="728"/>
    <n v="1172130155.46981"/>
    <x v="727"/>
    <b v="0"/>
    <b v="0"/>
    <s v="theater/plays"/>
    <x v="3"/>
    <x v="3"/>
  </r>
  <r>
    <n v="729"/>
    <s v="Rangel, Holt and Jones"/>
    <x v="9"/>
    <n v="-2245.7355242567301"/>
    <x v="729"/>
    <x v="729"/>
    <x v="0"/>
    <x v="728"/>
    <x v="729"/>
    <x v="1"/>
    <s v="USD"/>
    <n v="1167660639.43662"/>
    <x v="729"/>
    <n v="1171765373.23944"/>
    <x v="728"/>
    <b v="0"/>
    <b v="0"/>
    <s v="music/electric music"/>
    <x v="1"/>
    <x v="5"/>
  </r>
  <r>
    <n v="730"/>
    <s v="Green Ltd"/>
    <x v="10"/>
    <n v="-2297.7501232663299"/>
    <x v="730"/>
    <x v="730"/>
    <x v="1"/>
    <x v="729"/>
    <x v="730"/>
    <x v="1"/>
    <s v="USD"/>
    <n v="1167292165.2324901"/>
    <x v="730"/>
    <n v="1171400591.0090699"/>
    <x v="729"/>
    <b v="0"/>
    <b v="0"/>
    <s v="film &amp; video/drama"/>
    <x v="4"/>
    <x v="6"/>
  </r>
  <r>
    <n v="731"/>
    <s v="Perez, Johnson and Gardner"/>
    <x v="11"/>
    <n v="-2349.7647222758201"/>
    <x v="731"/>
    <x v="731"/>
    <x v="0"/>
    <x v="730"/>
    <x v="731"/>
    <x v="1"/>
    <s v="USD"/>
    <n v="1166923691.0283599"/>
    <x v="731"/>
    <n v="1171035808.7787001"/>
    <x v="730"/>
    <b v="0"/>
    <b v="1"/>
    <s v="theater/plays"/>
    <x v="3"/>
    <x v="3"/>
  </r>
  <r>
    <n v="732"/>
    <s v="Kim Ltd"/>
    <x v="12"/>
    <n v="-2401.7793212854299"/>
    <x v="732"/>
    <x v="732"/>
    <x v="0"/>
    <x v="731"/>
    <x v="732"/>
    <x v="1"/>
    <s v="USD"/>
    <n v="1166555216.82423"/>
    <x v="732"/>
    <n v="1170671026.5483301"/>
    <x v="731"/>
    <b v="0"/>
    <b v="0"/>
    <s v="film &amp; video/drama"/>
    <x v="4"/>
    <x v="6"/>
  </r>
  <r>
    <n v="733"/>
    <s v="Walker, Taylor and Coleman"/>
    <x v="13"/>
    <n v="-2453.7939202950301"/>
    <x v="733"/>
    <x v="733"/>
    <x v="1"/>
    <x v="732"/>
    <x v="733"/>
    <x v="1"/>
    <s v="USD"/>
    <n v="1166186742.6201"/>
    <x v="733"/>
    <n v="1170306244.31796"/>
    <x v="732"/>
    <b v="0"/>
    <b v="0"/>
    <s v="music/indie rock"/>
    <x v="1"/>
    <x v="7"/>
  </r>
  <r>
    <n v="734"/>
    <s v="Rodriguez, Rose and Stewart"/>
    <x v="14"/>
    <n v="-2505.80851930463"/>
    <x v="734"/>
    <x v="734"/>
    <x v="0"/>
    <x v="733"/>
    <x v="734"/>
    <x v="1"/>
    <s v="USD"/>
    <n v="1165818268.4159801"/>
    <x v="734"/>
    <n v="1169941462.08759"/>
    <x v="733"/>
    <b v="0"/>
    <b v="0"/>
    <s v="music/indie rock"/>
    <x v="1"/>
    <x v="7"/>
  </r>
  <r>
    <n v="735"/>
    <s v="Wright, Hunt and Rowe"/>
    <x v="15"/>
    <n v="-2557.8231183142302"/>
    <x v="735"/>
    <x v="735"/>
    <x v="0"/>
    <x v="734"/>
    <x v="735"/>
    <x v="1"/>
    <s v="USD"/>
    <n v="1165449794.2118499"/>
    <x v="735"/>
    <n v="1169576679.8572199"/>
    <x v="734"/>
    <b v="0"/>
    <b v="0"/>
    <s v="technology/wearables"/>
    <x v="2"/>
    <x v="8"/>
  </r>
  <r>
    <n v="736"/>
    <s v="Hines Inc"/>
    <x v="16"/>
    <n v="-2609.83771732383"/>
    <x v="736"/>
    <x v="736"/>
    <x v="1"/>
    <x v="735"/>
    <x v="736"/>
    <x v="1"/>
    <s v="USD"/>
    <n v="1165081320.00772"/>
    <x v="736"/>
    <n v="1169211897.6268599"/>
    <x v="735"/>
    <b v="0"/>
    <b v="0"/>
    <s v="publishing/nonfiction"/>
    <x v="5"/>
    <x v="9"/>
  </r>
  <r>
    <n v="737"/>
    <s v="Cochran-Nguyen"/>
    <x v="17"/>
    <n v="-2661.8523163333298"/>
    <x v="737"/>
    <x v="737"/>
    <x v="1"/>
    <x v="736"/>
    <x v="737"/>
    <x v="1"/>
    <s v="USD"/>
    <n v="1164712845.8035901"/>
    <x v="737"/>
    <n v="1168847115.3964901"/>
    <x v="736"/>
    <b v="0"/>
    <b v="0"/>
    <s v="film &amp; video/animation"/>
    <x v="4"/>
    <x v="10"/>
  </r>
  <r>
    <n v="738"/>
    <s v="Johnson-Gould"/>
    <x v="18"/>
    <n v="-2713.86691534293"/>
    <x v="738"/>
    <x v="738"/>
    <x v="3"/>
    <x v="737"/>
    <x v="738"/>
    <x v="1"/>
    <s v="USD"/>
    <n v="1164344371.5994599"/>
    <x v="738"/>
    <n v="1168482333.1661201"/>
    <x v="737"/>
    <b v="0"/>
    <b v="0"/>
    <s v="theater/plays"/>
    <x v="3"/>
    <x v="3"/>
  </r>
  <r>
    <n v="739"/>
    <s v="Perez-Hess"/>
    <x v="19"/>
    <n v="-2765.8815143525298"/>
    <x v="739"/>
    <x v="739"/>
    <x v="0"/>
    <x v="738"/>
    <x v="739"/>
    <x v="1"/>
    <s v="USD"/>
    <n v="1163975897.39533"/>
    <x v="739"/>
    <n v="1168117550.93575"/>
    <x v="738"/>
    <b v="0"/>
    <b v="1"/>
    <s v="theater/plays"/>
    <x v="3"/>
    <x v="3"/>
  </r>
  <r>
    <n v="740"/>
    <s v="Reeves, Thompson and Richardson"/>
    <x v="20"/>
    <n v="-2817.8961133621301"/>
    <x v="740"/>
    <x v="740"/>
    <x v="1"/>
    <x v="739"/>
    <x v="740"/>
    <x v="1"/>
    <s v="USD"/>
    <n v="1163607423.1912"/>
    <x v="740"/>
    <n v="1167752768.70538"/>
    <x v="739"/>
    <b v="0"/>
    <b v="0"/>
    <s v="film &amp; video/drama"/>
    <x v="4"/>
    <x v="6"/>
  </r>
  <r>
    <n v="741"/>
    <s v="Simmons-Reynolds"/>
    <x v="21"/>
    <n v="-2869.9107123717299"/>
    <x v="741"/>
    <x v="741"/>
    <x v="0"/>
    <x v="740"/>
    <x v="741"/>
    <x v="1"/>
    <s v="USD"/>
    <n v="1163238948.9870701"/>
    <x v="741"/>
    <n v="1167387986.4750099"/>
    <x v="740"/>
    <b v="0"/>
    <b v="0"/>
    <s v="theater/plays"/>
    <x v="3"/>
    <x v="3"/>
  </r>
  <r>
    <n v="742"/>
    <s v="Collier Inc"/>
    <x v="22"/>
    <n v="-2921.9253113812301"/>
    <x v="742"/>
    <x v="742"/>
    <x v="1"/>
    <x v="741"/>
    <x v="742"/>
    <x v="1"/>
    <s v="USD"/>
    <n v="1162870474.7829399"/>
    <x v="742"/>
    <n v="1167023204.2446499"/>
    <x v="741"/>
    <b v="0"/>
    <b v="0"/>
    <s v="theater/plays"/>
    <x v="3"/>
    <x v="3"/>
  </r>
  <r>
    <n v="743"/>
    <s v="Gray-Jenkins"/>
    <x v="23"/>
    <n v="-2973.9399103908299"/>
    <x v="743"/>
    <x v="743"/>
    <x v="1"/>
    <x v="742"/>
    <x v="743"/>
    <x v="4"/>
    <s v="GBP"/>
    <n v="1162502000.57882"/>
    <x v="743"/>
    <n v="1166658422.0142801"/>
    <x v="742"/>
    <b v="0"/>
    <b v="0"/>
    <s v="film &amp; video/documentary"/>
    <x v="4"/>
    <x v="4"/>
  </r>
  <r>
    <n v="744"/>
    <s v="Scott, Wilson and Martin"/>
    <x v="24"/>
    <n v="-3025.9545094004302"/>
    <x v="744"/>
    <x v="744"/>
    <x v="1"/>
    <x v="743"/>
    <x v="744"/>
    <x v="1"/>
    <s v="USD"/>
    <n v="1162133526.3746901"/>
    <x v="744"/>
    <n v="1166293639.78391"/>
    <x v="743"/>
    <b v="0"/>
    <b v="0"/>
    <s v="technology/wearables"/>
    <x v="2"/>
    <x v="8"/>
  </r>
  <r>
    <n v="745"/>
    <s v="Caldwell, Velazquez and Wilson"/>
    <x v="25"/>
    <n v="-3077.96910841003"/>
    <x v="745"/>
    <x v="745"/>
    <x v="1"/>
    <x v="744"/>
    <x v="745"/>
    <x v="1"/>
    <s v="USD"/>
    <n v="1161765052.1705599"/>
    <x v="745"/>
    <n v="1165928857.55354"/>
    <x v="744"/>
    <b v="0"/>
    <b v="1"/>
    <s v="games/video games"/>
    <x v="6"/>
    <x v="11"/>
  </r>
  <r>
    <n v="746"/>
    <s v="Spencer-Bates"/>
    <x v="26"/>
    <n v="-3129.9837074196298"/>
    <x v="746"/>
    <x v="746"/>
    <x v="3"/>
    <x v="745"/>
    <x v="746"/>
    <x v="1"/>
    <s v="USD"/>
    <n v="1161396577.9664299"/>
    <x v="746"/>
    <n v="1165564075.3231699"/>
    <x v="745"/>
    <b v="0"/>
    <b v="0"/>
    <s v="theater/plays"/>
    <x v="3"/>
    <x v="3"/>
  </r>
  <r>
    <n v="747"/>
    <s v="Best, Carr and Williams"/>
    <x v="27"/>
    <n v="-3181.9983064292201"/>
    <x v="747"/>
    <x v="747"/>
    <x v="0"/>
    <x v="746"/>
    <x v="747"/>
    <x v="1"/>
    <s v="USD"/>
    <n v="1161028103.7623"/>
    <x v="747"/>
    <n v="1165199293.0927999"/>
    <x v="746"/>
    <b v="0"/>
    <b v="0"/>
    <s v="music/rock"/>
    <x v="1"/>
    <x v="1"/>
  </r>
  <r>
    <n v="748"/>
    <s v="Campbell, Brown and Powell"/>
    <x v="28"/>
    <n v="-3234.0129054387298"/>
    <x v="748"/>
    <x v="748"/>
    <x v="1"/>
    <x v="747"/>
    <x v="748"/>
    <x v="1"/>
    <s v="USD"/>
    <n v="1160659629.5581701"/>
    <x v="748"/>
    <n v="1164834510.8624301"/>
    <x v="747"/>
    <b v="0"/>
    <b v="1"/>
    <s v="theater/plays"/>
    <x v="3"/>
    <x v="3"/>
  </r>
  <r>
    <n v="749"/>
    <s v="Johnson, Parker and Haynes"/>
    <x v="29"/>
    <n v="-3286.0275044483301"/>
    <x v="749"/>
    <x v="749"/>
    <x v="1"/>
    <x v="748"/>
    <x v="749"/>
    <x v="5"/>
    <s v="CHF"/>
    <n v="1160291155.3540399"/>
    <x v="749"/>
    <n v="1164469728.6320701"/>
    <x v="748"/>
    <b v="0"/>
    <b v="0"/>
    <s v="film &amp; video/shorts"/>
    <x v="4"/>
    <x v="12"/>
  </r>
  <r>
    <n v="750"/>
    <s v="Clark-Cooke"/>
    <x v="30"/>
    <n v="-3338.0421034579299"/>
    <x v="750"/>
    <x v="750"/>
    <x v="1"/>
    <x v="749"/>
    <x v="750"/>
    <x v="1"/>
    <s v="USD"/>
    <n v="1159922681.14991"/>
    <x v="750"/>
    <n v="1164104946.4017"/>
    <x v="749"/>
    <b v="0"/>
    <b v="0"/>
    <s v="film &amp; video/animation"/>
    <x v="4"/>
    <x v="10"/>
  </r>
  <r>
    <n v="751"/>
    <s v="Schroeder Ltd"/>
    <x v="31"/>
    <n v="-3390.0567024675302"/>
    <x v="751"/>
    <x v="751"/>
    <x v="1"/>
    <x v="750"/>
    <x v="751"/>
    <x v="4"/>
    <s v="GBP"/>
    <n v="1159554206.94578"/>
    <x v="751"/>
    <n v="1163740164.17133"/>
    <x v="750"/>
    <b v="0"/>
    <b v="0"/>
    <s v="games/video games"/>
    <x v="6"/>
    <x v="11"/>
  </r>
  <r>
    <n v="752"/>
    <s v="Jackson PLC"/>
    <x v="32"/>
    <n v="-3442.07130147712"/>
    <x v="752"/>
    <x v="752"/>
    <x v="0"/>
    <x v="751"/>
    <x v="752"/>
    <x v="6"/>
    <s v="EUR"/>
    <n v="1159185732.7416601"/>
    <x v="752"/>
    <n v="1163375381.9409599"/>
    <x v="751"/>
    <b v="0"/>
    <b v="0"/>
    <s v="film &amp; video/documentary"/>
    <x v="4"/>
    <x v="4"/>
  </r>
  <r>
    <n v="753"/>
    <s v="Blair, Collins and Carter"/>
    <x v="33"/>
    <n v="-3494.0859004867302"/>
    <x v="753"/>
    <x v="753"/>
    <x v="1"/>
    <x v="752"/>
    <x v="753"/>
    <x v="1"/>
    <s v="USD"/>
    <n v="1158817258.5375299"/>
    <x v="753"/>
    <n v="1163010599.7105899"/>
    <x v="752"/>
    <b v="0"/>
    <b v="0"/>
    <s v="theater/plays"/>
    <x v="3"/>
    <x v="3"/>
  </r>
  <r>
    <n v="754"/>
    <s v="Maldonado and Sons"/>
    <x v="34"/>
    <n v="-3546.10049949623"/>
    <x v="754"/>
    <x v="754"/>
    <x v="1"/>
    <x v="753"/>
    <x v="754"/>
    <x v="1"/>
    <s v="USD"/>
    <n v="1158448784.3334"/>
    <x v="754"/>
    <n v="1162645817.4802201"/>
    <x v="753"/>
    <b v="0"/>
    <b v="0"/>
    <s v="film &amp; video/documentary"/>
    <x v="4"/>
    <x v="4"/>
  </r>
  <r>
    <n v="755"/>
    <s v="Mitchell and Sons"/>
    <x v="35"/>
    <n v="-3598.1150985058298"/>
    <x v="755"/>
    <x v="755"/>
    <x v="1"/>
    <x v="754"/>
    <x v="755"/>
    <x v="3"/>
    <s v="DKK"/>
    <n v="1158080310.1292701"/>
    <x v="755"/>
    <n v="1162281035.24986"/>
    <x v="754"/>
    <b v="0"/>
    <b v="1"/>
    <s v="film &amp; video/drama"/>
    <x v="4"/>
    <x v="6"/>
  </r>
  <r>
    <n v="756"/>
    <s v="Jackson-Lewis"/>
    <x v="36"/>
    <n v="-3650.1296975154301"/>
    <x v="756"/>
    <x v="756"/>
    <x v="1"/>
    <x v="755"/>
    <x v="756"/>
    <x v="1"/>
    <s v="USD"/>
    <n v="1157711835.9251399"/>
    <x v="756"/>
    <n v="1161916253.01949"/>
    <x v="755"/>
    <b v="0"/>
    <b v="0"/>
    <s v="theater/plays"/>
    <x v="3"/>
    <x v="3"/>
  </r>
  <r>
    <n v="757"/>
    <s v="Black, Armstrong and Anderson"/>
    <x v="37"/>
    <n v="-3702.1442965250199"/>
    <x v="757"/>
    <x v="757"/>
    <x v="1"/>
    <x v="756"/>
    <x v="757"/>
    <x v="1"/>
    <s v="USD"/>
    <n v="1157343361.72101"/>
    <x v="757"/>
    <n v="1161551470.78912"/>
    <x v="756"/>
    <b v="0"/>
    <b v="1"/>
    <s v="publishing/fiction"/>
    <x v="5"/>
    <x v="13"/>
  </r>
  <r>
    <n v="758"/>
    <s v="Maldonado-Gonzalez"/>
    <x v="38"/>
    <n v="-3754.1588955346301"/>
    <x v="758"/>
    <x v="758"/>
    <x v="1"/>
    <x v="757"/>
    <x v="758"/>
    <x v="1"/>
    <s v="USD"/>
    <n v="1156974887.51688"/>
    <x v="758"/>
    <n v="1161186688.5587499"/>
    <x v="757"/>
    <b v="0"/>
    <b v="0"/>
    <s v="photography/photography books"/>
    <x v="7"/>
    <x v="14"/>
  </r>
  <r>
    <n v="759"/>
    <s v="Kim-Rice"/>
    <x v="39"/>
    <n v="-3806.1734945442299"/>
    <x v="759"/>
    <x v="759"/>
    <x v="0"/>
    <x v="758"/>
    <x v="759"/>
    <x v="3"/>
    <s v="DKK"/>
    <n v="1156606413.3127501"/>
    <x v="759"/>
    <n v="1160821906.3283801"/>
    <x v="758"/>
    <b v="0"/>
    <b v="0"/>
    <s v="theater/plays"/>
    <x v="3"/>
    <x v="3"/>
  </r>
  <r>
    <n v="760"/>
    <s v="Garcia, Garcia and Lopez"/>
    <x v="40"/>
    <n v="-3858.1880935537301"/>
    <x v="760"/>
    <x v="760"/>
    <x v="1"/>
    <x v="759"/>
    <x v="760"/>
    <x v="1"/>
    <s v="USD"/>
    <n v="1156237939.1086199"/>
    <x v="760"/>
    <n v="1160457124.0980101"/>
    <x v="759"/>
    <b v="0"/>
    <b v="1"/>
    <s v="technology/wearables"/>
    <x v="2"/>
    <x v="8"/>
  </r>
  <r>
    <n v="761"/>
    <s v="Watts Group"/>
    <x v="41"/>
    <n v="-3910.2026925633299"/>
    <x v="761"/>
    <x v="761"/>
    <x v="1"/>
    <x v="760"/>
    <x v="761"/>
    <x v="6"/>
    <s v="EUR"/>
    <n v="1155869464.9045"/>
    <x v="761"/>
    <n v="1160092341.86764"/>
    <x v="760"/>
    <b v="0"/>
    <b v="1"/>
    <s v="music/rock"/>
    <x v="1"/>
    <x v="1"/>
  </r>
  <r>
    <n v="762"/>
    <s v="Werner-Bryant"/>
    <x v="42"/>
    <n v="-3962.2172915729202"/>
    <x v="762"/>
    <x v="762"/>
    <x v="1"/>
    <x v="761"/>
    <x v="762"/>
    <x v="1"/>
    <s v="USD"/>
    <n v="1155500990.7003701"/>
    <x v="762"/>
    <n v="1159727559.63728"/>
    <x v="761"/>
    <b v="0"/>
    <b v="0"/>
    <s v="food/food trucks"/>
    <x v="0"/>
    <x v="0"/>
  </r>
  <r>
    <n v="763"/>
    <s v="Schmitt-Mendoza"/>
    <x v="43"/>
    <n v="-4014.23189058253"/>
    <x v="763"/>
    <x v="763"/>
    <x v="1"/>
    <x v="762"/>
    <x v="763"/>
    <x v="1"/>
    <s v="USD"/>
    <n v="1155132516.4962399"/>
    <x v="763"/>
    <n v="1159362777.4069099"/>
    <x v="762"/>
    <b v="0"/>
    <b v="0"/>
    <s v="publishing/radio &amp; podcasts"/>
    <x v="5"/>
    <x v="15"/>
  </r>
  <r>
    <n v="764"/>
    <s v="Reid-Mccullough"/>
    <x v="44"/>
    <n v="-4066.2464895921298"/>
    <x v="764"/>
    <x v="764"/>
    <x v="1"/>
    <x v="763"/>
    <x v="764"/>
    <x v="3"/>
    <s v="DKK"/>
    <n v="1154764042.29211"/>
    <x v="764"/>
    <n v="1158997995.1765399"/>
    <x v="763"/>
    <b v="0"/>
    <b v="0"/>
    <s v="publishing/fiction"/>
    <x v="5"/>
    <x v="13"/>
  </r>
  <r>
    <n v="765"/>
    <s v="Woods-Clark"/>
    <x v="45"/>
    <n v="-4118.2610886017301"/>
    <x v="765"/>
    <x v="765"/>
    <x v="0"/>
    <x v="764"/>
    <x v="765"/>
    <x v="1"/>
    <s v="USD"/>
    <n v="1154395568.08798"/>
    <x v="765"/>
    <n v="1158633212.9461701"/>
    <x v="764"/>
    <b v="0"/>
    <b v="1"/>
    <s v="theater/plays"/>
    <x v="3"/>
    <x v="3"/>
  </r>
  <r>
    <n v="766"/>
    <s v="Vaughn, Hunt and Caldwell"/>
    <x v="46"/>
    <n v="-4170.2756876112298"/>
    <x v="766"/>
    <x v="766"/>
    <x v="1"/>
    <x v="765"/>
    <x v="766"/>
    <x v="1"/>
    <s v="USD"/>
    <n v="1154027093.8838501"/>
    <x v="766"/>
    <n v="1158268430.7158"/>
    <x v="765"/>
    <b v="0"/>
    <b v="0"/>
    <s v="music/rock"/>
    <x v="1"/>
    <x v="1"/>
  </r>
  <r>
    <n v="767"/>
    <s v="Bennett and Sons"/>
    <x v="47"/>
    <n v="-4222.2902866208196"/>
    <x v="767"/>
    <x v="767"/>
    <x v="1"/>
    <x v="766"/>
    <x v="767"/>
    <x v="1"/>
    <s v="USD"/>
    <n v="1153658619.6797199"/>
    <x v="767"/>
    <n v="1157903648.48543"/>
    <x v="766"/>
    <b v="0"/>
    <b v="0"/>
    <s v="theater/plays"/>
    <x v="3"/>
    <x v="3"/>
  </r>
  <r>
    <n v="768"/>
    <s v="Lamb Inc"/>
    <x v="48"/>
    <n v="-4274.3048856304304"/>
    <x v="768"/>
    <x v="768"/>
    <x v="1"/>
    <x v="767"/>
    <x v="768"/>
    <x v="1"/>
    <s v="USD"/>
    <n v="1153290145.47559"/>
    <x v="768"/>
    <n v="1157538866.25506"/>
    <x v="767"/>
    <b v="0"/>
    <b v="0"/>
    <s v="theater/plays"/>
    <x v="3"/>
    <x v="3"/>
  </r>
  <r>
    <n v="769"/>
    <s v="Casey-Kelly"/>
    <x v="49"/>
    <n v="-4326.3194846400302"/>
    <x v="769"/>
    <x v="769"/>
    <x v="1"/>
    <x v="768"/>
    <x v="769"/>
    <x v="1"/>
    <s v="USD"/>
    <n v="1152921671.2714601"/>
    <x v="769"/>
    <n v="1157174084.0246999"/>
    <x v="768"/>
    <b v="0"/>
    <b v="0"/>
    <s v="music/rock"/>
    <x v="1"/>
    <x v="1"/>
  </r>
  <r>
    <n v="770"/>
    <s v="Jones, Taylor and Moore"/>
    <x v="50"/>
    <n v="-4378.33408364963"/>
    <x v="770"/>
    <x v="770"/>
    <x v="0"/>
    <x v="769"/>
    <x v="770"/>
    <x v="6"/>
    <s v="EUR"/>
    <n v="1152553197.0673399"/>
    <x v="770"/>
    <n v="1156809301.7943299"/>
    <x v="769"/>
    <b v="0"/>
    <b v="0"/>
    <s v="music/metal"/>
    <x v="1"/>
    <x v="16"/>
  </r>
  <r>
    <n v="771"/>
    <s v="Bradshaw, Gill and Donovan"/>
    <x v="51"/>
    <n v="-4430.3486826591297"/>
    <x v="771"/>
    <x v="771"/>
    <x v="0"/>
    <x v="770"/>
    <x v="771"/>
    <x v="4"/>
    <s v="GBP"/>
    <n v="1152184722.86321"/>
    <x v="771"/>
    <n v="1156444519.5639601"/>
    <x v="770"/>
    <b v="0"/>
    <b v="1"/>
    <s v="technology/wearables"/>
    <x v="2"/>
    <x v="8"/>
  </r>
  <r>
    <n v="772"/>
    <s v="Hernandez, Rodriguez and Clark"/>
    <x v="52"/>
    <n v="-4482.3632816687204"/>
    <x v="772"/>
    <x v="772"/>
    <x v="0"/>
    <x v="771"/>
    <x v="772"/>
    <x v="1"/>
    <s v="USD"/>
    <n v="1151816248.65908"/>
    <x v="772"/>
    <n v="1156079737.33359"/>
    <x v="771"/>
    <b v="0"/>
    <b v="0"/>
    <s v="theater/plays"/>
    <x v="3"/>
    <x v="3"/>
  </r>
  <r>
    <n v="773"/>
    <s v="Smith-Jones"/>
    <x v="53"/>
    <n v="-4534.3778806783303"/>
    <x v="773"/>
    <x v="773"/>
    <x v="1"/>
    <x v="772"/>
    <x v="773"/>
    <x v="1"/>
    <s v="USD"/>
    <n v="1151447774.4549501"/>
    <x v="773"/>
    <n v="1155714955.10322"/>
    <x v="772"/>
    <b v="0"/>
    <b v="0"/>
    <s v="film &amp; video/drama"/>
    <x v="4"/>
    <x v="6"/>
  </r>
  <r>
    <n v="774"/>
    <s v="Roy PLC"/>
    <x v="54"/>
    <n v="-4586.3924796879301"/>
    <x v="774"/>
    <x v="774"/>
    <x v="0"/>
    <x v="773"/>
    <x v="774"/>
    <x v="1"/>
    <s v="USD"/>
    <n v="1151079300.2508199"/>
    <x v="774"/>
    <n v="1155350172.8728499"/>
    <x v="773"/>
    <b v="0"/>
    <b v="0"/>
    <s v="technology/wearables"/>
    <x v="2"/>
    <x v="8"/>
  </r>
  <r>
    <n v="775"/>
    <s v="Wright, Brooks and Villarreal"/>
    <x v="55"/>
    <n v="-4638.4070786975299"/>
    <x v="775"/>
    <x v="775"/>
    <x v="1"/>
    <x v="774"/>
    <x v="775"/>
    <x v="1"/>
    <s v="USD"/>
    <n v="1150710826.04669"/>
    <x v="775"/>
    <n v="1154985390.6424799"/>
    <x v="774"/>
    <b v="0"/>
    <b v="0"/>
    <s v="music/jazz"/>
    <x v="1"/>
    <x v="17"/>
  </r>
  <r>
    <n v="776"/>
    <s v="Flores, Miller and Johnson"/>
    <x v="56"/>
    <n v="-4690.4216777071297"/>
    <x v="776"/>
    <x v="776"/>
    <x v="1"/>
    <x v="775"/>
    <x v="776"/>
    <x v="1"/>
    <s v="USD"/>
    <n v="1150342351.8425601"/>
    <x v="776"/>
    <n v="1154620608.4121201"/>
    <x v="775"/>
    <b v="0"/>
    <b v="0"/>
    <s v="technology/wearables"/>
    <x v="2"/>
    <x v="8"/>
  </r>
  <r>
    <n v="777"/>
    <s v="Bridges, Freeman and Kim"/>
    <x v="57"/>
    <n v="-4742.4362767166203"/>
    <x v="777"/>
    <x v="777"/>
    <x v="1"/>
    <x v="776"/>
    <x v="777"/>
    <x v="1"/>
    <s v="USD"/>
    <n v="1149973877.6384301"/>
    <x v="777"/>
    <n v="1154255826.1817501"/>
    <x v="776"/>
    <b v="0"/>
    <b v="0"/>
    <s v="games/video games"/>
    <x v="6"/>
    <x v="11"/>
  </r>
  <r>
    <n v="778"/>
    <s v="Anderson-Perez"/>
    <x v="58"/>
    <n v="-4794.4508757262302"/>
    <x v="778"/>
    <x v="778"/>
    <x v="1"/>
    <x v="777"/>
    <x v="778"/>
    <x v="1"/>
    <s v="USD"/>
    <n v="1149605403.4342999"/>
    <x v="778"/>
    <n v="1153891043.95138"/>
    <x v="777"/>
    <b v="0"/>
    <b v="0"/>
    <s v="theater/plays"/>
    <x v="3"/>
    <x v="3"/>
  </r>
  <r>
    <n v="779"/>
    <s v="Wright, Fox and Marks"/>
    <x v="59"/>
    <n v="-4846.46547473583"/>
    <x v="779"/>
    <x v="779"/>
    <x v="1"/>
    <x v="778"/>
    <x v="779"/>
    <x v="1"/>
    <s v="USD"/>
    <n v="1149236929.23018"/>
    <x v="779"/>
    <n v="1153526261.72101"/>
    <x v="778"/>
    <b v="0"/>
    <b v="1"/>
    <s v="theater/plays"/>
    <x v="3"/>
    <x v="3"/>
  </r>
  <r>
    <n v="780"/>
    <s v="Crawford-Peters"/>
    <x v="60"/>
    <n v="-4898.4800737454298"/>
    <x v="780"/>
    <x v="780"/>
    <x v="1"/>
    <x v="779"/>
    <x v="780"/>
    <x v="0"/>
    <s v="CAD"/>
    <n v="1148868455.0260501"/>
    <x v="780"/>
    <n v="1153161479.4906399"/>
    <x v="779"/>
    <b v="0"/>
    <b v="0"/>
    <s v="theater/plays"/>
    <x v="3"/>
    <x v="3"/>
  </r>
  <r>
    <n v="781"/>
    <s v="Romero-Hoffman"/>
    <x v="61"/>
    <n v="-4950.4946727550296"/>
    <x v="781"/>
    <x v="781"/>
    <x v="0"/>
    <x v="780"/>
    <x v="781"/>
    <x v="0"/>
    <s v="CAD"/>
    <n v="1148499980.8219199"/>
    <x v="781"/>
    <n v="1152796697.2602701"/>
    <x v="780"/>
    <b v="0"/>
    <b v="0"/>
    <s v="theater/plays"/>
    <x v="3"/>
    <x v="3"/>
  </r>
  <r>
    <n v="782"/>
    <s v="Sparks-West"/>
    <x v="62"/>
    <n v="-5002.5092717646303"/>
    <x v="782"/>
    <x v="782"/>
    <x v="1"/>
    <x v="781"/>
    <x v="782"/>
    <x v="1"/>
    <s v="USD"/>
    <n v="1148131506.61779"/>
    <x v="782"/>
    <n v="1152431915.0299001"/>
    <x v="781"/>
    <b v="0"/>
    <b v="0"/>
    <s v="technology/web"/>
    <x v="2"/>
    <x v="2"/>
  </r>
  <r>
    <n v="783"/>
    <s v="Baker, Morgan and Brown"/>
    <x v="63"/>
    <n v="-5054.52387077413"/>
    <x v="783"/>
    <x v="783"/>
    <x v="0"/>
    <x v="782"/>
    <x v="783"/>
    <x v="1"/>
    <s v="USD"/>
    <n v="1147763032.41366"/>
    <x v="783"/>
    <n v="1152067132.79954"/>
    <x v="782"/>
    <b v="0"/>
    <b v="0"/>
    <s v="theater/plays"/>
    <x v="3"/>
    <x v="3"/>
  </r>
  <r>
    <n v="784"/>
    <s v="Mosley-Gilbert"/>
    <x v="64"/>
    <n v="-5106.5384697837299"/>
    <x v="784"/>
    <x v="784"/>
    <x v="0"/>
    <x v="783"/>
    <x v="784"/>
    <x v="1"/>
    <s v="USD"/>
    <n v="1147394558.2095301"/>
    <x v="784"/>
    <n v="1151702350.56917"/>
    <x v="783"/>
    <b v="0"/>
    <b v="1"/>
    <s v="technology/web"/>
    <x v="2"/>
    <x v="2"/>
  </r>
  <r>
    <n v="785"/>
    <s v="Berry-Boyer"/>
    <x v="65"/>
    <n v="-5158.5530687933297"/>
    <x v="785"/>
    <x v="785"/>
    <x v="1"/>
    <x v="784"/>
    <x v="785"/>
    <x v="1"/>
    <s v="USD"/>
    <n v="1147026084.0053999"/>
    <x v="785"/>
    <n v="1151337568.3388"/>
    <x v="784"/>
    <b v="0"/>
    <b v="0"/>
    <s v="theater/plays"/>
    <x v="3"/>
    <x v="3"/>
  </r>
  <r>
    <n v="786"/>
    <s v="Sanders-Allen"/>
    <x v="66"/>
    <n v="-5210.5676678029304"/>
    <x v="786"/>
    <x v="786"/>
    <x v="0"/>
    <x v="785"/>
    <x v="786"/>
    <x v="1"/>
    <s v="USD"/>
    <n v="1146657609.80127"/>
    <x v="786"/>
    <n v="1150972786.1084299"/>
    <x v="785"/>
    <b v="0"/>
    <b v="1"/>
    <s v="theater/plays"/>
    <x v="3"/>
    <x v="3"/>
  </r>
  <r>
    <n v="787"/>
    <s v="Lopez Inc"/>
    <x v="67"/>
    <n v="-5262.5822668125302"/>
    <x v="787"/>
    <x v="787"/>
    <x v="1"/>
    <x v="786"/>
    <x v="787"/>
    <x v="4"/>
    <s v="GBP"/>
    <n v="1146289135.5971401"/>
    <x v="787"/>
    <n v="1150608003.8780601"/>
    <x v="786"/>
    <b v="0"/>
    <b v="1"/>
    <s v="technology/wearables"/>
    <x v="2"/>
    <x v="8"/>
  </r>
  <r>
    <n v="788"/>
    <s v="Moreno-Turner"/>
    <x v="68"/>
    <n v="-5314.59686582212"/>
    <x v="788"/>
    <x v="788"/>
    <x v="1"/>
    <x v="787"/>
    <x v="788"/>
    <x v="6"/>
    <s v="EUR"/>
    <n v="1145920661.3930199"/>
    <x v="788"/>
    <n v="1150243221.6476901"/>
    <x v="787"/>
    <b v="0"/>
    <b v="1"/>
    <s v="theater/plays"/>
    <x v="3"/>
    <x v="3"/>
  </r>
  <r>
    <n v="789"/>
    <s v="Jones-Watson"/>
    <x v="69"/>
    <n v="-5366.6114648316297"/>
    <x v="789"/>
    <x v="789"/>
    <x v="3"/>
    <x v="788"/>
    <x v="789"/>
    <x v="1"/>
    <s v="USD"/>
    <n v="1145552187.18889"/>
    <x v="789"/>
    <n v="1149878439.41733"/>
    <x v="788"/>
    <b v="0"/>
    <b v="0"/>
    <s v="theater/plays"/>
    <x v="3"/>
    <x v="3"/>
  </r>
  <r>
    <n v="790"/>
    <s v="Barker Inc"/>
    <x v="70"/>
    <n v="-5418.6260638412296"/>
    <x v="790"/>
    <x v="790"/>
    <x v="1"/>
    <x v="789"/>
    <x v="790"/>
    <x v="6"/>
    <s v="EUR"/>
    <n v="1145183712.98476"/>
    <x v="790"/>
    <n v="1149513657.18696"/>
    <x v="789"/>
    <b v="0"/>
    <b v="1"/>
    <s v="theater/plays"/>
    <x v="3"/>
    <x v="3"/>
  </r>
  <r>
    <n v="791"/>
    <s v="Tate, Bass and House"/>
    <x v="71"/>
    <n v="-5470.6406628508303"/>
    <x v="791"/>
    <x v="791"/>
    <x v="1"/>
    <x v="790"/>
    <x v="791"/>
    <x v="1"/>
    <s v="USD"/>
    <n v="1144815238.7806301"/>
    <x v="791"/>
    <n v="1149148874.9565899"/>
    <x v="790"/>
    <b v="0"/>
    <b v="0"/>
    <s v="theater/plays"/>
    <x v="3"/>
    <x v="3"/>
  </r>
  <r>
    <n v="792"/>
    <s v="Baldwin, Riley and Jackson"/>
    <x v="0"/>
    <n v="-5522.6552618604301"/>
    <x v="792"/>
    <x v="792"/>
    <x v="0"/>
    <x v="791"/>
    <x v="792"/>
    <x v="0"/>
    <s v="CAD"/>
    <n v="1144446764.5764999"/>
    <x v="792"/>
    <n v="1148784092.7262199"/>
    <x v="791"/>
    <b v="0"/>
    <b v="0"/>
    <s v="food/food trucks"/>
    <x v="0"/>
    <x v="0"/>
  </r>
  <r>
    <n v="793"/>
    <s v="Odom Inc"/>
    <x v="1"/>
    <n v="-5574.6698608700199"/>
    <x v="793"/>
    <x v="793"/>
    <x v="1"/>
    <x v="792"/>
    <x v="793"/>
    <x v="1"/>
    <s v="USD"/>
    <n v="1144078290.37237"/>
    <x v="793"/>
    <n v="1148419310.4958501"/>
    <x v="792"/>
    <b v="0"/>
    <b v="1"/>
    <s v="music/rock"/>
    <x v="1"/>
    <x v="1"/>
  </r>
  <r>
    <n v="794"/>
    <s v="Melton, Robinson and Fritz"/>
    <x v="2"/>
    <n v="-5626.6844598796297"/>
    <x v="794"/>
    <x v="794"/>
    <x v="1"/>
    <x v="793"/>
    <x v="794"/>
    <x v="2"/>
    <s v="AUD"/>
    <n v="1143709816.1682401"/>
    <x v="794"/>
    <n v="1148054528.26548"/>
    <x v="793"/>
    <b v="0"/>
    <b v="0"/>
    <s v="technology/web"/>
    <x v="2"/>
    <x v="2"/>
  </r>
  <r>
    <n v="795"/>
    <s v="Mcdonald, Gonzalez and Ross"/>
    <x v="3"/>
    <n v="-5678.6990588891304"/>
    <x v="795"/>
    <x v="795"/>
    <x v="0"/>
    <x v="794"/>
    <x v="795"/>
    <x v="1"/>
    <s v="USD"/>
    <n v="1143341341.9641099"/>
    <x v="795"/>
    <n v="1147689746.03512"/>
    <x v="794"/>
    <b v="0"/>
    <b v="0"/>
    <s v="music/rock"/>
    <x v="1"/>
    <x v="1"/>
  </r>
  <r>
    <n v="796"/>
    <s v="Larson-Little"/>
    <x v="4"/>
    <n v="-5730.7136578987302"/>
    <x v="796"/>
    <x v="796"/>
    <x v="0"/>
    <x v="795"/>
    <x v="796"/>
    <x v="1"/>
    <s v="USD"/>
    <n v="1142972867.75998"/>
    <x v="796"/>
    <n v="1147324963.80475"/>
    <x v="795"/>
    <b v="0"/>
    <b v="0"/>
    <s v="theater/plays"/>
    <x v="3"/>
    <x v="3"/>
  </r>
  <r>
    <n v="797"/>
    <s v="Harris Group"/>
    <x v="5"/>
    <n v="-5782.72825690833"/>
    <x v="797"/>
    <x v="797"/>
    <x v="1"/>
    <x v="796"/>
    <x v="797"/>
    <x v="3"/>
    <s v="DKK"/>
    <n v="1142604393.55586"/>
    <x v="797"/>
    <n v="1146960181.5743799"/>
    <x v="796"/>
    <b v="0"/>
    <b v="0"/>
    <s v="theater/plays"/>
    <x v="3"/>
    <x v="3"/>
  </r>
  <r>
    <n v="798"/>
    <s v="Ortiz, Coleman and Mitchell"/>
    <x v="6"/>
    <n v="-5834.7428559179198"/>
    <x v="798"/>
    <x v="798"/>
    <x v="0"/>
    <x v="797"/>
    <x v="798"/>
    <x v="4"/>
    <s v="GBP"/>
    <n v="1142235919.3517301"/>
    <x v="798"/>
    <n v="1146595399.3440101"/>
    <x v="797"/>
    <b v="0"/>
    <b v="0"/>
    <s v="film &amp; video/documentary"/>
    <x v="4"/>
    <x v="4"/>
  </r>
  <r>
    <n v="799"/>
    <s v="Carter-Guzman"/>
    <x v="7"/>
    <n v="-5886.7574549275296"/>
    <x v="799"/>
    <x v="799"/>
    <x v="1"/>
    <x v="798"/>
    <x v="799"/>
    <x v="3"/>
    <s v="DKK"/>
    <n v="1141867445.1475999"/>
    <x v="799"/>
    <n v="1146230617.1136401"/>
    <x v="798"/>
    <b v="0"/>
    <b v="0"/>
    <s v="theater/plays"/>
    <x v="3"/>
    <x v="3"/>
  </r>
  <r>
    <n v="800"/>
    <s v="Nunez-Richards"/>
    <x v="8"/>
    <n v="-5938.7720539370303"/>
    <x v="800"/>
    <x v="800"/>
    <x v="2"/>
    <x v="799"/>
    <x v="800"/>
    <x v="3"/>
    <s v="DKK"/>
    <n v="1141498970.94347"/>
    <x v="800"/>
    <n v="1145865834.88327"/>
    <x v="799"/>
    <b v="0"/>
    <b v="0"/>
    <s v="theater/plays"/>
    <x v="3"/>
    <x v="3"/>
  </r>
  <r>
    <n v="801"/>
    <s v="Rangel, Holt and Jones"/>
    <x v="9"/>
    <n v="-5990.7866529466301"/>
    <x v="801"/>
    <x v="801"/>
    <x v="0"/>
    <x v="800"/>
    <x v="801"/>
    <x v="1"/>
    <s v="USD"/>
    <n v="1141130496.7393401"/>
    <x v="801"/>
    <n v="1145501052.6529"/>
    <x v="800"/>
    <b v="0"/>
    <b v="0"/>
    <s v="music/electric music"/>
    <x v="1"/>
    <x v="5"/>
  </r>
  <r>
    <n v="802"/>
    <s v="Green Ltd"/>
    <x v="10"/>
    <n v="-6042.8012519562299"/>
    <x v="802"/>
    <x v="802"/>
    <x v="1"/>
    <x v="801"/>
    <x v="802"/>
    <x v="1"/>
    <s v="USD"/>
    <n v="1140762022.5352099"/>
    <x v="802"/>
    <n v="1145136270.4225299"/>
    <x v="801"/>
    <b v="0"/>
    <b v="0"/>
    <s v="film &amp; video/drama"/>
    <x v="4"/>
    <x v="6"/>
  </r>
  <r>
    <n v="803"/>
    <s v="Perez, Johnson and Gardner"/>
    <x v="11"/>
    <n v="-6094.8158509658197"/>
    <x v="803"/>
    <x v="803"/>
    <x v="0"/>
    <x v="802"/>
    <x v="803"/>
    <x v="1"/>
    <s v="USD"/>
    <n v="1140393548.33108"/>
    <x v="803"/>
    <n v="1144771488.1921699"/>
    <x v="802"/>
    <b v="0"/>
    <b v="1"/>
    <s v="theater/plays"/>
    <x v="3"/>
    <x v="3"/>
  </r>
  <r>
    <n v="804"/>
    <s v="Kim Ltd"/>
    <x v="12"/>
    <n v="-6146.8304499754304"/>
    <x v="804"/>
    <x v="804"/>
    <x v="0"/>
    <x v="803"/>
    <x v="804"/>
    <x v="1"/>
    <s v="USD"/>
    <n v="1140025074.12695"/>
    <x v="804"/>
    <n v="1144406705.9618001"/>
    <x v="803"/>
    <b v="0"/>
    <b v="0"/>
    <s v="film &amp; video/drama"/>
    <x v="4"/>
    <x v="6"/>
  </r>
  <r>
    <n v="805"/>
    <s v="Walker, Taylor and Coleman"/>
    <x v="13"/>
    <n v="-6198.8450489850302"/>
    <x v="805"/>
    <x v="805"/>
    <x v="1"/>
    <x v="804"/>
    <x v="805"/>
    <x v="1"/>
    <s v="USD"/>
    <n v="1139656599.9228201"/>
    <x v="805"/>
    <n v="1144041923.7314301"/>
    <x v="804"/>
    <b v="0"/>
    <b v="0"/>
    <s v="music/indie rock"/>
    <x v="1"/>
    <x v="7"/>
  </r>
  <r>
    <n v="806"/>
    <s v="Rodriguez, Rose and Stewart"/>
    <x v="14"/>
    <n v="-6250.85964799453"/>
    <x v="806"/>
    <x v="806"/>
    <x v="0"/>
    <x v="805"/>
    <x v="806"/>
    <x v="1"/>
    <s v="USD"/>
    <n v="1139288125.7186999"/>
    <x v="806"/>
    <n v="1143677141.50106"/>
    <x v="805"/>
    <b v="0"/>
    <b v="0"/>
    <s v="music/indie rock"/>
    <x v="1"/>
    <x v="7"/>
  </r>
  <r>
    <n v="807"/>
    <s v="Wright, Hunt and Rowe"/>
    <x v="15"/>
    <n v="-6302.8742470041298"/>
    <x v="807"/>
    <x v="807"/>
    <x v="0"/>
    <x v="806"/>
    <x v="807"/>
    <x v="1"/>
    <s v="USD"/>
    <n v="1138919651.51457"/>
    <x v="807"/>
    <n v="1143312359.27069"/>
    <x v="806"/>
    <b v="0"/>
    <b v="0"/>
    <s v="technology/wearables"/>
    <x v="2"/>
    <x v="8"/>
  </r>
  <r>
    <n v="808"/>
    <s v="Hines Inc"/>
    <x v="16"/>
    <n v="-6354.8888460137196"/>
    <x v="808"/>
    <x v="808"/>
    <x v="1"/>
    <x v="807"/>
    <x v="808"/>
    <x v="1"/>
    <s v="USD"/>
    <n v="1138551177.3104401"/>
    <x v="808"/>
    <n v="1142947577.0403199"/>
    <x v="807"/>
    <b v="0"/>
    <b v="0"/>
    <s v="publishing/nonfiction"/>
    <x v="5"/>
    <x v="9"/>
  </r>
  <r>
    <n v="809"/>
    <s v="Cochran-Nguyen"/>
    <x v="17"/>
    <n v="-6406.9034450233303"/>
    <x v="809"/>
    <x v="809"/>
    <x v="1"/>
    <x v="808"/>
    <x v="809"/>
    <x v="1"/>
    <s v="USD"/>
    <n v="1138182703.1063099"/>
    <x v="809"/>
    <n v="1142582794.8099599"/>
    <x v="808"/>
    <b v="0"/>
    <b v="0"/>
    <s v="film &amp; video/animation"/>
    <x v="4"/>
    <x v="10"/>
  </r>
  <r>
    <n v="810"/>
    <s v="Johnson-Gould"/>
    <x v="18"/>
    <n v="-6458.9180440329301"/>
    <x v="810"/>
    <x v="810"/>
    <x v="3"/>
    <x v="809"/>
    <x v="810"/>
    <x v="1"/>
    <s v="USD"/>
    <n v="1137814228.90218"/>
    <x v="810"/>
    <n v="1142218012.5795901"/>
    <x v="809"/>
    <b v="0"/>
    <b v="0"/>
    <s v="theater/plays"/>
    <x v="3"/>
    <x v="3"/>
  </r>
  <r>
    <n v="811"/>
    <s v="Perez-Hess"/>
    <x v="19"/>
    <n v="-6510.9326430425299"/>
    <x v="811"/>
    <x v="811"/>
    <x v="0"/>
    <x v="810"/>
    <x v="811"/>
    <x v="1"/>
    <s v="USD"/>
    <n v="1137445754.69805"/>
    <x v="811"/>
    <n v="1141853230.34922"/>
    <x v="810"/>
    <b v="0"/>
    <b v="1"/>
    <s v="theater/plays"/>
    <x v="3"/>
    <x v="3"/>
  </r>
  <r>
    <n v="812"/>
    <s v="Reeves, Thompson and Richardson"/>
    <x v="20"/>
    <n v="-6562.9472420520297"/>
    <x v="812"/>
    <x v="812"/>
    <x v="1"/>
    <x v="811"/>
    <x v="812"/>
    <x v="1"/>
    <s v="USD"/>
    <n v="1137077280.4939201"/>
    <x v="812"/>
    <n v="1141488448.11885"/>
    <x v="811"/>
    <b v="0"/>
    <b v="0"/>
    <s v="film &amp; video/drama"/>
    <x v="4"/>
    <x v="6"/>
  </r>
  <r>
    <n v="813"/>
    <s v="Simmons-Reynolds"/>
    <x v="21"/>
    <n v="-6614.9618410616204"/>
    <x v="813"/>
    <x v="813"/>
    <x v="0"/>
    <x v="812"/>
    <x v="813"/>
    <x v="1"/>
    <s v="USD"/>
    <n v="1136708806.2897899"/>
    <x v="813"/>
    <n v="1141123665.8884799"/>
    <x v="812"/>
    <b v="0"/>
    <b v="0"/>
    <s v="theater/plays"/>
    <x v="3"/>
    <x v="3"/>
  </r>
  <r>
    <n v="814"/>
    <s v="Collier Inc"/>
    <x v="22"/>
    <n v="-6666.9764400712302"/>
    <x v="814"/>
    <x v="814"/>
    <x v="1"/>
    <x v="813"/>
    <x v="814"/>
    <x v="1"/>
    <s v="USD"/>
    <n v="1136340332.08566"/>
    <x v="814"/>
    <n v="1140758883.6581099"/>
    <x v="813"/>
    <b v="0"/>
    <b v="0"/>
    <s v="theater/plays"/>
    <x v="3"/>
    <x v="3"/>
  </r>
  <r>
    <n v="815"/>
    <s v="Gray-Jenkins"/>
    <x v="23"/>
    <n v="-6718.99103908083"/>
    <x v="815"/>
    <x v="815"/>
    <x v="1"/>
    <x v="814"/>
    <x v="815"/>
    <x v="4"/>
    <s v="GBP"/>
    <n v="1135971857.8815401"/>
    <x v="815"/>
    <n v="1140394101.4277401"/>
    <x v="814"/>
    <b v="0"/>
    <b v="0"/>
    <s v="film &amp; video/documentary"/>
    <x v="4"/>
    <x v="4"/>
  </r>
  <r>
    <n v="816"/>
    <s v="Scott, Wilson and Martin"/>
    <x v="24"/>
    <n v="-6771.0056380904298"/>
    <x v="816"/>
    <x v="816"/>
    <x v="1"/>
    <x v="815"/>
    <x v="816"/>
    <x v="1"/>
    <s v="USD"/>
    <n v="1135603383.6774099"/>
    <x v="816"/>
    <n v="1140029319.1973801"/>
    <x v="815"/>
    <b v="0"/>
    <b v="0"/>
    <s v="technology/wearables"/>
    <x v="2"/>
    <x v="8"/>
  </r>
  <r>
    <n v="817"/>
    <s v="Caldwell, Velazquez and Wilson"/>
    <x v="25"/>
    <n v="-6823.0202370999205"/>
    <x v="817"/>
    <x v="817"/>
    <x v="1"/>
    <x v="816"/>
    <x v="817"/>
    <x v="1"/>
    <s v="USD"/>
    <n v="1135234909.47328"/>
    <x v="817"/>
    <n v="1139664536.96701"/>
    <x v="816"/>
    <b v="0"/>
    <b v="1"/>
    <s v="games/video games"/>
    <x v="6"/>
    <x v="11"/>
  </r>
  <r>
    <n v="818"/>
    <s v="Spencer-Bates"/>
    <x v="26"/>
    <n v="-6875.0348361095203"/>
    <x v="818"/>
    <x v="818"/>
    <x v="3"/>
    <x v="817"/>
    <x v="818"/>
    <x v="1"/>
    <s v="USD"/>
    <n v="1134866435.26915"/>
    <x v="818"/>
    <n v="1139299754.73664"/>
    <x v="817"/>
    <b v="0"/>
    <b v="0"/>
    <s v="theater/plays"/>
    <x v="3"/>
    <x v="3"/>
  </r>
  <r>
    <n v="819"/>
    <s v="Best, Carr and Williams"/>
    <x v="27"/>
    <n v="-6927.0494351191301"/>
    <x v="819"/>
    <x v="819"/>
    <x v="0"/>
    <x v="818"/>
    <x v="819"/>
    <x v="1"/>
    <s v="USD"/>
    <n v="1134497961.0650201"/>
    <x v="819"/>
    <n v="1138934972.5062699"/>
    <x v="818"/>
    <b v="0"/>
    <b v="0"/>
    <s v="music/rock"/>
    <x v="1"/>
    <x v="1"/>
  </r>
  <r>
    <n v="820"/>
    <s v="Campbell, Brown and Powell"/>
    <x v="28"/>
    <n v="-6979.0640341287299"/>
    <x v="820"/>
    <x v="820"/>
    <x v="1"/>
    <x v="819"/>
    <x v="820"/>
    <x v="1"/>
    <s v="USD"/>
    <n v="1134129486.8608899"/>
    <x v="820"/>
    <n v="1138570190.2758999"/>
    <x v="819"/>
    <b v="0"/>
    <b v="1"/>
    <s v="theater/plays"/>
    <x v="3"/>
    <x v="3"/>
  </r>
  <r>
    <n v="821"/>
    <s v="Johnson, Parker and Haynes"/>
    <x v="29"/>
    <n v="-7031.0786331383297"/>
    <x v="821"/>
    <x v="821"/>
    <x v="1"/>
    <x v="820"/>
    <x v="821"/>
    <x v="5"/>
    <s v="CHF"/>
    <n v="1133761012.65676"/>
    <x v="821"/>
    <n v="1138205408.0455301"/>
    <x v="820"/>
    <b v="0"/>
    <b v="0"/>
    <s v="film &amp; video/shorts"/>
    <x v="4"/>
    <x v="12"/>
  </r>
  <r>
    <n v="822"/>
    <s v="Clark-Cooke"/>
    <x v="30"/>
    <n v="-7083.0932321479304"/>
    <x v="822"/>
    <x v="822"/>
    <x v="1"/>
    <x v="821"/>
    <x v="822"/>
    <x v="1"/>
    <s v="USD"/>
    <n v="1133392538.45263"/>
    <x v="822"/>
    <n v="1137840625.81517"/>
    <x v="821"/>
    <b v="0"/>
    <b v="0"/>
    <s v="film &amp; video/animation"/>
    <x v="4"/>
    <x v="10"/>
  </r>
  <r>
    <n v="823"/>
    <s v="Schroeder Ltd"/>
    <x v="31"/>
    <n v="-7135.1078311574202"/>
    <x v="823"/>
    <x v="823"/>
    <x v="1"/>
    <x v="822"/>
    <x v="823"/>
    <x v="4"/>
    <s v="GBP"/>
    <n v="1133024064.2485001"/>
    <x v="823"/>
    <n v="1137475843.5848"/>
    <x v="822"/>
    <b v="0"/>
    <b v="0"/>
    <s v="games/video games"/>
    <x v="6"/>
    <x v="11"/>
  </r>
  <r>
    <n v="824"/>
    <s v="Jackson PLC"/>
    <x v="32"/>
    <n v="-7187.12243016703"/>
    <x v="824"/>
    <x v="824"/>
    <x v="0"/>
    <x v="823"/>
    <x v="824"/>
    <x v="6"/>
    <s v="EUR"/>
    <n v="1132655590.0443799"/>
    <x v="824"/>
    <n v="1137111061.35443"/>
    <x v="823"/>
    <b v="0"/>
    <b v="0"/>
    <s v="film &amp; video/documentary"/>
    <x v="4"/>
    <x v="4"/>
  </r>
  <r>
    <n v="825"/>
    <s v="Blair, Collins and Carter"/>
    <x v="33"/>
    <n v="-7239.1370291766298"/>
    <x v="825"/>
    <x v="825"/>
    <x v="1"/>
    <x v="824"/>
    <x v="825"/>
    <x v="1"/>
    <s v="USD"/>
    <n v="1132287115.84025"/>
    <x v="825"/>
    <n v="1136746279.1240599"/>
    <x v="824"/>
    <b v="0"/>
    <b v="0"/>
    <s v="theater/plays"/>
    <x v="3"/>
    <x v="3"/>
  </r>
  <r>
    <n v="826"/>
    <s v="Maldonado and Sons"/>
    <x v="34"/>
    <n v="-7291.1516281862296"/>
    <x v="826"/>
    <x v="826"/>
    <x v="1"/>
    <x v="825"/>
    <x v="826"/>
    <x v="1"/>
    <s v="USD"/>
    <n v="1131918641.6361201"/>
    <x v="826"/>
    <n v="1136381496.8936901"/>
    <x v="825"/>
    <b v="0"/>
    <b v="0"/>
    <s v="film &amp; video/documentary"/>
    <x v="4"/>
    <x v="4"/>
  </r>
  <r>
    <n v="827"/>
    <s v="Mitchell and Sons"/>
    <x v="35"/>
    <n v="-7343.1662271958303"/>
    <x v="827"/>
    <x v="827"/>
    <x v="1"/>
    <x v="826"/>
    <x v="827"/>
    <x v="3"/>
    <s v="DKK"/>
    <n v="1131550167.4319899"/>
    <x v="827"/>
    <n v="1136016714.6633201"/>
    <x v="826"/>
    <b v="0"/>
    <b v="1"/>
    <s v="film &amp; video/drama"/>
    <x v="4"/>
    <x v="6"/>
  </r>
  <r>
    <n v="828"/>
    <s v="Jackson-Lewis"/>
    <x v="36"/>
    <n v="-7395.1808262054301"/>
    <x v="828"/>
    <x v="828"/>
    <x v="1"/>
    <x v="827"/>
    <x v="828"/>
    <x v="1"/>
    <s v="USD"/>
    <n v="1131181693.22786"/>
    <x v="828"/>
    <n v="1135651932.43295"/>
    <x v="827"/>
    <b v="0"/>
    <b v="0"/>
    <s v="theater/plays"/>
    <x v="3"/>
    <x v="3"/>
  </r>
  <r>
    <n v="829"/>
    <s v="Black, Armstrong and Anderson"/>
    <x v="37"/>
    <n v="-7447.1954252149299"/>
    <x v="829"/>
    <x v="829"/>
    <x v="1"/>
    <x v="828"/>
    <x v="829"/>
    <x v="1"/>
    <s v="USD"/>
    <n v="1130813219.02373"/>
    <x v="829"/>
    <n v="1135287150.20258"/>
    <x v="828"/>
    <b v="0"/>
    <b v="1"/>
    <s v="publishing/fiction"/>
    <x v="5"/>
    <x v="13"/>
  </r>
  <r>
    <n v="830"/>
    <s v="Maldonado-Gonzalez"/>
    <x v="38"/>
    <n v="-7499.2100242245297"/>
    <x v="830"/>
    <x v="830"/>
    <x v="1"/>
    <x v="829"/>
    <x v="830"/>
    <x v="1"/>
    <s v="USD"/>
    <n v="1130444744.8196001"/>
    <x v="830"/>
    <n v="1134922367.9722199"/>
    <x v="829"/>
    <b v="0"/>
    <b v="0"/>
    <s v="photography/photography books"/>
    <x v="7"/>
    <x v="14"/>
  </r>
  <r>
    <n v="831"/>
    <s v="Kim-Rice"/>
    <x v="39"/>
    <n v="-7551.2246232341304"/>
    <x v="831"/>
    <x v="831"/>
    <x v="0"/>
    <x v="830"/>
    <x v="831"/>
    <x v="3"/>
    <s v="DKK"/>
    <n v="1130076270.6154699"/>
    <x v="831"/>
    <n v="1134557585.7418499"/>
    <x v="830"/>
    <b v="0"/>
    <b v="0"/>
    <s v="theater/plays"/>
    <x v="3"/>
    <x v="3"/>
  </r>
  <r>
    <n v="832"/>
    <s v="Garcia, Garcia and Lopez"/>
    <x v="40"/>
    <n v="-7603.2392222437302"/>
    <x v="832"/>
    <x v="832"/>
    <x v="1"/>
    <x v="831"/>
    <x v="832"/>
    <x v="1"/>
    <s v="USD"/>
    <n v="1129707796.41134"/>
    <x v="832"/>
    <n v="1134192803.5114801"/>
    <x v="831"/>
    <b v="0"/>
    <b v="1"/>
    <s v="technology/wearables"/>
    <x v="2"/>
    <x v="8"/>
  </r>
  <r>
    <n v="833"/>
    <s v="Watts Group"/>
    <x v="41"/>
    <n v="-7655.25382125333"/>
    <x v="833"/>
    <x v="833"/>
    <x v="1"/>
    <x v="832"/>
    <x v="833"/>
    <x v="6"/>
    <s v="EUR"/>
    <n v="1129339322.2072201"/>
    <x v="833"/>
    <n v="1133828021.28111"/>
    <x v="832"/>
    <b v="0"/>
    <b v="1"/>
    <s v="music/rock"/>
    <x v="1"/>
    <x v="1"/>
  </r>
  <r>
    <n v="834"/>
    <s v="Werner-Bryant"/>
    <x v="42"/>
    <n v="-7707.2684202629198"/>
    <x v="834"/>
    <x v="834"/>
    <x v="1"/>
    <x v="833"/>
    <x v="834"/>
    <x v="1"/>
    <s v="USD"/>
    <n v="1128970848.0030899"/>
    <x v="834"/>
    <n v="1133463239.05074"/>
    <x v="833"/>
    <b v="0"/>
    <b v="0"/>
    <s v="food/food trucks"/>
    <x v="0"/>
    <x v="0"/>
  </r>
  <r>
    <n v="835"/>
    <s v="Schmitt-Mendoza"/>
    <x v="43"/>
    <n v="-7759.2830192724296"/>
    <x v="835"/>
    <x v="835"/>
    <x v="1"/>
    <x v="834"/>
    <x v="835"/>
    <x v="1"/>
    <s v="USD"/>
    <n v="1128602373.79896"/>
    <x v="835"/>
    <n v="1133098456.82037"/>
    <x v="834"/>
    <b v="0"/>
    <b v="0"/>
    <s v="publishing/radio &amp; podcasts"/>
    <x v="5"/>
    <x v="15"/>
  </r>
  <r>
    <n v="836"/>
    <s v="Reid-Mccullough"/>
    <x v="44"/>
    <n v="-7811.2976182820303"/>
    <x v="836"/>
    <x v="836"/>
    <x v="1"/>
    <x v="835"/>
    <x v="836"/>
    <x v="3"/>
    <s v="DKK"/>
    <n v="1128233899.59483"/>
    <x v="836"/>
    <n v="1132733674.5900099"/>
    <x v="835"/>
    <b v="0"/>
    <b v="0"/>
    <s v="publishing/fiction"/>
    <x v="5"/>
    <x v="13"/>
  </r>
  <r>
    <n v="837"/>
    <s v="Woods-Clark"/>
    <x v="45"/>
    <n v="-7863.3122172916301"/>
    <x v="837"/>
    <x v="837"/>
    <x v="0"/>
    <x v="836"/>
    <x v="837"/>
    <x v="1"/>
    <s v="USD"/>
    <n v="1127865425.3907001"/>
    <x v="837"/>
    <n v="1132368892.3596399"/>
    <x v="836"/>
    <b v="0"/>
    <b v="1"/>
    <s v="theater/plays"/>
    <x v="3"/>
    <x v="3"/>
  </r>
  <r>
    <n v="838"/>
    <s v="Vaughn, Hunt and Caldwell"/>
    <x v="46"/>
    <n v="-7915.3268163012299"/>
    <x v="838"/>
    <x v="838"/>
    <x v="1"/>
    <x v="837"/>
    <x v="838"/>
    <x v="1"/>
    <s v="USD"/>
    <n v="1127496951.1865699"/>
    <x v="838"/>
    <n v="1132004110.1292701"/>
    <x v="837"/>
    <b v="0"/>
    <b v="0"/>
    <s v="music/rock"/>
    <x v="1"/>
    <x v="1"/>
  </r>
  <r>
    <n v="839"/>
    <s v="Bennett and Sons"/>
    <x v="47"/>
    <n v="-7967.3414153108197"/>
    <x v="839"/>
    <x v="839"/>
    <x v="1"/>
    <x v="838"/>
    <x v="839"/>
    <x v="1"/>
    <s v="USD"/>
    <n v="1127128476.98244"/>
    <x v="839"/>
    <n v="1131639327.8989"/>
    <x v="838"/>
    <b v="0"/>
    <b v="0"/>
    <s v="theater/plays"/>
    <x v="3"/>
    <x v="3"/>
  </r>
  <r>
    <n v="840"/>
    <s v="Lamb Inc"/>
    <x v="48"/>
    <n v="-8019.3560143204304"/>
    <x v="840"/>
    <x v="840"/>
    <x v="1"/>
    <x v="839"/>
    <x v="840"/>
    <x v="1"/>
    <s v="USD"/>
    <n v="1126760002.7783101"/>
    <x v="840"/>
    <n v="1131274545.66853"/>
    <x v="839"/>
    <b v="0"/>
    <b v="0"/>
    <s v="theater/plays"/>
    <x v="3"/>
    <x v="3"/>
  </r>
  <r>
    <n v="841"/>
    <s v="Casey-Kelly"/>
    <x v="49"/>
    <n v="-8071.3706133299302"/>
    <x v="841"/>
    <x v="841"/>
    <x v="1"/>
    <x v="840"/>
    <x v="841"/>
    <x v="1"/>
    <s v="USD"/>
    <n v="1126391528.5741799"/>
    <x v="841"/>
    <n v="1130909763.4381599"/>
    <x v="840"/>
    <b v="0"/>
    <b v="0"/>
    <s v="music/rock"/>
    <x v="1"/>
    <x v="1"/>
  </r>
  <r>
    <n v="842"/>
    <s v="Jones, Taylor and Moore"/>
    <x v="50"/>
    <n v="-8123.38521233953"/>
    <x v="842"/>
    <x v="842"/>
    <x v="0"/>
    <x v="841"/>
    <x v="842"/>
    <x v="6"/>
    <s v="EUR"/>
    <n v="1126023054.37006"/>
    <x v="842"/>
    <n v="1130544981.2077899"/>
    <x v="841"/>
    <b v="0"/>
    <b v="0"/>
    <s v="music/metal"/>
    <x v="1"/>
    <x v="16"/>
  </r>
  <r>
    <n v="843"/>
    <s v="Bradshaw, Gill and Donovan"/>
    <x v="51"/>
    <n v="-8175.3998113491298"/>
    <x v="843"/>
    <x v="843"/>
    <x v="0"/>
    <x v="842"/>
    <x v="843"/>
    <x v="4"/>
    <s v="GBP"/>
    <n v="1125654580.16593"/>
    <x v="843"/>
    <n v="1130180198.9774301"/>
    <x v="842"/>
    <b v="0"/>
    <b v="1"/>
    <s v="technology/wearables"/>
    <x v="2"/>
    <x v="8"/>
  </r>
  <r>
    <n v="844"/>
    <s v="Hernandez, Rodriguez and Clark"/>
    <x v="52"/>
    <n v="-8227.4144103587205"/>
    <x v="844"/>
    <x v="844"/>
    <x v="0"/>
    <x v="843"/>
    <x v="844"/>
    <x v="1"/>
    <s v="USD"/>
    <n v="1125286105.9618001"/>
    <x v="844"/>
    <n v="1129815416.7470601"/>
    <x v="843"/>
    <b v="0"/>
    <b v="0"/>
    <s v="theater/plays"/>
    <x v="3"/>
    <x v="3"/>
  </r>
  <r>
    <n v="845"/>
    <s v="Smith-Jones"/>
    <x v="53"/>
    <n v="-8279.4290093683303"/>
    <x v="845"/>
    <x v="845"/>
    <x v="1"/>
    <x v="844"/>
    <x v="845"/>
    <x v="1"/>
    <s v="USD"/>
    <n v="1124917631.7576699"/>
    <x v="845"/>
    <n v="1129450634.51669"/>
    <x v="844"/>
    <b v="0"/>
    <b v="0"/>
    <s v="film &amp; video/drama"/>
    <x v="4"/>
    <x v="6"/>
  </r>
  <r>
    <n v="846"/>
    <s v="Roy PLC"/>
    <x v="54"/>
    <n v="-8331.4436083779292"/>
    <x v="846"/>
    <x v="846"/>
    <x v="0"/>
    <x v="845"/>
    <x v="846"/>
    <x v="1"/>
    <s v="USD"/>
    <n v="1124549157.55354"/>
    <x v="846"/>
    <n v="1129085852.28632"/>
    <x v="845"/>
    <b v="0"/>
    <b v="0"/>
    <s v="technology/wearables"/>
    <x v="2"/>
    <x v="8"/>
  </r>
  <r>
    <n v="847"/>
    <s v="Wright, Brooks and Villarreal"/>
    <x v="55"/>
    <n v="-8383.4582073874299"/>
    <x v="847"/>
    <x v="847"/>
    <x v="1"/>
    <x v="846"/>
    <x v="847"/>
    <x v="1"/>
    <s v="USD"/>
    <n v="1124180683.3494101"/>
    <x v="847"/>
    <n v="1128721070.0559499"/>
    <x v="846"/>
    <b v="0"/>
    <b v="0"/>
    <s v="music/jazz"/>
    <x v="1"/>
    <x v="17"/>
  </r>
  <r>
    <n v="848"/>
    <s v="Flores, Miller and Johnson"/>
    <x v="56"/>
    <n v="-8435.4728063970306"/>
    <x v="848"/>
    <x v="848"/>
    <x v="1"/>
    <x v="847"/>
    <x v="848"/>
    <x v="1"/>
    <s v="USD"/>
    <n v="1123812209.1452799"/>
    <x v="848"/>
    <n v="1128356287.8255799"/>
    <x v="847"/>
    <b v="0"/>
    <b v="0"/>
    <s v="technology/wearables"/>
    <x v="2"/>
    <x v="8"/>
  </r>
  <r>
    <n v="849"/>
    <s v="Bridges, Freeman and Kim"/>
    <x v="57"/>
    <n v="-8487.4874054066204"/>
    <x v="849"/>
    <x v="849"/>
    <x v="1"/>
    <x v="848"/>
    <x v="849"/>
    <x v="1"/>
    <s v="USD"/>
    <n v="1123443734.94115"/>
    <x v="849"/>
    <n v="1127991505.5952101"/>
    <x v="848"/>
    <b v="0"/>
    <b v="0"/>
    <s v="games/video games"/>
    <x v="6"/>
    <x v="11"/>
  </r>
  <r>
    <n v="850"/>
    <s v="Anderson-Perez"/>
    <x v="58"/>
    <n v="-8539.5020044162302"/>
    <x v="850"/>
    <x v="850"/>
    <x v="1"/>
    <x v="849"/>
    <x v="850"/>
    <x v="1"/>
    <s v="USD"/>
    <n v="1123075260.73702"/>
    <x v="850"/>
    <n v="1127626723.36485"/>
    <x v="849"/>
    <b v="0"/>
    <b v="0"/>
    <s v="theater/plays"/>
    <x v="3"/>
    <x v="3"/>
  </r>
  <r>
    <n v="851"/>
    <s v="Wright, Fox and Marks"/>
    <x v="59"/>
    <n v="-8591.5166034258309"/>
    <x v="851"/>
    <x v="851"/>
    <x v="1"/>
    <x v="850"/>
    <x v="851"/>
    <x v="1"/>
    <s v="USD"/>
    <n v="1122706786.5329001"/>
    <x v="851"/>
    <n v="1127261941.13448"/>
    <x v="850"/>
    <b v="0"/>
    <b v="1"/>
    <s v="theater/plays"/>
    <x v="3"/>
    <x v="3"/>
  </r>
  <r>
    <n v="852"/>
    <s v="Crawford-Peters"/>
    <x v="60"/>
    <n v="-8643.5312024353298"/>
    <x v="852"/>
    <x v="852"/>
    <x v="1"/>
    <x v="851"/>
    <x v="852"/>
    <x v="0"/>
    <s v="CAD"/>
    <n v="1122338312.3287699"/>
    <x v="852"/>
    <n v="1126897158.90411"/>
    <x v="851"/>
    <b v="0"/>
    <b v="0"/>
    <s v="theater/plays"/>
    <x v="3"/>
    <x v="3"/>
  </r>
  <r>
    <n v="853"/>
    <s v="Romero-Hoffman"/>
    <x v="61"/>
    <n v="-8695.5458014449305"/>
    <x v="853"/>
    <x v="853"/>
    <x v="0"/>
    <x v="852"/>
    <x v="853"/>
    <x v="0"/>
    <s v="CAD"/>
    <n v="1121969838.12464"/>
    <x v="853"/>
    <n v="1126532376.6737399"/>
    <x v="852"/>
    <b v="0"/>
    <b v="0"/>
    <s v="theater/plays"/>
    <x v="3"/>
    <x v="3"/>
  </r>
  <r>
    <n v="854"/>
    <s v="Sparks-West"/>
    <x v="62"/>
    <n v="-8747.5604004545203"/>
    <x v="854"/>
    <x v="854"/>
    <x v="1"/>
    <x v="853"/>
    <x v="854"/>
    <x v="1"/>
    <s v="USD"/>
    <n v="1121601363.9205101"/>
    <x v="854"/>
    <n v="1126167594.4433701"/>
    <x v="853"/>
    <b v="0"/>
    <b v="0"/>
    <s v="technology/web"/>
    <x v="2"/>
    <x v="2"/>
  </r>
  <r>
    <n v="855"/>
    <s v="Baker, Morgan and Brown"/>
    <x v="63"/>
    <n v="-8799.5749994641301"/>
    <x v="855"/>
    <x v="855"/>
    <x v="0"/>
    <x v="854"/>
    <x v="855"/>
    <x v="1"/>
    <s v="USD"/>
    <n v="1121232889.7163799"/>
    <x v="855"/>
    <n v="1125802812.2130001"/>
    <x v="854"/>
    <b v="0"/>
    <b v="0"/>
    <s v="theater/plays"/>
    <x v="3"/>
    <x v="3"/>
  </r>
  <r>
    <n v="856"/>
    <s v="Mosley-Gilbert"/>
    <x v="64"/>
    <n v="-8851.5895984737308"/>
    <x v="856"/>
    <x v="856"/>
    <x v="0"/>
    <x v="855"/>
    <x v="856"/>
    <x v="1"/>
    <s v="USD"/>
    <n v="1120864415.5122499"/>
    <x v="856"/>
    <n v="1125438029.98264"/>
    <x v="855"/>
    <b v="0"/>
    <b v="1"/>
    <s v="technology/web"/>
    <x v="2"/>
    <x v="2"/>
  </r>
  <r>
    <n v="857"/>
    <s v="Berry-Boyer"/>
    <x v="65"/>
    <n v="-8903.6041974833297"/>
    <x v="857"/>
    <x v="857"/>
    <x v="1"/>
    <x v="856"/>
    <x v="857"/>
    <x v="1"/>
    <s v="USD"/>
    <n v="1120495941.30812"/>
    <x v="857"/>
    <n v="1125073247.75227"/>
    <x v="856"/>
    <b v="0"/>
    <b v="0"/>
    <s v="theater/plays"/>
    <x v="3"/>
    <x v="3"/>
  </r>
  <r>
    <n v="858"/>
    <s v="Sanders-Allen"/>
    <x v="66"/>
    <n v="-8955.6187964928195"/>
    <x v="858"/>
    <x v="858"/>
    <x v="0"/>
    <x v="857"/>
    <x v="858"/>
    <x v="1"/>
    <s v="USD"/>
    <n v="1120127467.1039901"/>
    <x v="858"/>
    <n v="1124708465.5218999"/>
    <x v="857"/>
    <b v="0"/>
    <b v="1"/>
    <s v="theater/plays"/>
    <x v="3"/>
    <x v="3"/>
  </r>
  <r>
    <n v="859"/>
    <s v="Lopez Inc"/>
    <x v="67"/>
    <n v="-9007.6333955024202"/>
    <x v="859"/>
    <x v="859"/>
    <x v="1"/>
    <x v="858"/>
    <x v="859"/>
    <x v="4"/>
    <s v="GBP"/>
    <n v="1119758992.8998699"/>
    <x v="859"/>
    <n v="1124343683.2915299"/>
    <x v="858"/>
    <b v="0"/>
    <b v="1"/>
    <s v="technology/wearables"/>
    <x v="2"/>
    <x v="8"/>
  </r>
  <r>
    <n v="860"/>
    <s v="Moreno-Turner"/>
    <x v="68"/>
    <n v="-9059.64799451203"/>
    <x v="860"/>
    <x v="860"/>
    <x v="1"/>
    <x v="859"/>
    <x v="860"/>
    <x v="6"/>
    <s v="EUR"/>
    <n v="1119390518.69574"/>
    <x v="860"/>
    <n v="1123978901.0611601"/>
    <x v="859"/>
    <b v="0"/>
    <b v="1"/>
    <s v="theater/plays"/>
    <x v="3"/>
    <x v="3"/>
  </r>
  <r>
    <n v="861"/>
    <s v="Jones-Watson"/>
    <x v="69"/>
    <n v="-9111.6625935216307"/>
    <x v="861"/>
    <x v="861"/>
    <x v="3"/>
    <x v="860"/>
    <x v="861"/>
    <x v="1"/>
    <s v="USD"/>
    <n v="1119022044.4916101"/>
    <x v="861"/>
    <n v="1123614118.83079"/>
    <x v="860"/>
    <b v="0"/>
    <b v="0"/>
    <s v="theater/plays"/>
    <x v="3"/>
    <x v="3"/>
  </r>
  <r>
    <n v="862"/>
    <s v="Barker Inc"/>
    <x v="70"/>
    <n v="-9163.6771925312296"/>
    <x v="862"/>
    <x v="862"/>
    <x v="1"/>
    <x v="861"/>
    <x v="862"/>
    <x v="6"/>
    <s v="EUR"/>
    <n v="1118653570.2874801"/>
    <x v="862"/>
    <n v="1123249336.60042"/>
    <x v="861"/>
    <b v="0"/>
    <b v="1"/>
    <s v="theater/plays"/>
    <x v="3"/>
    <x v="3"/>
  </r>
  <r>
    <n v="863"/>
    <s v="Tate, Bass and House"/>
    <x v="71"/>
    <n v="-9215.6917915408303"/>
    <x v="863"/>
    <x v="863"/>
    <x v="1"/>
    <x v="862"/>
    <x v="863"/>
    <x v="1"/>
    <s v="USD"/>
    <n v="1118285096.0833499"/>
    <x v="863"/>
    <n v="1122884554.37006"/>
    <x v="862"/>
    <b v="0"/>
    <b v="0"/>
    <s v="theater/plays"/>
    <x v="3"/>
    <x v="3"/>
  </r>
  <r>
    <n v="864"/>
    <s v="Baldwin, Riley and Jackson"/>
    <x v="0"/>
    <n v="-9267.7063905503201"/>
    <x v="864"/>
    <x v="864"/>
    <x v="0"/>
    <x v="863"/>
    <x v="864"/>
    <x v="0"/>
    <s v="CAD"/>
    <n v="1117916621.87922"/>
    <x v="864"/>
    <n v="1122519772.1396899"/>
    <x v="863"/>
    <b v="0"/>
    <b v="0"/>
    <s v="food/food trucks"/>
    <x v="0"/>
    <x v="0"/>
  </r>
  <r>
    <n v="865"/>
    <s v="Odom Inc"/>
    <x v="1"/>
    <n v="-9319.7209895599299"/>
    <x v="865"/>
    <x v="865"/>
    <x v="1"/>
    <x v="864"/>
    <x v="865"/>
    <x v="1"/>
    <s v="USD"/>
    <n v="1117548147.6750901"/>
    <x v="865"/>
    <n v="1122154989.9093201"/>
    <x v="864"/>
    <b v="0"/>
    <b v="1"/>
    <s v="music/rock"/>
    <x v="1"/>
    <x v="1"/>
  </r>
  <r>
    <n v="866"/>
    <s v="Melton, Robinson and Fritz"/>
    <x v="2"/>
    <n v="-9371.7355885695306"/>
    <x v="866"/>
    <x v="866"/>
    <x v="1"/>
    <x v="865"/>
    <x v="866"/>
    <x v="2"/>
    <s v="AUD"/>
    <n v="1117179673.4709599"/>
    <x v="866"/>
    <n v="1121790207.6789501"/>
    <x v="865"/>
    <b v="0"/>
    <b v="0"/>
    <s v="technology/web"/>
    <x v="2"/>
    <x v="2"/>
  </r>
  <r>
    <n v="867"/>
    <s v="Mcdonald, Gonzalez and Ross"/>
    <x v="3"/>
    <n v="-9423.7501875791295"/>
    <x v="867"/>
    <x v="867"/>
    <x v="0"/>
    <x v="866"/>
    <x v="867"/>
    <x v="1"/>
    <s v="USD"/>
    <n v="1116811199.26683"/>
    <x v="867"/>
    <n v="1121425425.44858"/>
    <x v="866"/>
    <b v="0"/>
    <b v="0"/>
    <s v="music/rock"/>
    <x v="1"/>
    <x v="1"/>
  </r>
  <r>
    <n v="868"/>
    <s v="Larson-Little"/>
    <x v="4"/>
    <n v="-9475.7647865887302"/>
    <x v="868"/>
    <x v="868"/>
    <x v="0"/>
    <x v="867"/>
    <x v="868"/>
    <x v="1"/>
    <s v="USD"/>
    <n v="1116442725.06271"/>
    <x v="868"/>
    <n v="1121060643.21821"/>
    <x v="867"/>
    <b v="0"/>
    <b v="0"/>
    <s v="theater/plays"/>
    <x v="3"/>
    <x v="3"/>
  </r>
  <r>
    <n v="869"/>
    <s v="Harris Group"/>
    <x v="5"/>
    <n v="-9527.77938559822"/>
    <x v="869"/>
    <x v="869"/>
    <x v="1"/>
    <x v="868"/>
    <x v="869"/>
    <x v="3"/>
    <s v="DKK"/>
    <n v="1116074250.8585801"/>
    <x v="869"/>
    <n v="1120695860.9878399"/>
    <x v="868"/>
    <b v="0"/>
    <b v="0"/>
    <s v="theater/plays"/>
    <x v="3"/>
    <x v="3"/>
  </r>
  <r>
    <n v="870"/>
    <s v="Ortiz, Coleman and Mitchell"/>
    <x v="6"/>
    <n v="-9579.7939846078298"/>
    <x v="870"/>
    <x v="870"/>
    <x v="0"/>
    <x v="869"/>
    <x v="870"/>
    <x v="4"/>
    <s v="GBP"/>
    <n v="1115705776.6544499"/>
    <x v="870"/>
    <n v="1120331078.7574799"/>
    <x v="869"/>
    <b v="0"/>
    <b v="0"/>
    <s v="film &amp; video/documentary"/>
    <x v="4"/>
    <x v="4"/>
  </r>
  <r>
    <n v="871"/>
    <s v="Carter-Guzman"/>
    <x v="7"/>
    <n v="-9631.8085836174305"/>
    <x v="871"/>
    <x v="871"/>
    <x v="1"/>
    <x v="870"/>
    <x v="871"/>
    <x v="3"/>
    <s v="DKK"/>
    <n v="1115337302.45032"/>
    <x v="871"/>
    <n v="1119966296.5271101"/>
    <x v="870"/>
    <b v="0"/>
    <b v="0"/>
    <s v="theater/plays"/>
    <x v="3"/>
    <x v="3"/>
  </r>
  <r>
    <n v="872"/>
    <s v="Nunez-Richards"/>
    <x v="8"/>
    <n v="-9683.8231826270294"/>
    <x v="872"/>
    <x v="872"/>
    <x v="2"/>
    <x v="871"/>
    <x v="872"/>
    <x v="3"/>
    <s v="DKK"/>
    <n v="1114968828.2461901"/>
    <x v="872"/>
    <n v="1119601514.2967401"/>
    <x v="871"/>
    <b v="0"/>
    <b v="0"/>
    <s v="theater/plays"/>
    <x v="3"/>
    <x v="3"/>
  </r>
  <r>
    <n v="873"/>
    <s v="Rangel, Holt and Jones"/>
    <x v="9"/>
    <n v="-9735.8377816366301"/>
    <x v="873"/>
    <x v="873"/>
    <x v="0"/>
    <x v="872"/>
    <x v="873"/>
    <x v="1"/>
    <s v="USD"/>
    <n v="1114600354.0420599"/>
    <x v="873"/>
    <n v="1119236732.06637"/>
    <x v="872"/>
    <b v="0"/>
    <b v="0"/>
    <s v="music/electric music"/>
    <x v="1"/>
    <x v="5"/>
  </r>
  <r>
    <n v="874"/>
    <s v="Green Ltd"/>
    <x v="10"/>
    <n v="-9787.8523806462308"/>
    <x v="874"/>
    <x v="874"/>
    <x v="1"/>
    <x v="873"/>
    <x v="874"/>
    <x v="1"/>
    <s v="USD"/>
    <n v="1114231879.83793"/>
    <x v="874"/>
    <n v="1118871949.836"/>
    <x v="873"/>
    <b v="0"/>
    <b v="0"/>
    <s v="film &amp; video/drama"/>
    <x v="4"/>
    <x v="6"/>
  </r>
  <r>
    <n v="875"/>
    <s v="Perez, Johnson and Gardner"/>
    <x v="11"/>
    <n v="-9839.8669796557297"/>
    <x v="875"/>
    <x v="875"/>
    <x v="0"/>
    <x v="874"/>
    <x v="875"/>
    <x v="1"/>
    <s v="USD"/>
    <n v="1113863405.6338"/>
    <x v="875"/>
    <n v="1118507167.6056299"/>
    <x v="874"/>
    <b v="0"/>
    <b v="1"/>
    <s v="theater/plays"/>
    <x v="3"/>
    <x v="3"/>
  </r>
  <r>
    <n v="876"/>
    <s v="Kim Ltd"/>
    <x v="12"/>
    <n v="-9891.8815786653304"/>
    <x v="876"/>
    <x v="876"/>
    <x v="0"/>
    <x v="875"/>
    <x v="876"/>
    <x v="1"/>
    <s v="USD"/>
    <n v="1113494931.4296701"/>
    <x v="876"/>
    <n v="1118142385.3752699"/>
    <x v="875"/>
    <b v="0"/>
    <b v="0"/>
    <s v="film &amp; video/drama"/>
    <x v="4"/>
    <x v="6"/>
  </r>
  <r>
    <n v="877"/>
    <s v="Walker, Taylor and Coleman"/>
    <x v="13"/>
    <n v="-9943.8961776749293"/>
    <x v="877"/>
    <x v="877"/>
    <x v="1"/>
    <x v="876"/>
    <x v="877"/>
    <x v="1"/>
    <s v="USD"/>
    <n v="1113126457.2255499"/>
    <x v="877"/>
    <n v="1117777603.1449001"/>
    <x v="876"/>
    <b v="0"/>
    <b v="0"/>
    <s v="music/indie rock"/>
    <x v="1"/>
    <x v="7"/>
  </r>
  <r>
    <n v="878"/>
    <s v="Rodriguez, Rose and Stewart"/>
    <x v="14"/>
    <n v="-9995.91077668453"/>
    <x v="878"/>
    <x v="878"/>
    <x v="0"/>
    <x v="877"/>
    <x v="878"/>
    <x v="1"/>
    <s v="USD"/>
    <n v="1112757983.02142"/>
    <x v="878"/>
    <n v="1117412820.91453"/>
    <x v="877"/>
    <b v="0"/>
    <b v="0"/>
    <s v="music/indie rock"/>
    <x v="1"/>
    <x v="7"/>
  </r>
  <r>
    <n v="879"/>
    <s v="Wright, Hunt and Rowe"/>
    <x v="15"/>
    <n v="-10047.9253756941"/>
    <x v="879"/>
    <x v="879"/>
    <x v="0"/>
    <x v="878"/>
    <x v="879"/>
    <x v="1"/>
    <s v="USD"/>
    <n v="1112389508.8172901"/>
    <x v="879"/>
    <n v="1117048038.68416"/>
    <x v="878"/>
    <b v="0"/>
    <b v="0"/>
    <s v="technology/wearables"/>
    <x v="2"/>
    <x v="8"/>
  </r>
  <r>
    <n v="880"/>
    <s v="Hines Inc"/>
    <x v="16"/>
    <n v="-10099.9399747037"/>
    <x v="880"/>
    <x v="880"/>
    <x v="1"/>
    <x v="879"/>
    <x v="880"/>
    <x v="1"/>
    <s v="USD"/>
    <n v="1112021034.6131599"/>
    <x v="880"/>
    <n v="1116683256.4537899"/>
    <x v="879"/>
    <b v="0"/>
    <b v="0"/>
    <s v="publishing/nonfiction"/>
    <x v="5"/>
    <x v="9"/>
  </r>
  <r>
    <n v="881"/>
    <s v="Cochran-Nguyen"/>
    <x v="17"/>
    <n v="-10151.954573713199"/>
    <x v="881"/>
    <x v="881"/>
    <x v="1"/>
    <x v="880"/>
    <x v="881"/>
    <x v="1"/>
    <s v="USD"/>
    <n v="1111652560.40903"/>
    <x v="881"/>
    <n v="1116318474.2234199"/>
    <x v="880"/>
    <b v="0"/>
    <b v="0"/>
    <s v="film &amp; video/animation"/>
    <x v="4"/>
    <x v="10"/>
  </r>
  <r>
    <n v="882"/>
    <s v="Johnson-Gould"/>
    <x v="18"/>
    <n v="-10203.9691727228"/>
    <x v="882"/>
    <x v="882"/>
    <x v="3"/>
    <x v="881"/>
    <x v="882"/>
    <x v="1"/>
    <s v="USD"/>
    <n v="1111284086.2049"/>
    <x v="882"/>
    <n v="1115953691.9930501"/>
    <x v="881"/>
    <b v="0"/>
    <b v="0"/>
    <s v="theater/plays"/>
    <x v="3"/>
    <x v="3"/>
  </r>
  <r>
    <n v="883"/>
    <s v="Perez-Hess"/>
    <x v="19"/>
    <n v="-10255.983771732401"/>
    <x v="883"/>
    <x v="883"/>
    <x v="0"/>
    <x v="882"/>
    <x v="883"/>
    <x v="1"/>
    <s v="USD"/>
    <n v="1110915612.0007701"/>
    <x v="883"/>
    <n v="1115588909.7626901"/>
    <x v="882"/>
    <b v="0"/>
    <b v="1"/>
    <s v="theater/plays"/>
    <x v="3"/>
    <x v="3"/>
  </r>
  <r>
    <n v="884"/>
    <s v="Reeves, Thompson and Richardson"/>
    <x v="20"/>
    <n v="-10307.998370742"/>
    <x v="884"/>
    <x v="884"/>
    <x v="1"/>
    <x v="883"/>
    <x v="884"/>
    <x v="1"/>
    <s v="USD"/>
    <n v="1110547137.7966399"/>
    <x v="884"/>
    <n v="1115224127.53232"/>
    <x v="883"/>
    <b v="0"/>
    <b v="0"/>
    <s v="film &amp; video/drama"/>
    <x v="4"/>
    <x v="6"/>
  </r>
  <r>
    <n v="885"/>
    <s v="Simmons-Reynolds"/>
    <x v="21"/>
    <n v="-10360.0129697516"/>
    <x v="885"/>
    <x v="885"/>
    <x v="0"/>
    <x v="884"/>
    <x v="885"/>
    <x v="1"/>
    <s v="USD"/>
    <n v="1110178663.59251"/>
    <x v="885"/>
    <n v="1114859345.30195"/>
    <x v="884"/>
    <b v="0"/>
    <b v="0"/>
    <s v="theater/plays"/>
    <x v="3"/>
    <x v="3"/>
  </r>
  <r>
    <n v="886"/>
    <s v="Collier Inc"/>
    <x v="22"/>
    <n v="-10412.027568761199"/>
    <x v="886"/>
    <x v="886"/>
    <x v="1"/>
    <x v="885"/>
    <x v="886"/>
    <x v="1"/>
    <s v="USD"/>
    <n v="1109810189.3883901"/>
    <x v="886"/>
    <n v="1114494563.0715799"/>
    <x v="885"/>
    <b v="0"/>
    <b v="0"/>
    <s v="theater/plays"/>
    <x v="3"/>
    <x v="3"/>
  </r>
  <r>
    <n v="887"/>
    <s v="Gray-Jenkins"/>
    <x v="23"/>
    <n v="-10464.0421677707"/>
    <x v="887"/>
    <x v="887"/>
    <x v="1"/>
    <x v="886"/>
    <x v="887"/>
    <x v="4"/>
    <s v="GBP"/>
    <n v="1109441715.1842599"/>
    <x v="887"/>
    <n v="1114129780.8412099"/>
    <x v="886"/>
    <b v="0"/>
    <b v="0"/>
    <s v="film &amp; video/documentary"/>
    <x v="4"/>
    <x v="4"/>
  </r>
  <r>
    <n v="888"/>
    <s v="Scott, Wilson and Martin"/>
    <x v="24"/>
    <n v="-10516.056766780301"/>
    <x v="888"/>
    <x v="888"/>
    <x v="1"/>
    <x v="887"/>
    <x v="888"/>
    <x v="1"/>
    <s v="USD"/>
    <n v="1109073240.98013"/>
    <x v="888"/>
    <n v="1113764998.6108401"/>
    <x v="887"/>
    <b v="0"/>
    <b v="0"/>
    <s v="technology/wearables"/>
    <x v="2"/>
    <x v="8"/>
  </r>
  <r>
    <n v="889"/>
    <s v="Caldwell, Velazquez and Wilson"/>
    <x v="25"/>
    <n v="-10568.0713657899"/>
    <x v="889"/>
    <x v="889"/>
    <x v="1"/>
    <x v="888"/>
    <x v="889"/>
    <x v="1"/>
    <s v="USD"/>
    <n v="1108704766.776"/>
    <x v="889"/>
    <n v="1113400216.38047"/>
    <x v="888"/>
    <b v="0"/>
    <b v="1"/>
    <s v="games/video games"/>
    <x v="6"/>
    <x v="11"/>
  </r>
  <r>
    <n v="890"/>
    <s v="Spencer-Bates"/>
    <x v="26"/>
    <n v="-10620.0859647995"/>
    <x v="890"/>
    <x v="890"/>
    <x v="3"/>
    <x v="889"/>
    <x v="890"/>
    <x v="1"/>
    <s v="USD"/>
    <n v="1108336292.5718701"/>
    <x v="890"/>
    <n v="1113035434.15011"/>
    <x v="889"/>
    <b v="0"/>
    <b v="0"/>
    <s v="theater/plays"/>
    <x v="3"/>
    <x v="3"/>
  </r>
  <r>
    <n v="891"/>
    <s v="Best, Carr and Williams"/>
    <x v="27"/>
    <n v="-10672.100563809099"/>
    <x v="891"/>
    <x v="891"/>
    <x v="0"/>
    <x v="890"/>
    <x v="891"/>
    <x v="1"/>
    <s v="USD"/>
    <n v="1107967818.3677399"/>
    <x v="891"/>
    <n v="1112670651.91974"/>
    <x v="890"/>
    <b v="0"/>
    <b v="0"/>
    <s v="music/rock"/>
    <x v="1"/>
    <x v="1"/>
  </r>
  <r>
    <n v="892"/>
    <s v="Campbell, Brown and Powell"/>
    <x v="28"/>
    <n v="-10724.1151628187"/>
    <x v="892"/>
    <x v="892"/>
    <x v="1"/>
    <x v="891"/>
    <x v="892"/>
    <x v="1"/>
    <s v="USD"/>
    <n v="1107599344.16361"/>
    <x v="892"/>
    <n v="1112305869.6893699"/>
    <x v="891"/>
    <b v="0"/>
    <b v="1"/>
    <s v="theater/plays"/>
    <x v="3"/>
    <x v="3"/>
  </r>
  <r>
    <n v="893"/>
    <s v="Johnson, Parker and Haynes"/>
    <x v="29"/>
    <n v="-10776.129761828201"/>
    <x v="893"/>
    <x v="893"/>
    <x v="1"/>
    <x v="892"/>
    <x v="893"/>
    <x v="5"/>
    <s v="CHF"/>
    <n v="1107230869.95948"/>
    <x v="893"/>
    <n v="1111941087.4590001"/>
    <x v="892"/>
    <b v="0"/>
    <b v="0"/>
    <s v="film &amp; video/shorts"/>
    <x v="4"/>
    <x v="12"/>
  </r>
  <r>
    <n v="894"/>
    <s v="Clark-Cooke"/>
    <x v="30"/>
    <n v="-10828.144360837799"/>
    <x v="894"/>
    <x v="894"/>
    <x v="1"/>
    <x v="893"/>
    <x v="894"/>
    <x v="1"/>
    <s v="USD"/>
    <n v="1106862395.7553501"/>
    <x v="894"/>
    <n v="1111576305.2286301"/>
    <x v="893"/>
    <b v="0"/>
    <b v="0"/>
    <s v="film &amp; video/animation"/>
    <x v="4"/>
    <x v="10"/>
  </r>
  <r>
    <n v="895"/>
    <s v="Schroeder Ltd"/>
    <x v="31"/>
    <n v="-10880.1589598474"/>
    <x v="895"/>
    <x v="895"/>
    <x v="1"/>
    <x v="894"/>
    <x v="895"/>
    <x v="4"/>
    <s v="GBP"/>
    <n v="1106493921.55123"/>
    <x v="895"/>
    <n v="1111211522.99826"/>
    <x v="894"/>
    <b v="0"/>
    <b v="0"/>
    <s v="games/video games"/>
    <x v="6"/>
    <x v="11"/>
  </r>
  <r>
    <n v="896"/>
    <s v="Jackson PLC"/>
    <x v="32"/>
    <n v="-10932.173558857001"/>
    <x v="896"/>
    <x v="896"/>
    <x v="0"/>
    <x v="895"/>
    <x v="896"/>
    <x v="6"/>
    <s v="EUR"/>
    <n v="1106125447.3471"/>
    <x v="896"/>
    <n v="1110846740.76789"/>
    <x v="895"/>
    <b v="0"/>
    <b v="0"/>
    <s v="film &amp; video/documentary"/>
    <x v="4"/>
    <x v="4"/>
  </r>
  <r>
    <n v="897"/>
    <s v="Blair, Collins and Carter"/>
    <x v="33"/>
    <n v="-10984.1881578666"/>
    <x v="897"/>
    <x v="897"/>
    <x v="1"/>
    <x v="896"/>
    <x v="897"/>
    <x v="1"/>
    <s v="USD"/>
    <n v="1105756973.1429701"/>
    <x v="897"/>
    <n v="1110481958.5375299"/>
    <x v="896"/>
    <b v="0"/>
    <b v="0"/>
    <s v="theater/plays"/>
    <x v="3"/>
    <x v="3"/>
  </r>
  <r>
    <n v="898"/>
    <s v="Maldonado and Sons"/>
    <x v="34"/>
    <n v="-11036.2027568761"/>
    <x v="898"/>
    <x v="898"/>
    <x v="1"/>
    <x v="897"/>
    <x v="898"/>
    <x v="1"/>
    <s v="USD"/>
    <n v="1105388498.9388399"/>
    <x v="898"/>
    <n v="1110117176.3071599"/>
    <x v="897"/>
    <b v="0"/>
    <b v="0"/>
    <s v="film &amp; video/documentary"/>
    <x v="4"/>
    <x v="4"/>
  </r>
  <r>
    <n v="899"/>
    <s v="Mitchell and Sons"/>
    <x v="35"/>
    <n v="-11088.217355885699"/>
    <x v="899"/>
    <x v="899"/>
    <x v="1"/>
    <x v="898"/>
    <x v="899"/>
    <x v="3"/>
    <s v="DKK"/>
    <n v="1105020024.73471"/>
    <x v="899"/>
    <n v="1109752394.0767901"/>
    <x v="898"/>
    <b v="0"/>
    <b v="1"/>
    <s v="film &amp; video/drama"/>
    <x v="4"/>
    <x v="6"/>
  </r>
  <r>
    <n v="900"/>
    <s v="Jackson-Lewis"/>
    <x v="36"/>
    <n v="-11140.2319548953"/>
    <x v="900"/>
    <x v="900"/>
    <x v="1"/>
    <x v="899"/>
    <x v="900"/>
    <x v="1"/>
    <s v="USD"/>
    <n v="1104651550.53058"/>
    <x v="900"/>
    <n v="1109387611.84642"/>
    <x v="899"/>
    <b v="0"/>
    <b v="0"/>
    <s v="theater/plays"/>
    <x v="3"/>
    <x v="3"/>
  </r>
  <r>
    <n v="901"/>
    <s v="Black, Armstrong and Anderson"/>
    <x v="37"/>
    <n v="-11192.246553904901"/>
    <x v="901"/>
    <x v="901"/>
    <x v="1"/>
    <x v="900"/>
    <x v="901"/>
    <x v="1"/>
    <s v="USD"/>
    <n v="1104283076.3264501"/>
    <x v="901"/>
    <n v="1109022829.61605"/>
    <x v="900"/>
    <b v="0"/>
    <b v="1"/>
    <s v="publishing/fiction"/>
    <x v="5"/>
    <x v="13"/>
  </r>
  <r>
    <n v="902"/>
    <s v="Maldonado-Gonzalez"/>
    <x v="38"/>
    <n v="-11244.2611529145"/>
    <x v="902"/>
    <x v="902"/>
    <x v="1"/>
    <x v="901"/>
    <x v="902"/>
    <x v="1"/>
    <s v="USD"/>
    <n v="1103914602.1223199"/>
    <x v="902"/>
    <n v="1108658047.38568"/>
    <x v="901"/>
    <b v="0"/>
    <b v="0"/>
    <s v="photography/photography books"/>
    <x v="7"/>
    <x v="14"/>
  </r>
  <r>
    <n v="903"/>
    <s v="Kim-Rice"/>
    <x v="39"/>
    <n v="-11296.2757519241"/>
    <x v="903"/>
    <x v="903"/>
    <x v="0"/>
    <x v="902"/>
    <x v="903"/>
    <x v="3"/>
    <s v="DKK"/>
    <n v="1103546127.91819"/>
    <x v="903"/>
    <n v="1108293265.1553099"/>
    <x v="902"/>
    <b v="0"/>
    <b v="0"/>
    <s v="theater/plays"/>
    <x v="3"/>
    <x v="3"/>
  </r>
  <r>
    <n v="904"/>
    <s v="Garcia, Garcia and Lopez"/>
    <x v="40"/>
    <n v="-11348.290350933599"/>
    <x v="904"/>
    <x v="904"/>
    <x v="1"/>
    <x v="903"/>
    <x v="904"/>
    <x v="1"/>
    <s v="USD"/>
    <n v="1103177653.7140701"/>
    <x v="904"/>
    <n v="1107928482.9249499"/>
    <x v="903"/>
    <b v="0"/>
    <b v="1"/>
    <s v="technology/wearables"/>
    <x v="2"/>
    <x v="8"/>
  </r>
  <r>
    <n v="905"/>
    <s v="Watts Group"/>
    <x v="41"/>
    <n v="-11400.3049499432"/>
    <x v="905"/>
    <x v="905"/>
    <x v="1"/>
    <x v="904"/>
    <x v="905"/>
    <x v="6"/>
    <s v="EUR"/>
    <n v="1102809179.5099399"/>
    <x v="905"/>
    <n v="1107563700.6945801"/>
    <x v="904"/>
    <b v="0"/>
    <b v="1"/>
    <s v="music/rock"/>
    <x v="1"/>
    <x v="1"/>
  </r>
  <r>
    <n v="906"/>
    <s v="Werner-Bryant"/>
    <x v="42"/>
    <n v="-11452.319548952801"/>
    <x v="906"/>
    <x v="906"/>
    <x v="1"/>
    <x v="905"/>
    <x v="906"/>
    <x v="1"/>
    <s v="USD"/>
    <n v="1102440705.30581"/>
    <x v="906"/>
    <n v="1107198918.46421"/>
    <x v="905"/>
    <b v="0"/>
    <b v="0"/>
    <s v="food/food trucks"/>
    <x v="0"/>
    <x v="0"/>
  </r>
  <r>
    <n v="907"/>
    <s v="Schmitt-Mendoza"/>
    <x v="43"/>
    <n v="-11504.3341479624"/>
    <x v="907"/>
    <x v="907"/>
    <x v="1"/>
    <x v="906"/>
    <x v="907"/>
    <x v="1"/>
    <s v="USD"/>
    <n v="1102072231.10168"/>
    <x v="907"/>
    <n v="1106834136.23384"/>
    <x v="906"/>
    <b v="0"/>
    <b v="0"/>
    <s v="publishing/radio &amp; podcasts"/>
    <x v="5"/>
    <x v="15"/>
  </r>
  <r>
    <n v="908"/>
    <s v="Reid-Mccullough"/>
    <x v="44"/>
    <n v="-11556.348746972"/>
    <x v="908"/>
    <x v="908"/>
    <x v="1"/>
    <x v="907"/>
    <x v="908"/>
    <x v="3"/>
    <s v="DKK"/>
    <n v="1101703756.8975501"/>
    <x v="908"/>
    <n v="1106469354.0034699"/>
    <x v="907"/>
    <b v="0"/>
    <b v="0"/>
    <s v="publishing/fiction"/>
    <x v="5"/>
    <x v="13"/>
  </r>
  <r>
    <n v="909"/>
    <s v="Woods-Clark"/>
    <x v="45"/>
    <n v="-11608.363345981599"/>
    <x v="909"/>
    <x v="909"/>
    <x v="0"/>
    <x v="908"/>
    <x v="909"/>
    <x v="1"/>
    <s v="USD"/>
    <n v="1101335282.6934199"/>
    <x v="909"/>
    <n v="1106104571.7730999"/>
    <x v="908"/>
    <b v="0"/>
    <b v="1"/>
    <s v="theater/plays"/>
    <x v="3"/>
    <x v="3"/>
  </r>
  <r>
    <n v="910"/>
    <s v="Vaughn, Hunt and Caldwell"/>
    <x v="46"/>
    <n v="-11660.3779449911"/>
    <x v="910"/>
    <x v="910"/>
    <x v="1"/>
    <x v="909"/>
    <x v="910"/>
    <x v="1"/>
    <s v="USD"/>
    <n v="1100966808.48929"/>
    <x v="910"/>
    <n v="1105739789.5427401"/>
    <x v="909"/>
    <b v="0"/>
    <b v="0"/>
    <s v="music/rock"/>
    <x v="1"/>
    <x v="1"/>
  </r>
  <r>
    <n v="911"/>
    <s v="Bennett and Sons"/>
    <x v="47"/>
    <n v="-11712.392544000701"/>
    <x v="911"/>
    <x v="911"/>
    <x v="1"/>
    <x v="910"/>
    <x v="911"/>
    <x v="1"/>
    <s v="USD"/>
    <n v="1100598334.2851601"/>
    <x v="911"/>
    <n v="1105375007.3123701"/>
    <x v="910"/>
    <b v="0"/>
    <b v="0"/>
    <s v="theater/plays"/>
    <x v="3"/>
    <x v="3"/>
  </r>
  <r>
    <n v="912"/>
    <s v="Lamb Inc"/>
    <x v="48"/>
    <n v="-11764.407143010299"/>
    <x v="912"/>
    <x v="912"/>
    <x v="1"/>
    <x v="911"/>
    <x v="912"/>
    <x v="1"/>
    <s v="USD"/>
    <n v="1100229860.0810299"/>
    <x v="912"/>
    <n v="1105010225.082"/>
    <x v="911"/>
    <b v="0"/>
    <b v="0"/>
    <s v="theater/plays"/>
    <x v="3"/>
    <x v="3"/>
  </r>
  <r>
    <n v="913"/>
    <s v="Casey-Kelly"/>
    <x v="49"/>
    <n v="-11816.4217420199"/>
    <x v="913"/>
    <x v="913"/>
    <x v="1"/>
    <x v="912"/>
    <x v="913"/>
    <x v="1"/>
    <s v="USD"/>
    <n v="1099861385.87691"/>
    <x v="913"/>
    <n v="1104645442.85163"/>
    <x v="912"/>
    <b v="0"/>
    <b v="0"/>
    <s v="music/rock"/>
    <x v="1"/>
    <x v="1"/>
  </r>
  <r>
    <n v="914"/>
    <s v="Jones, Taylor and Moore"/>
    <x v="50"/>
    <n v="-11868.436341029501"/>
    <x v="914"/>
    <x v="914"/>
    <x v="0"/>
    <x v="913"/>
    <x v="914"/>
    <x v="6"/>
    <s v="EUR"/>
    <n v="1099492911.67278"/>
    <x v="914"/>
    <n v="1104280660.6212599"/>
    <x v="913"/>
    <b v="0"/>
    <b v="0"/>
    <s v="music/metal"/>
    <x v="1"/>
    <x v="16"/>
  </r>
  <r>
    <n v="915"/>
    <s v="Bradshaw, Gill and Donovan"/>
    <x v="51"/>
    <n v="-11920.4509400391"/>
    <x v="915"/>
    <x v="915"/>
    <x v="0"/>
    <x v="914"/>
    <x v="915"/>
    <x v="4"/>
    <s v="GBP"/>
    <n v="1099124437.4686501"/>
    <x v="915"/>
    <n v="1103915878.3908899"/>
    <x v="914"/>
    <b v="0"/>
    <b v="1"/>
    <s v="technology/wearables"/>
    <x v="2"/>
    <x v="8"/>
  </r>
  <r>
    <n v="916"/>
    <s v="Hernandez, Rodriguez and Clark"/>
    <x v="52"/>
    <n v="-11972.4655390486"/>
    <x v="916"/>
    <x v="916"/>
    <x v="0"/>
    <x v="915"/>
    <x v="916"/>
    <x v="1"/>
    <s v="USD"/>
    <n v="1098755963.2645199"/>
    <x v="916"/>
    <n v="1103551096.1605201"/>
    <x v="915"/>
    <b v="0"/>
    <b v="0"/>
    <s v="theater/plays"/>
    <x v="3"/>
    <x v="3"/>
  </r>
  <r>
    <n v="917"/>
    <s v="Smith-Jones"/>
    <x v="53"/>
    <n v="-12024.480138058199"/>
    <x v="917"/>
    <x v="917"/>
    <x v="1"/>
    <x v="916"/>
    <x v="917"/>
    <x v="1"/>
    <s v="USD"/>
    <n v="1098387489.06039"/>
    <x v="917"/>
    <n v="1103186313.93016"/>
    <x v="916"/>
    <b v="0"/>
    <b v="0"/>
    <s v="film &amp; video/drama"/>
    <x v="4"/>
    <x v="6"/>
  </r>
  <r>
    <n v="918"/>
    <s v="Roy PLC"/>
    <x v="54"/>
    <n v="-12076.4947370678"/>
    <x v="918"/>
    <x v="918"/>
    <x v="0"/>
    <x v="917"/>
    <x v="918"/>
    <x v="1"/>
    <s v="USD"/>
    <n v="1098019014.8562601"/>
    <x v="918"/>
    <n v="1102821531.69979"/>
    <x v="917"/>
    <b v="0"/>
    <b v="0"/>
    <s v="technology/wearables"/>
    <x v="2"/>
    <x v="8"/>
  </r>
  <r>
    <n v="919"/>
    <s v="Wright, Brooks and Villarreal"/>
    <x v="55"/>
    <n v="-12128.509336077401"/>
    <x v="919"/>
    <x v="919"/>
    <x v="1"/>
    <x v="918"/>
    <x v="919"/>
    <x v="1"/>
    <s v="USD"/>
    <n v="1097650540.6521299"/>
    <x v="919"/>
    <n v="1102456749.46942"/>
    <x v="918"/>
    <b v="0"/>
    <b v="0"/>
    <s v="music/jazz"/>
    <x v="1"/>
    <x v="17"/>
  </r>
  <r>
    <n v="920"/>
    <s v="Flores, Miller and Johnson"/>
    <x v="56"/>
    <n v="-12180.523935087"/>
    <x v="920"/>
    <x v="920"/>
    <x v="1"/>
    <x v="919"/>
    <x v="920"/>
    <x v="1"/>
    <s v="USD"/>
    <n v="1097282066.448"/>
    <x v="920"/>
    <n v="1102091967.2390499"/>
    <x v="919"/>
    <b v="0"/>
    <b v="0"/>
    <s v="technology/wearables"/>
    <x v="2"/>
    <x v="8"/>
  </r>
  <r>
    <n v="921"/>
    <s v="Bridges, Freeman and Kim"/>
    <x v="57"/>
    <n v="-12232.5385340966"/>
    <x v="921"/>
    <x v="921"/>
    <x v="1"/>
    <x v="920"/>
    <x v="921"/>
    <x v="1"/>
    <s v="USD"/>
    <n v="1096913592.24387"/>
    <x v="921"/>
    <n v="1101727185.0086801"/>
    <x v="920"/>
    <b v="0"/>
    <b v="0"/>
    <s v="games/video games"/>
    <x v="6"/>
    <x v="11"/>
  </r>
  <r>
    <n v="922"/>
    <s v="Anderson-Perez"/>
    <x v="58"/>
    <n v="-12284.553133106099"/>
    <x v="922"/>
    <x v="922"/>
    <x v="1"/>
    <x v="921"/>
    <x v="922"/>
    <x v="1"/>
    <s v="USD"/>
    <n v="1096545118.0397501"/>
    <x v="922"/>
    <n v="1101362402.7783101"/>
    <x v="921"/>
    <b v="0"/>
    <b v="0"/>
    <s v="theater/plays"/>
    <x v="3"/>
    <x v="3"/>
  </r>
  <r>
    <n v="923"/>
    <s v="Wright, Fox and Marks"/>
    <x v="59"/>
    <n v="-12336.5677321157"/>
    <x v="923"/>
    <x v="923"/>
    <x v="1"/>
    <x v="922"/>
    <x v="923"/>
    <x v="1"/>
    <s v="USD"/>
    <n v="1096176643.8356199"/>
    <x v="923"/>
    <n v="1100997620.54795"/>
    <x v="922"/>
    <b v="0"/>
    <b v="1"/>
    <s v="theater/plays"/>
    <x v="3"/>
    <x v="3"/>
  </r>
  <r>
    <n v="924"/>
    <s v="Crawford-Peters"/>
    <x v="60"/>
    <n v="-12388.582331125301"/>
    <x v="924"/>
    <x v="924"/>
    <x v="1"/>
    <x v="923"/>
    <x v="924"/>
    <x v="0"/>
    <s v="CAD"/>
    <n v="1095808169.63149"/>
    <x v="924"/>
    <n v="1100632838.31758"/>
    <x v="923"/>
    <b v="0"/>
    <b v="0"/>
    <s v="theater/plays"/>
    <x v="3"/>
    <x v="3"/>
  </r>
  <r>
    <n v="925"/>
    <s v="Romero-Hoffman"/>
    <x v="61"/>
    <n v="-12440.5969301349"/>
    <x v="925"/>
    <x v="925"/>
    <x v="0"/>
    <x v="924"/>
    <x v="925"/>
    <x v="0"/>
    <s v="CAD"/>
    <n v="1095439695.4273601"/>
    <x v="925"/>
    <n v="1100268056.0872099"/>
    <x v="924"/>
    <b v="0"/>
    <b v="0"/>
    <s v="theater/plays"/>
    <x v="3"/>
    <x v="3"/>
  </r>
  <r>
    <n v="926"/>
    <s v="Sparks-West"/>
    <x v="62"/>
    <n v="-12492.6115291445"/>
    <x v="926"/>
    <x v="926"/>
    <x v="1"/>
    <x v="925"/>
    <x v="926"/>
    <x v="1"/>
    <s v="USD"/>
    <n v="1095071221.2232299"/>
    <x v="926"/>
    <n v="1099903273.8568399"/>
    <x v="925"/>
    <b v="0"/>
    <b v="0"/>
    <s v="technology/web"/>
    <x v="2"/>
    <x v="2"/>
  </r>
  <r>
    <n v="927"/>
    <s v="Baker, Morgan and Brown"/>
    <x v="63"/>
    <n v="-12544.626128153999"/>
    <x v="927"/>
    <x v="927"/>
    <x v="0"/>
    <x v="926"/>
    <x v="927"/>
    <x v="1"/>
    <s v="USD"/>
    <n v="1094702747.0191"/>
    <x v="927"/>
    <n v="1099538491.6264701"/>
    <x v="926"/>
    <b v="0"/>
    <b v="0"/>
    <s v="theater/plays"/>
    <x v="3"/>
    <x v="3"/>
  </r>
  <r>
    <n v="928"/>
    <s v="Mosley-Gilbert"/>
    <x v="64"/>
    <n v="-12596.6407271636"/>
    <x v="928"/>
    <x v="928"/>
    <x v="0"/>
    <x v="927"/>
    <x v="928"/>
    <x v="1"/>
    <s v="USD"/>
    <n v="1094334272.81497"/>
    <x v="928"/>
    <n v="1099173709.3961"/>
    <x v="927"/>
    <b v="0"/>
    <b v="1"/>
    <s v="technology/web"/>
    <x v="2"/>
    <x v="2"/>
  </r>
  <r>
    <n v="929"/>
    <s v="Berry-Boyer"/>
    <x v="65"/>
    <n v="-12648.655326173201"/>
    <x v="929"/>
    <x v="929"/>
    <x v="1"/>
    <x v="928"/>
    <x v="929"/>
    <x v="1"/>
    <s v="USD"/>
    <n v="1093965798.6108401"/>
    <x v="929"/>
    <n v="1098808927.16573"/>
    <x v="928"/>
    <b v="0"/>
    <b v="0"/>
    <s v="theater/plays"/>
    <x v="3"/>
    <x v="3"/>
  </r>
  <r>
    <n v="930"/>
    <s v="Sanders-Allen"/>
    <x v="66"/>
    <n v="-12700.669925182799"/>
    <x v="930"/>
    <x v="930"/>
    <x v="0"/>
    <x v="929"/>
    <x v="930"/>
    <x v="1"/>
    <s v="USD"/>
    <n v="1093597324.4067099"/>
    <x v="930"/>
    <n v="1098444144.93536"/>
    <x v="929"/>
    <b v="0"/>
    <b v="1"/>
    <s v="theater/plays"/>
    <x v="3"/>
    <x v="3"/>
  </r>
  <r>
    <n v="931"/>
    <s v="Lopez Inc"/>
    <x v="67"/>
    <n v="-12752.6845241924"/>
    <x v="931"/>
    <x v="931"/>
    <x v="1"/>
    <x v="930"/>
    <x v="931"/>
    <x v="4"/>
    <s v="GBP"/>
    <n v="1093228850.20259"/>
    <x v="931"/>
    <n v="1098079362.7049999"/>
    <x v="930"/>
    <b v="0"/>
    <b v="1"/>
    <s v="technology/wearables"/>
    <x v="2"/>
    <x v="8"/>
  </r>
  <r>
    <n v="932"/>
    <s v="Moreno-Turner"/>
    <x v="68"/>
    <n v="-12804.699123201999"/>
    <x v="932"/>
    <x v="932"/>
    <x v="1"/>
    <x v="931"/>
    <x v="932"/>
    <x v="6"/>
    <s v="EUR"/>
    <n v="1092860375.9984601"/>
    <x v="932"/>
    <n v="1097714580.4746301"/>
    <x v="931"/>
    <b v="0"/>
    <b v="1"/>
    <s v="theater/plays"/>
    <x v="3"/>
    <x v="3"/>
  </r>
  <r>
    <n v="933"/>
    <s v="Jones-Watson"/>
    <x v="69"/>
    <n v="-12856.7137222115"/>
    <x v="933"/>
    <x v="933"/>
    <x v="3"/>
    <x v="932"/>
    <x v="933"/>
    <x v="1"/>
    <s v="USD"/>
    <n v="1092491901.7943299"/>
    <x v="933"/>
    <n v="1097349798.2442601"/>
    <x v="932"/>
    <b v="0"/>
    <b v="0"/>
    <s v="theater/plays"/>
    <x v="3"/>
    <x v="3"/>
  </r>
  <r>
    <n v="934"/>
    <s v="Barker Inc"/>
    <x v="70"/>
    <n v="-12908.7283212211"/>
    <x v="934"/>
    <x v="934"/>
    <x v="1"/>
    <x v="933"/>
    <x v="934"/>
    <x v="6"/>
    <s v="EUR"/>
    <n v="1092123427.5901999"/>
    <x v="934"/>
    <n v="1096985016.01389"/>
    <x v="933"/>
    <b v="0"/>
    <b v="1"/>
    <s v="theater/plays"/>
    <x v="3"/>
    <x v="3"/>
  </r>
  <r>
    <n v="935"/>
    <s v="Tate, Bass and House"/>
    <x v="71"/>
    <n v="-12960.742920230699"/>
    <x v="935"/>
    <x v="935"/>
    <x v="1"/>
    <x v="934"/>
    <x v="935"/>
    <x v="1"/>
    <s v="USD"/>
    <n v="1091754953.38607"/>
    <x v="935"/>
    <n v="1096620233.78352"/>
    <x v="934"/>
    <b v="0"/>
    <b v="0"/>
    <s v="theater/plays"/>
    <x v="3"/>
    <x v="3"/>
  </r>
  <r>
    <n v="936"/>
    <s v="Baldwin, Riley and Jackson"/>
    <x v="0"/>
    <n v="-13012.7575192403"/>
    <x v="936"/>
    <x v="936"/>
    <x v="0"/>
    <x v="935"/>
    <x v="936"/>
    <x v="0"/>
    <s v="CAD"/>
    <n v="1091386479.1819401"/>
    <x v="936"/>
    <n v="1096255451.5531499"/>
    <x v="935"/>
    <b v="0"/>
    <b v="0"/>
    <s v="food/food trucks"/>
    <x v="0"/>
    <x v="0"/>
  </r>
  <r>
    <n v="937"/>
    <s v="Odom Inc"/>
    <x v="1"/>
    <n v="-13064.772118249901"/>
    <x v="937"/>
    <x v="937"/>
    <x v="1"/>
    <x v="936"/>
    <x v="937"/>
    <x v="1"/>
    <s v="USD"/>
    <n v="1091018004.9778099"/>
    <x v="937"/>
    <n v="1095890669.3227899"/>
    <x v="936"/>
    <b v="0"/>
    <b v="1"/>
    <s v="music/rock"/>
    <x v="1"/>
    <x v="1"/>
  </r>
  <r>
    <n v="938"/>
    <s v="Melton, Robinson and Fritz"/>
    <x v="2"/>
    <n v="-13116.7867172595"/>
    <x v="938"/>
    <x v="938"/>
    <x v="1"/>
    <x v="937"/>
    <x v="938"/>
    <x v="2"/>
    <s v="AUD"/>
    <n v="1090649530.77368"/>
    <x v="938"/>
    <n v="1095525887.0924201"/>
    <x v="937"/>
    <b v="0"/>
    <b v="0"/>
    <s v="technology/web"/>
    <x v="2"/>
    <x v="2"/>
  </r>
  <r>
    <n v="939"/>
    <s v="Mcdonald, Gonzalez and Ross"/>
    <x v="3"/>
    <n v="-13168.801316269"/>
    <x v="939"/>
    <x v="939"/>
    <x v="0"/>
    <x v="938"/>
    <x v="939"/>
    <x v="1"/>
    <s v="USD"/>
    <n v="1090281056.56955"/>
    <x v="939"/>
    <n v="1095161104.8620501"/>
    <x v="938"/>
    <b v="0"/>
    <b v="0"/>
    <s v="music/rock"/>
    <x v="1"/>
    <x v="1"/>
  </r>
  <r>
    <n v="940"/>
    <s v="Larson-Little"/>
    <x v="4"/>
    <n v="-13220.815915278599"/>
    <x v="940"/>
    <x v="940"/>
    <x v="0"/>
    <x v="939"/>
    <x v="940"/>
    <x v="1"/>
    <s v="USD"/>
    <n v="1089912582.3654301"/>
    <x v="940"/>
    <n v="1094796322.63168"/>
    <x v="939"/>
    <b v="0"/>
    <b v="0"/>
    <s v="theater/plays"/>
    <x v="3"/>
    <x v="3"/>
  </r>
  <r>
    <n v="941"/>
    <s v="Harris Group"/>
    <x v="5"/>
    <n v="-13272.8305142882"/>
    <x v="941"/>
    <x v="941"/>
    <x v="1"/>
    <x v="940"/>
    <x v="941"/>
    <x v="3"/>
    <s v="DKK"/>
    <n v="1089544108.1612999"/>
    <x v="941"/>
    <n v="1094431540.40131"/>
    <x v="940"/>
    <b v="0"/>
    <b v="0"/>
    <s v="theater/plays"/>
    <x v="3"/>
    <x v="3"/>
  </r>
  <r>
    <n v="942"/>
    <s v="Ortiz, Coleman and Mitchell"/>
    <x v="6"/>
    <n v="-13324.845113297801"/>
    <x v="942"/>
    <x v="942"/>
    <x v="0"/>
    <x v="941"/>
    <x v="942"/>
    <x v="4"/>
    <s v="GBP"/>
    <n v="1089175633.95717"/>
    <x v="942"/>
    <n v="1094066758.1709399"/>
    <x v="941"/>
    <b v="0"/>
    <b v="0"/>
    <s v="film &amp; video/documentary"/>
    <x v="4"/>
    <x v="4"/>
  </r>
  <r>
    <n v="943"/>
    <s v="Carter-Guzman"/>
    <x v="7"/>
    <n v="-13376.8597123074"/>
    <x v="943"/>
    <x v="943"/>
    <x v="1"/>
    <x v="942"/>
    <x v="943"/>
    <x v="3"/>
    <s v="DKK"/>
    <n v="1088807159.7530401"/>
    <x v="943"/>
    <n v="1093701975.9405799"/>
    <x v="942"/>
    <b v="0"/>
    <b v="0"/>
    <s v="theater/plays"/>
    <x v="3"/>
    <x v="3"/>
  </r>
  <r>
    <n v="944"/>
    <s v="Nunez-Richards"/>
    <x v="8"/>
    <n v="-13428.8743113169"/>
    <x v="944"/>
    <x v="944"/>
    <x v="2"/>
    <x v="943"/>
    <x v="944"/>
    <x v="3"/>
    <s v="DKK"/>
    <n v="1088438685.5489099"/>
    <x v="944"/>
    <n v="1093337193.7102101"/>
    <x v="943"/>
    <b v="0"/>
    <b v="0"/>
    <s v="theater/plays"/>
    <x v="3"/>
    <x v="3"/>
  </r>
  <r>
    <n v="945"/>
    <s v="Rangel, Holt and Jones"/>
    <x v="9"/>
    <n v="-13480.888910326499"/>
    <x v="945"/>
    <x v="945"/>
    <x v="0"/>
    <x v="944"/>
    <x v="945"/>
    <x v="1"/>
    <s v="USD"/>
    <n v="1088070211.34478"/>
    <x v="945"/>
    <n v="1092972411.47984"/>
    <x v="944"/>
    <b v="0"/>
    <b v="0"/>
    <s v="music/electric music"/>
    <x v="1"/>
    <x v="5"/>
  </r>
  <r>
    <n v="946"/>
    <s v="Green Ltd"/>
    <x v="10"/>
    <n v="-13532.9035093361"/>
    <x v="946"/>
    <x v="946"/>
    <x v="1"/>
    <x v="945"/>
    <x v="946"/>
    <x v="1"/>
    <s v="USD"/>
    <n v="1087701737.14065"/>
    <x v="946"/>
    <n v="1092607629.24947"/>
    <x v="945"/>
    <b v="0"/>
    <b v="0"/>
    <s v="film &amp; video/drama"/>
    <x v="4"/>
    <x v="6"/>
  </r>
  <r>
    <n v="947"/>
    <s v="Perez, Johnson and Gardner"/>
    <x v="11"/>
    <n v="-13584.918108345701"/>
    <x v="947"/>
    <x v="947"/>
    <x v="0"/>
    <x v="946"/>
    <x v="947"/>
    <x v="1"/>
    <s v="USD"/>
    <n v="1087333262.9365201"/>
    <x v="947"/>
    <n v="1092242847.0191"/>
    <x v="946"/>
    <b v="0"/>
    <b v="1"/>
    <s v="theater/plays"/>
    <x v="3"/>
    <x v="3"/>
  </r>
  <r>
    <n v="948"/>
    <s v="Kim Ltd"/>
    <x v="12"/>
    <n v="-13636.932707355299"/>
    <x v="948"/>
    <x v="948"/>
    <x v="0"/>
    <x v="947"/>
    <x v="948"/>
    <x v="1"/>
    <s v="USD"/>
    <n v="1086964788.7323899"/>
    <x v="948"/>
    <n v="1091878064.7887299"/>
    <x v="947"/>
    <b v="0"/>
    <b v="0"/>
    <s v="film &amp; video/drama"/>
    <x v="4"/>
    <x v="6"/>
  </r>
  <r>
    <n v="949"/>
    <s v="Walker, Taylor and Coleman"/>
    <x v="13"/>
    <n v="-13688.9473063649"/>
    <x v="949"/>
    <x v="949"/>
    <x v="1"/>
    <x v="948"/>
    <x v="949"/>
    <x v="1"/>
    <s v="USD"/>
    <n v="1086596314.52827"/>
    <x v="949"/>
    <n v="1091513282.5583601"/>
    <x v="948"/>
    <b v="0"/>
    <b v="0"/>
    <s v="music/indie rock"/>
    <x v="1"/>
    <x v="7"/>
  </r>
  <r>
    <n v="950"/>
    <s v="Rodriguez, Rose and Stewart"/>
    <x v="14"/>
    <n v="-13740.961905374401"/>
    <x v="950"/>
    <x v="950"/>
    <x v="0"/>
    <x v="949"/>
    <x v="950"/>
    <x v="1"/>
    <s v="USD"/>
    <n v="1086227840.3241401"/>
    <x v="950"/>
    <n v="1091148500.3280001"/>
    <x v="949"/>
    <b v="0"/>
    <b v="0"/>
    <s v="music/indie rock"/>
    <x v="1"/>
    <x v="7"/>
  </r>
  <r>
    <n v="951"/>
    <s v="Wright, Hunt and Rowe"/>
    <x v="15"/>
    <n v="-13792.976504384"/>
    <x v="951"/>
    <x v="951"/>
    <x v="0"/>
    <x v="950"/>
    <x v="951"/>
    <x v="1"/>
    <s v="USD"/>
    <n v="1085859366.1200099"/>
    <x v="951"/>
    <n v="1090783718.09763"/>
    <x v="950"/>
    <b v="0"/>
    <b v="0"/>
    <s v="technology/wearables"/>
    <x v="2"/>
    <x v="8"/>
  </r>
  <r>
    <n v="952"/>
    <s v="Hines Inc"/>
    <x v="16"/>
    <n v="-13844.9911033936"/>
    <x v="952"/>
    <x v="952"/>
    <x v="1"/>
    <x v="951"/>
    <x v="952"/>
    <x v="1"/>
    <s v="USD"/>
    <n v="1085490891.91588"/>
    <x v="952"/>
    <n v="1090418935.86726"/>
    <x v="951"/>
    <b v="0"/>
    <b v="0"/>
    <s v="publishing/nonfiction"/>
    <x v="5"/>
    <x v="9"/>
  </r>
  <r>
    <n v="953"/>
    <s v="Cochran-Nguyen"/>
    <x v="17"/>
    <n v="-13897.005702403199"/>
    <x v="953"/>
    <x v="953"/>
    <x v="1"/>
    <x v="952"/>
    <x v="953"/>
    <x v="1"/>
    <s v="USD"/>
    <n v="1085122417.71175"/>
    <x v="953"/>
    <n v="1090054153.6368899"/>
    <x v="952"/>
    <b v="0"/>
    <b v="0"/>
    <s v="film &amp; video/animation"/>
    <x v="4"/>
    <x v="10"/>
  </r>
  <r>
    <n v="954"/>
    <s v="Johnson-Gould"/>
    <x v="18"/>
    <n v="-13949.0203014128"/>
    <x v="954"/>
    <x v="954"/>
    <x v="3"/>
    <x v="953"/>
    <x v="954"/>
    <x v="1"/>
    <s v="USD"/>
    <n v="1084753943.5076201"/>
    <x v="954"/>
    <n v="1089689371.4065199"/>
    <x v="953"/>
    <b v="0"/>
    <b v="0"/>
    <s v="theater/plays"/>
    <x v="3"/>
    <x v="3"/>
  </r>
  <r>
    <n v="955"/>
    <s v="Perez-Hess"/>
    <x v="19"/>
    <n v="-14001.034900422401"/>
    <x v="955"/>
    <x v="955"/>
    <x v="0"/>
    <x v="954"/>
    <x v="955"/>
    <x v="1"/>
    <s v="USD"/>
    <n v="1084385469.3034899"/>
    <x v="955"/>
    <n v="1089324589.1761501"/>
    <x v="954"/>
    <b v="0"/>
    <b v="1"/>
    <s v="theater/plays"/>
    <x v="3"/>
    <x v="3"/>
  </r>
  <r>
    <n v="956"/>
    <s v="Reeves, Thompson and Richardson"/>
    <x v="20"/>
    <n v="-14053.0494994319"/>
    <x v="956"/>
    <x v="956"/>
    <x v="1"/>
    <x v="955"/>
    <x v="956"/>
    <x v="1"/>
    <s v="USD"/>
    <n v="1084016995.09936"/>
    <x v="956"/>
    <n v="1088959806.94578"/>
    <x v="955"/>
    <b v="0"/>
    <b v="0"/>
    <s v="film &amp; video/drama"/>
    <x v="4"/>
    <x v="6"/>
  </r>
  <r>
    <n v="957"/>
    <s v="Simmons-Reynolds"/>
    <x v="21"/>
    <n v="-14105.0640984415"/>
    <x v="957"/>
    <x v="957"/>
    <x v="0"/>
    <x v="956"/>
    <x v="957"/>
    <x v="1"/>
    <s v="USD"/>
    <n v="1083648520.8952301"/>
    <x v="957"/>
    <n v="1088595024.71542"/>
    <x v="956"/>
    <b v="0"/>
    <b v="0"/>
    <s v="theater/plays"/>
    <x v="3"/>
    <x v="3"/>
  </r>
  <r>
    <n v="958"/>
    <s v="Collier Inc"/>
    <x v="22"/>
    <n v="-14157.078697451099"/>
    <x v="958"/>
    <x v="958"/>
    <x v="1"/>
    <x v="957"/>
    <x v="958"/>
    <x v="1"/>
    <s v="USD"/>
    <n v="1083280046.6911099"/>
    <x v="958"/>
    <n v="1088230242.48505"/>
    <x v="957"/>
    <b v="0"/>
    <b v="0"/>
    <s v="theater/plays"/>
    <x v="3"/>
    <x v="3"/>
  </r>
  <r>
    <n v="959"/>
    <s v="Gray-Jenkins"/>
    <x v="23"/>
    <n v="-14209.0932964607"/>
    <x v="959"/>
    <x v="959"/>
    <x v="1"/>
    <x v="958"/>
    <x v="959"/>
    <x v="4"/>
    <s v="GBP"/>
    <n v="1082911572.48698"/>
    <x v="959"/>
    <n v="1087865460.2546799"/>
    <x v="958"/>
    <b v="0"/>
    <b v="0"/>
    <s v="film &amp; video/documentary"/>
    <x v="4"/>
    <x v="4"/>
  </r>
  <r>
    <n v="960"/>
    <s v="Scott, Wilson and Martin"/>
    <x v="24"/>
    <n v="-14261.107895470301"/>
    <x v="960"/>
    <x v="960"/>
    <x v="1"/>
    <x v="959"/>
    <x v="960"/>
    <x v="1"/>
    <s v="USD"/>
    <n v="1082543098.28285"/>
    <x v="960"/>
    <n v="1087500678.0243101"/>
    <x v="959"/>
    <b v="0"/>
    <b v="0"/>
    <s v="technology/wearables"/>
    <x v="2"/>
    <x v="8"/>
  </r>
  <r>
    <n v="961"/>
    <s v="Caldwell, Velazquez and Wilson"/>
    <x v="25"/>
    <n v="-14313.1224944799"/>
    <x v="961"/>
    <x v="961"/>
    <x v="1"/>
    <x v="960"/>
    <x v="961"/>
    <x v="1"/>
    <s v="USD"/>
    <n v="1082174624.0787201"/>
    <x v="961"/>
    <n v="1087135895.7939401"/>
    <x v="960"/>
    <b v="0"/>
    <b v="1"/>
    <s v="games/video games"/>
    <x v="6"/>
    <x v="11"/>
  </r>
  <r>
    <n v="962"/>
    <s v="Spencer-Bates"/>
    <x v="26"/>
    <n v="-14365.1370934894"/>
    <x v="962"/>
    <x v="962"/>
    <x v="3"/>
    <x v="961"/>
    <x v="962"/>
    <x v="1"/>
    <s v="USD"/>
    <n v="1081806149.8745899"/>
    <x v="962"/>
    <n v="1086771113.56357"/>
    <x v="961"/>
    <b v="0"/>
    <b v="0"/>
    <s v="theater/plays"/>
    <x v="3"/>
    <x v="3"/>
  </r>
  <r>
    <n v="963"/>
    <s v="Best, Carr and Williams"/>
    <x v="27"/>
    <n v="-14417.151692498999"/>
    <x v="963"/>
    <x v="963"/>
    <x v="0"/>
    <x v="962"/>
    <x v="963"/>
    <x v="1"/>
    <s v="USD"/>
    <n v="1081437675.67046"/>
    <x v="963"/>
    <n v="1086406331.3332"/>
    <x v="962"/>
    <b v="0"/>
    <b v="0"/>
    <s v="music/rock"/>
    <x v="1"/>
    <x v="1"/>
  </r>
  <r>
    <n v="964"/>
    <s v="Campbell, Brown and Powell"/>
    <x v="28"/>
    <n v="-14469.1662915086"/>
    <x v="964"/>
    <x v="964"/>
    <x v="1"/>
    <x v="963"/>
    <x v="964"/>
    <x v="1"/>
    <s v="USD"/>
    <n v="1081069201.4663301"/>
    <x v="964"/>
    <n v="1086041549.1028399"/>
    <x v="963"/>
    <b v="0"/>
    <b v="1"/>
    <s v="theater/plays"/>
    <x v="3"/>
    <x v="3"/>
  </r>
  <r>
    <n v="965"/>
    <s v="Johnson, Parker and Haynes"/>
    <x v="29"/>
    <n v="-14521.180890518201"/>
    <x v="965"/>
    <x v="965"/>
    <x v="1"/>
    <x v="964"/>
    <x v="965"/>
    <x v="5"/>
    <s v="CHF"/>
    <n v="1080700727.2622001"/>
    <x v="965"/>
    <n v="1085676766.8724699"/>
    <x v="964"/>
    <b v="0"/>
    <b v="0"/>
    <s v="film &amp; video/shorts"/>
    <x v="4"/>
    <x v="12"/>
  </r>
  <r>
    <n v="966"/>
    <s v="Clark-Cooke"/>
    <x v="30"/>
    <n v="-14573.1954895278"/>
    <x v="966"/>
    <x v="966"/>
    <x v="1"/>
    <x v="965"/>
    <x v="966"/>
    <x v="1"/>
    <s v="USD"/>
    <n v="1080332253.0580699"/>
    <x v="966"/>
    <n v="1085311984.6421001"/>
    <x v="965"/>
    <b v="0"/>
    <b v="0"/>
    <s v="film &amp; video/animation"/>
    <x v="4"/>
    <x v="10"/>
  </r>
  <r>
    <n v="967"/>
    <s v="Schroeder Ltd"/>
    <x v="31"/>
    <n v="-14625.2100885374"/>
    <x v="967"/>
    <x v="967"/>
    <x v="1"/>
    <x v="966"/>
    <x v="967"/>
    <x v="4"/>
    <s v="GBP"/>
    <n v="1079963778.85395"/>
    <x v="967"/>
    <n v="1084947202.4117301"/>
    <x v="966"/>
    <b v="0"/>
    <b v="0"/>
    <s v="games/video games"/>
    <x v="6"/>
    <x v="11"/>
  </r>
  <r>
    <n v="968"/>
    <s v="Jackson PLC"/>
    <x v="32"/>
    <n v="-14677.224687546901"/>
    <x v="968"/>
    <x v="968"/>
    <x v="0"/>
    <x v="967"/>
    <x v="968"/>
    <x v="6"/>
    <s v="EUR"/>
    <n v="1079595304.6498201"/>
    <x v="968"/>
    <n v="1084582420.18136"/>
    <x v="967"/>
    <b v="0"/>
    <b v="0"/>
    <s v="film &amp; video/documentary"/>
    <x v="4"/>
    <x v="4"/>
  </r>
  <r>
    <n v="969"/>
    <s v="Blair, Collins and Carter"/>
    <x v="33"/>
    <n v="-14729.2392865565"/>
    <x v="969"/>
    <x v="969"/>
    <x v="1"/>
    <x v="968"/>
    <x v="969"/>
    <x v="1"/>
    <s v="USD"/>
    <n v="1079226830.4456899"/>
    <x v="969"/>
    <n v="1084217637.95099"/>
    <x v="968"/>
    <b v="0"/>
    <b v="0"/>
    <s v="theater/plays"/>
    <x v="3"/>
    <x v="3"/>
  </r>
  <r>
    <n v="970"/>
    <s v="Maldonado and Sons"/>
    <x v="34"/>
    <n v="-14781.253885566101"/>
    <x v="970"/>
    <x v="970"/>
    <x v="1"/>
    <x v="969"/>
    <x v="970"/>
    <x v="1"/>
    <s v="USD"/>
    <n v="1078858356.24156"/>
    <x v="970"/>
    <n v="1083852855.7206199"/>
    <x v="969"/>
    <b v="0"/>
    <b v="0"/>
    <s v="film &amp; video/documentary"/>
    <x v="4"/>
    <x v="4"/>
  </r>
  <r>
    <n v="971"/>
    <s v="Mitchell and Sons"/>
    <x v="35"/>
    <n v="-14833.268484575699"/>
    <x v="971"/>
    <x v="971"/>
    <x v="1"/>
    <x v="970"/>
    <x v="971"/>
    <x v="3"/>
    <s v="DKK"/>
    <n v="1078489882.03743"/>
    <x v="971"/>
    <n v="1083488073.4902599"/>
    <x v="970"/>
    <b v="0"/>
    <b v="1"/>
    <s v="film &amp; video/drama"/>
    <x v="4"/>
    <x v="6"/>
  </r>
  <r>
    <n v="972"/>
    <s v="Jackson-Lewis"/>
    <x v="36"/>
    <n v="-14885.2830835853"/>
    <x v="972"/>
    <x v="972"/>
    <x v="1"/>
    <x v="971"/>
    <x v="972"/>
    <x v="1"/>
    <s v="USD"/>
    <n v="1078121407.8333001"/>
    <x v="972"/>
    <n v="1083123291.2598901"/>
    <x v="971"/>
    <b v="0"/>
    <b v="0"/>
    <s v="theater/plays"/>
    <x v="3"/>
    <x v="3"/>
  </r>
  <r>
    <n v="973"/>
    <s v="Black, Armstrong and Anderson"/>
    <x v="37"/>
    <n v="-14937.297682594901"/>
    <x v="973"/>
    <x v="973"/>
    <x v="1"/>
    <x v="972"/>
    <x v="973"/>
    <x v="1"/>
    <s v="USD"/>
    <n v="1077752933.6291699"/>
    <x v="973"/>
    <n v="1082758509.02952"/>
    <x v="972"/>
    <b v="0"/>
    <b v="1"/>
    <s v="publishing/fiction"/>
    <x v="5"/>
    <x v="13"/>
  </r>
  <r>
    <n v="974"/>
    <s v="Maldonado-Gonzalez"/>
    <x v="38"/>
    <n v="-14989.3122816044"/>
    <x v="974"/>
    <x v="974"/>
    <x v="1"/>
    <x v="973"/>
    <x v="974"/>
    <x v="1"/>
    <s v="USD"/>
    <n v="1077384459.42504"/>
    <x v="974"/>
    <n v="1082393726.79915"/>
    <x v="973"/>
    <b v="0"/>
    <b v="0"/>
    <s v="photography/photography books"/>
    <x v="7"/>
    <x v="14"/>
  </r>
  <r>
    <n v="975"/>
    <s v="Kim-Rice"/>
    <x v="39"/>
    <n v="-15041.326880614"/>
    <x v="975"/>
    <x v="975"/>
    <x v="0"/>
    <x v="974"/>
    <x v="975"/>
    <x v="3"/>
    <s v="DKK"/>
    <n v="1077015985.2209101"/>
    <x v="975"/>
    <n v="1082028944.5687799"/>
    <x v="974"/>
    <b v="0"/>
    <b v="0"/>
    <s v="theater/plays"/>
    <x v="3"/>
    <x v="3"/>
  </r>
  <r>
    <n v="976"/>
    <s v="Garcia, Garcia and Lopez"/>
    <x v="40"/>
    <n v="-15093.341479623599"/>
    <x v="976"/>
    <x v="976"/>
    <x v="1"/>
    <x v="975"/>
    <x v="976"/>
    <x v="1"/>
    <s v="USD"/>
    <n v="1076647511.0167899"/>
    <x v="976"/>
    <n v="1081664162.3384099"/>
    <x v="975"/>
    <b v="0"/>
    <b v="1"/>
    <s v="technology/wearables"/>
    <x v="2"/>
    <x v="8"/>
  </r>
  <r>
    <n v="977"/>
    <s v="Watts Group"/>
    <x v="41"/>
    <n v="-15145.3560786332"/>
    <x v="977"/>
    <x v="977"/>
    <x v="1"/>
    <x v="976"/>
    <x v="977"/>
    <x v="6"/>
    <s v="EUR"/>
    <n v="1076279036.81266"/>
    <x v="977"/>
    <n v="1081299380.1080501"/>
    <x v="976"/>
    <b v="0"/>
    <b v="1"/>
    <s v="music/rock"/>
    <x v="1"/>
    <x v="1"/>
  </r>
  <r>
    <n v="978"/>
    <s v="Werner-Bryant"/>
    <x v="42"/>
    <n v="-15197.370677642801"/>
    <x v="978"/>
    <x v="978"/>
    <x v="1"/>
    <x v="977"/>
    <x v="978"/>
    <x v="1"/>
    <s v="USD"/>
    <n v="1075910562.60853"/>
    <x v="978"/>
    <n v="1080934597.8776801"/>
    <x v="977"/>
    <b v="0"/>
    <b v="0"/>
    <s v="food/food trucks"/>
    <x v="0"/>
    <x v="0"/>
  </r>
  <r>
    <n v="979"/>
    <s v="Schmitt-Mendoza"/>
    <x v="43"/>
    <n v="-15249.3852766523"/>
    <x v="979"/>
    <x v="979"/>
    <x v="1"/>
    <x v="978"/>
    <x v="979"/>
    <x v="1"/>
    <s v="USD"/>
    <n v="1075542088.4044001"/>
    <x v="979"/>
    <n v="1080569815.64731"/>
    <x v="978"/>
    <b v="0"/>
    <b v="0"/>
    <s v="publishing/radio &amp; podcasts"/>
    <x v="5"/>
    <x v="15"/>
  </r>
  <r>
    <n v="980"/>
    <s v="Reid-Mccullough"/>
    <x v="44"/>
    <n v="-15301.3998756619"/>
    <x v="980"/>
    <x v="980"/>
    <x v="1"/>
    <x v="979"/>
    <x v="980"/>
    <x v="3"/>
    <s v="DKK"/>
    <n v="1075173614.2002699"/>
    <x v="980"/>
    <n v="1080205033.41694"/>
    <x v="979"/>
    <b v="0"/>
    <b v="0"/>
    <s v="publishing/fiction"/>
    <x v="5"/>
    <x v="13"/>
  </r>
  <r>
    <n v="981"/>
    <s v="Woods-Clark"/>
    <x v="45"/>
    <n v="-15353.414474671499"/>
    <x v="981"/>
    <x v="981"/>
    <x v="0"/>
    <x v="980"/>
    <x v="981"/>
    <x v="1"/>
    <s v="USD"/>
    <n v="1074805139.99614"/>
    <x v="981"/>
    <n v="1079840251.1865699"/>
    <x v="980"/>
    <b v="0"/>
    <b v="1"/>
    <s v="theater/plays"/>
    <x v="3"/>
    <x v="3"/>
  </r>
  <r>
    <n v="982"/>
    <s v="Vaughn, Hunt and Caldwell"/>
    <x v="46"/>
    <n v="-15405.4290736811"/>
    <x v="982"/>
    <x v="982"/>
    <x v="1"/>
    <x v="981"/>
    <x v="982"/>
    <x v="1"/>
    <s v="USD"/>
    <n v="1074436665.7920101"/>
    <x v="982"/>
    <n v="1079475468.9561999"/>
    <x v="981"/>
    <b v="0"/>
    <b v="0"/>
    <s v="music/rock"/>
    <x v="1"/>
    <x v="1"/>
  </r>
  <r>
    <n v="983"/>
    <s v="Bennett and Sons"/>
    <x v="47"/>
    <n v="-15457.443672690701"/>
    <x v="983"/>
    <x v="983"/>
    <x v="1"/>
    <x v="982"/>
    <x v="983"/>
    <x v="1"/>
    <s v="USD"/>
    <n v="1074068191.5878799"/>
    <x v="983"/>
    <n v="1079110686.7258301"/>
    <x v="982"/>
    <b v="0"/>
    <b v="0"/>
    <s v="theater/plays"/>
    <x v="3"/>
    <x v="3"/>
  </r>
  <r>
    <n v="984"/>
    <s v="Lamb Inc"/>
    <x v="48"/>
    <n v="-15509.4582717003"/>
    <x v="984"/>
    <x v="984"/>
    <x v="1"/>
    <x v="983"/>
    <x v="984"/>
    <x v="1"/>
    <s v="USD"/>
    <n v="1073699717.38375"/>
    <x v="984"/>
    <n v="1078745904.49547"/>
    <x v="983"/>
    <b v="0"/>
    <b v="0"/>
    <s v="theater/plays"/>
    <x v="3"/>
    <x v="3"/>
  </r>
  <r>
    <n v="985"/>
    <s v="Casey-Kelly"/>
    <x v="49"/>
    <n v="-15561.4728707098"/>
    <x v="985"/>
    <x v="985"/>
    <x v="1"/>
    <x v="984"/>
    <x v="985"/>
    <x v="1"/>
    <s v="USD"/>
    <n v="1073331243.17963"/>
    <x v="985"/>
    <n v="1078381122.2651"/>
    <x v="984"/>
    <b v="0"/>
    <b v="0"/>
    <s v="music/rock"/>
    <x v="1"/>
    <x v="1"/>
  </r>
  <r>
    <n v="986"/>
    <s v="Jones, Taylor and Moore"/>
    <x v="50"/>
    <n v="-15613.487469719401"/>
    <x v="986"/>
    <x v="986"/>
    <x v="0"/>
    <x v="985"/>
    <x v="986"/>
    <x v="6"/>
    <s v="EUR"/>
    <n v="1072962768.9755"/>
    <x v="986"/>
    <n v="1078016340.03473"/>
    <x v="985"/>
    <b v="0"/>
    <b v="0"/>
    <s v="music/metal"/>
    <x v="1"/>
    <x v="16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  <r>
    <m/>
    <m/>
    <x v="72"/>
    <m/>
    <x v="987"/>
    <x v="987"/>
    <x v="4"/>
    <x v="986"/>
    <x v="987"/>
    <x v="7"/>
    <m/>
    <m/>
    <x v="987"/>
    <m/>
    <x v="986"/>
    <m/>
    <m/>
    <m/>
    <x v="8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B775C-44C6-431A-BFAD-3D4055C9F569}" name="PivotTable2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3" firstHeaderRow="1" firstDataRow="2" firstDataCol="1" rowPageCount="1" colPageCount="1"/>
  <pivotFields count="20">
    <pivotField dataField="1" showAll="0"/>
    <pivotField showAll="0"/>
    <pivotField showAll="0"/>
    <pivotField showAll="0"/>
    <pivotField showAll="0"/>
    <pivotField numFmtId="9" showAll="0"/>
    <pivotField axis="axisCol" showAll="0" sortType="descending">
      <items count="5">
        <item x="1"/>
        <item x="2"/>
        <item x="0"/>
        <item x="3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Row" showAll="0">
      <items count="9">
        <item x="4"/>
        <item x="0"/>
        <item x="6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9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913FCE-0815-4B7A-80A3-4C65C7E0CBB3}" name="PivotTable3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3" firstHeaderRow="1" firstDataRow="2" firstDataCol="1" rowPageCount="1" colPageCount="1"/>
  <pivotFields count="26">
    <pivotField dataField="1" showAll="0"/>
    <pivotField showAll="0"/>
    <pivotField showAll="0"/>
    <pivotField showAll="0"/>
    <pivotField showAll="0"/>
    <pivotField showAll="0"/>
    <pivotField axis="axisCol" showAll="0" sortType="descending">
      <items count="7">
        <item h="1" x="4"/>
        <item x="1"/>
        <item m="1" x="5"/>
        <item x="2"/>
        <item x="0"/>
        <item x="3"/>
        <item t="default"/>
      </items>
    </pivotField>
    <pivotField showAll="0"/>
    <pivotField showAll="0"/>
    <pivotField axis="axisPage" showAll="0">
      <items count="10">
        <item x="2"/>
        <item x="0"/>
        <item x="5"/>
        <item x="3"/>
        <item x="4"/>
        <item x="6"/>
        <item x="1"/>
        <item x="7"/>
        <item m="1" x="8"/>
        <item t="default"/>
      </items>
    </pivotField>
    <pivotField showAll="0"/>
    <pivotField showAll="0"/>
    <pivotField showAll="0">
      <items count="989"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67"/>
        <item x="466"/>
        <item x="465"/>
        <item x="464"/>
        <item x="463"/>
        <item x="28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0"/>
        <item x="435"/>
        <item x="434"/>
        <item x="433"/>
        <item x="432"/>
        <item x="431"/>
        <item x="430"/>
        <item x="429"/>
        <item x="46"/>
        <item x="428"/>
        <item x="427"/>
        <item x="426"/>
        <item x="425"/>
        <item x="424"/>
        <item x="423"/>
        <item x="422"/>
        <item x="421"/>
        <item x="8"/>
        <item x="420"/>
        <item x="10"/>
        <item x="419"/>
        <item x="418"/>
        <item x="417"/>
        <item x="416"/>
        <item x="415"/>
        <item x="414"/>
        <item x="413"/>
        <item x="412"/>
        <item x="52"/>
        <item x="411"/>
        <item x="11"/>
        <item x="410"/>
        <item x="409"/>
        <item x="408"/>
        <item x="407"/>
        <item x="406"/>
        <item x="405"/>
        <item x="38"/>
        <item x="404"/>
        <item x="403"/>
        <item x="402"/>
        <item x="401"/>
        <item x="70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69"/>
        <item x="389"/>
        <item x="388"/>
        <item x="387"/>
        <item x="386"/>
        <item x="385"/>
        <item x="384"/>
        <item x="17"/>
        <item x="383"/>
        <item x="382"/>
        <item x="381"/>
        <item x="65"/>
        <item x="380"/>
        <item x="379"/>
        <item x="378"/>
        <item x="377"/>
        <item x="376"/>
        <item x="375"/>
        <item x="61"/>
        <item x="374"/>
        <item x="36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2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42"/>
        <item x="343"/>
        <item x="342"/>
        <item x="341"/>
        <item x="340"/>
        <item x="339"/>
        <item x="338"/>
        <item x="337"/>
        <item x="336"/>
        <item x="335"/>
        <item x="334"/>
        <item x="21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14"/>
        <item x="285"/>
        <item x="284"/>
        <item x="283"/>
        <item x="282"/>
        <item x="281"/>
        <item x="5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60"/>
        <item x="254"/>
        <item x="253"/>
        <item x="252"/>
        <item x="251"/>
        <item x="250"/>
        <item x="249"/>
        <item x="248"/>
        <item x="247"/>
        <item x="246"/>
        <item x="245"/>
        <item x="5"/>
        <item x="244"/>
        <item x="41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39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50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9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2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6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47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53"/>
        <item x="96"/>
        <item x="95"/>
        <item x="94"/>
        <item x="93"/>
        <item x="92"/>
        <item x="91"/>
        <item x="90"/>
        <item x="24"/>
        <item x="89"/>
        <item x="88"/>
        <item x="87"/>
        <item x="86"/>
        <item x="85"/>
        <item x="84"/>
        <item x="83"/>
        <item x="82"/>
        <item x="43"/>
        <item x="81"/>
        <item x="20"/>
        <item x="80"/>
        <item x="79"/>
        <item x="78"/>
        <item x="77"/>
        <item x="76"/>
        <item x="1"/>
        <item x="75"/>
        <item x="74"/>
        <item x="73"/>
        <item x="72"/>
        <item x="33"/>
        <item x="56"/>
        <item x="66"/>
        <item x="62"/>
        <item x="48"/>
        <item x="7"/>
        <item x="58"/>
        <item x="27"/>
        <item x="0"/>
        <item x="31"/>
        <item x="13"/>
        <item x="45"/>
        <item x="34"/>
        <item x="63"/>
        <item x="59"/>
        <item x="68"/>
        <item x="57"/>
        <item x="6"/>
        <item x="32"/>
        <item x="54"/>
        <item x="22"/>
        <item x="64"/>
        <item x="29"/>
        <item x="55"/>
        <item x="26"/>
        <item x="18"/>
        <item x="35"/>
        <item x="4"/>
        <item x="23"/>
        <item x="19"/>
        <item x="44"/>
        <item x="30"/>
        <item x="3"/>
        <item x="37"/>
        <item x="49"/>
        <item x="12"/>
        <item x="71"/>
        <item x="15"/>
        <item x="987"/>
        <item t="default"/>
      </items>
    </pivotField>
    <pivotField showAll="0"/>
    <pivotField showAll="0">
      <items count="988"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67"/>
        <item x="472"/>
        <item x="471"/>
        <item x="470"/>
        <item x="469"/>
        <item x="468"/>
        <item x="467"/>
        <item x="466"/>
        <item x="28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0"/>
        <item x="438"/>
        <item x="437"/>
        <item x="436"/>
        <item x="435"/>
        <item x="434"/>
        <item x="433"/>
        <item x="432"/>
        <item x="431"/>
        <item x="430"/>
        <item x="46"/>
        <item x="429"/>
        <item x="428"/>
        <item x="8"/>
        <item x="427"/>
        <item x="426"/>
        <item x="425"/>
        <item x="424"/>
        <item x="423"/>
        <item x="422"/>
        <item x="421"/>
        <item x="420"/>
        <item x="419"/>
        <item x="418"/>
        <item x="52"/>
        <item x="417"/>
        <item x="11"/>
        <item x="416"/>
        <item x="10"/>
        <item x="415"/>
        <item x="414"/>
        <item x="413"/>
        <item x="412"/>
        <item x="411"/>
        <item x="410"/>
        <item x="38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70"/>
        <item x="395"/>
        <item x="394"/>
        <item x="393"/>
        <item x="392"/>
        <item x="391"/>
        <item x="17"/>
        <item x="390"/>
        <item x="389"/>
        <item x="69"/>
        <item x="388"/>
        <item x="387"/>
        <item x="386"/>
        <item x="65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6"/>
        <item x="374"/>
        <item x="373"/>
        <item x="372"/>
        <item x="61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25"/>
        <item x="356"/>
        <item x="355"/>
        <item x="354"/>
        <item x="353"/>
        <item x="352"/>
        <item x="351"/>
        <item x="350"/>
        <item x="349"/>
        <item x="348"/>
        <item x="42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21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14"/>
        <item x="285"/>
        <item x="284"/>
        <item x="283"/>
        <item x="51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5"/>
        <item x="247"/>
        <item x="246"/>
        <item x="245"/>
        <item x="244"/>
        <item x="243"/>
        <item x="41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39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50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9"/>
        <item x="146"/>
        <item x="145"/>
        <item x="144"/>
        <item x="2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6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47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24"/>
        <item x="92"/>
        <item x="53"/>
        <item x="91"/>
        <item x="90"/>
        <item x="89"/>
        <item x="88"/>
        <item x="87"/>
        <item x="86"/>
        <item x="85"/>
        <item x="20"/>
        <item x="84"/>
        <item x="83"/>
        <item x="82"/>
        <item x="43"/>
        <item x="81"/>
        <item x="80"/>
        <item x="79"/>
        <item x="1"/>
        <item x="78"/>
        <item x="77"/>
        <item x="76"/>
        <item x="75"/>
        <item x="74"/>
        <item x="73"/>
        <item x="72"/>
        <item x="71"/>
        <item x="33"/>
        <item x="56"/>
        <item x="66"/>
        <item x="62"/>
        <item x="48"/>
        <item x="7"/>
        <item x="58"/>
        <item x="27"/>
        <item x="0"/>
        <item x="31"/>
        <item x="13"/>
        <item x="45"/>
        <item x="34"/>
        <item x="63"/>
        <item x="59"/>
        <item x="68"/>
        <item x="57"/>
        <item x="6"/>
        <item x="32"/>
        <item x="54"/>
        <item x="22"/>
        <item x="64"/>
        <item x="55"/>
        <item x="26"/>
        <item x="29"/>
        <item x="18"/>
        <item x="4"/>
        <item x="35"/>
        <item x="44"/>
        <item x="19"/>
        <item x="23"/>
        <item x="30"/>
        <item x="3"/>
        <item x="12"/>
        <item x="37"/>
        <item x="49"/>
        <item x="15"/>
        <item x="986"/>
        <item t="default"/>
      </items>
    </pivotField>
    <pivotField showAll="0"/>
    <pivotField showAll="0"/>
    <pivotField showAll="0"/>
    <pivotField showAll="0"/>
    <pivotField axis="axisRow" showAll="0">
      <items count="27">
        <item x="10"/>
        <item m="1" x="23"/>
        <item x="4"/>
        <item x="6"/>
        <item x="5"/>
        <item x="13"/>
        <item x="0"/>
        <item x="7"/>
        <item x="17"/>
        <item x="16"/>
        <item m="1" x="25"/>
        <item x="9"/>
        <item x="14"/>
        <item x="3"/>
        <item x="15"/>
        <item x="1"/>
        <item m="1" x="24"/>
        <item x="12"/>
        <item m="1" x="19"/>
        <item m="1" x="20"/>
        <item x="11"/>
        <item x="8"/>
        <item x="2"/>
        <item m="1" x="22"/>
        <item x="18"/>
        <item m="1"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19"/>
  </rowFields>
  <rowItems count="19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20"/>
    </i>
    <i>
      <x v="21"/>
    </i>
    <i>
      <x v="22"/>
    </i>
    <i t="grand">
      <x/>
    </i>
  </rowItems>
  <colFields count="1">
    <field x="6"/>
  </colFields>
  <colItems count="5">
    <i>
      <x v="1"/>
    </i>
    <i>
      <x v="3"/>
    </i>
    <i>
      <x v="4"/>
    </i>
    <i>
      <x v="5"/>
    </i>
    <i t="grand">
      <x/>
    </i>
  </colItems>
  <pageFields count="1">
    <pageField fld="9" hier="-1"/>
  </pageFields>
  <dataFields count="1">
    <dataField name="Count of id" fld="0" subtotal="count" baseField="17" baseItem="0"/>
  </dataFields>
  <chartFormats count="10">
    <chartFormat chart="0" format="0" series="1">
      <pivotArea type="data" outline="0" fieldPosition="0">
        <references count="1">
          <reference field="6" count="1" selected="0">
            <x v="5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86833-246A-42E5-A0B2-A321A7BDE545}" name="PivotTable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7">
        <item h="1" x="4"/>
        <item x="1"/>
        <item m="1" x="5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>
      <items count="989"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67"/>
        <item x="466"/>
        <item x="465"/>
        <item x="464"/>
        <item x="463"/>
        <item x="28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0"/>
        <item x="435"/>
        <item x="434"/>
        <item x="433"/>
        <item x="432"/>
        <item x="431"/>
        <item x="430"/>
        <item x="429"/>
        <item x="46"/>
        <item x="428"/>
        <item x="427"/>
        <item x="426"/>
        <item x="425"/>
        <item x="424"/>
        <item x="423"/>
        <item x="422"/>
        <item x="421"/>
        <item x="8"/>
        <item x="420"/>
        <item x="10"/>
        <item x="419"/>
        <item x="418"/>
        <item x="417"/>
        <item x="416"/>
        <item x="415"/>
        <item x="414"/>
        <item x="413"/>
        <item x="412"/>
        <item x="52"/>
        <item x="411"/>
        <item x="11"/>
        <item x="410"/>
        <item x="409"/>
        <item x="408"/>
        <item x="407"/>
        <item x="406"/>
        <item x="405"/>
        <item x="38"/>
        <item x="404"/>
        <item x="403"/>
        <item x="402"/>
        <item x="401"/>
        <item x="70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69"/>
        <item x="389"/>
        <item x="388"/>
        <item x="387"/>
        <item x="386"/>
        <item x="385"/>
        <item x="384"/>
        <item x="17"/>
        <item x="383"/>
        <item x="382"/>
        <item x="381"/>
        <item x="65"/>
        <item x="380"/>
        <item x="379"/>
        <item x="378"/>
        <item x="377"/>
        <item x="376"/>
        <item x="375"/>
        <item x="61"/>
        <item x="374"/>
        <item x="36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2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42"/>
        <item x="343"/>
        <item x="342"/>
        <item x="341"/>
        <item x="340"/>
        <item x="339"/>
        <item x="338"/>
        <item x="337"/>
        <item x="336"/>
        <item x="335"/>
        <item x="334"/>
        <item x="21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14"/>
        <item x="285"/>
        <item x="284"/>
        <item x="283"/>
        <item x="282"/>
        <item x="281"/>
        <item x="5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60"/>
        <item x="254"/>
        <item x="253"/>
        <item x="252"/>
        <item x="251"/>
        <item x="250"/>
        <item x="249"/>
        <item x="248"/>
        <item x="247"/>
        <item x="246"/>
        <item x="245"/>
        <item x="5"/>
        <item x="244"/>
        <item x="41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39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50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9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2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6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47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53"/>
        <item x="96"/>
        <item x="95"/>
        <item x="94"/>
        <item x="93"/>
        <item x="92"/>
        <item x="91"/>
        <item x="90"/>
        <item x="24"/>
        <item x="89"/>
        <item x="88"/>
        <item x="87"/>
        <item x="86"/>
        <item x="85"/>
        <item x="84"/>
        <item x="83"/>
        <item x="82"/>
        <item x="43"/>
        <item x="81"/>
        <item x="20"/>
        <item x="80"/>
        <item x="79"/>
        <item x="78"/>
        <item x="77"/>
        <item x="76"/>
        <item x="1"/>
        <item x="75"/>
        <item x="74"/>
        <item x="73"/>
        <item x="72"/>
        <item x="33"/>
        <item x="56"/>
        <item x="66"/>
        <item x="62"/>
        <item x="48"/>
        <item x="7"/>
        <item x="58"/>
        <item x="27"/>
        <item x="0"/>
        <item x="31"/>
        <item x="13"/>
        <item x="45"/>
        <item x="34"/>
        <item x="63"/>
        <item x="59"/>
        <item x="68"/>
        <item x="57"/>
        <item x="6"/>
        <item x="32"/>
        <item x="54"/>
        <item x="22"/>
        <item x="64"/>
        <item x="29"/>
        <item x="55"/>
        <item x="26"/>
        <item x="18"/>
        <item x="35"/>
        <item x="4"/>
        <item x="23"/>
        <item x="19"/>
        <item x="44"/>
        <item x="30"/>
        <item x="3"/>
        <item x="37"/>
        <item x="49"/>
        <item x="12"/>
        <item x="71"/>
        <item x="15"/>
        <item x="987"/>
        <item t="default"/>
      </items>
    </pivotField>
    <pivotField showAll="0"/>
    <pivotField showAll="0">
      <items count="988"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67"/>
        <item x="472"/>
        <item x="471"/>
        <item x="470"/>
        <item x="469"/>
        <item x="468"/>
        <item x="467"/>
        <item x="466"/>
        <item x="28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0"/>
        <item x="438"/>
        <item x="437"/>
        <item x="436"/>
        <item x="435"/>
        <item x="434"/>
        <item x="433"/>
        <item x="432"/>
        <item x="431"/>
        <item x="430"/>
        <item x="46"/>
        <item x="429"/>
        <item x="428"/>
        <item x="8"/>
        <item x="427"/>
        <item x="426"/>
        <item x="425"/>
        <item x="424"/>
        <item x="423"/>
        <item x="422"/>
        <item x="421"/>
        <item x="420"/>
        <item x="419"/>
        <item x="418"/>
        <item x="52"/>
        <item x="417"/>
        <item x="11"/>
        <item x="416"/>
        <item x="10"/>
        <item x="415"/>
        <item x="414"/>
        <item x="413"/>
        <item x="412"/>
        <item x="411"/>
        <item x="410"/>
        <item x="38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70"/>
        <item x="395"/>
        <item x="394"/>
        <item x="393"/>
        <item x="392"/>
        <item x="391"/>
        <item x="17"/>
        <item x="390"/>
        <item x="389"/>
        <item x="69"/>
        <item x="388"/>
        <item x="387"/>
        <item x="386"/>
        <item x="65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6"/>
        <item x="374"/>
        <item x="373"/>
        <item x="372"/>
        <item x="61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25"/>
        <item x="356"/>
        <item x="355"/>
        <item x="354"/>
        <item x="353"/>
        <item x="352"/>
        <item x="351"/>
        <item x="350"/>
        <item x="349"/>
        <item x="348"/>
        <item x="42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21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14"/>
        <item x="285"/>
        <item x="284"/>
        <item x="283"/>
        <item x="51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5"/>
        <item x="247"/>
        <item x="246"/>
        <item x="245"/>
        <item x="244"/>
        <item x="243"/>
        <item x="41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39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50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9"/>
        <item x="146"/>
        <item x="145"/>
        <item x="144"/>
        <item x="2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6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47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24"/>
        <item x="92"/>
        <item x="53"/>
        <item x="91"/>
        <item x="90"/>
        <item x="89"/>
        <item x="88"/>
        <item x="87"/>
        <item x="86"/>
        <item x="85"/>
        <item x="20"/>
        <item x="84"/>
        <item x="83"/>
        <item x="82"/>
        <item x="43"/>
        <item x="81"/>
        <item x="80"/>
        <item x="79"/>
        <item x="1"/>
        <item x="78"/>
        <item x="77"/>
        <item x="76"/>
        <item x="75"/>
        <item x="74"/>
        <item x="73"/>
        <item x="72"/>
        <item x="71"/>
        <item x="33"/>
        <item x="56"/>
        <item x="66"/>
        <item x="62"/>
        <item x="48"/>
        <item x="7"/>
        <item x="58"/>
        <item x="27"/>
        <item x="0"/>
        <item x="31"/>
        <item x="13"/>
        <item x="45"/>
        <item x="34"/>
        <item x="63"/>
        <item x="59"/>
        <item x="68"/>
        <item x="57"/>
        <item x="6"/>
        <item x="32"/>
        <item x="54"/>
        <item x="22"/>
        <item x="64"/>
        <item x="55"/>
        <item x="26"/>
        <item x="29"/>
        <item x="18"/>
        <item x="4"/>
        <item x="35"/>
        <item x="44"/>
        <item x="19"/>
        <item x="23"/>
        <item x="30"/>
        <item x="3"/>
        <item x="12"/>
        <item x="37"/>
        <item x="49"/>
        <item x="15"/>
        <item x="986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1"/>
        <item x="7"/>
        <item x="5"/>
        <item x="2"/>
        <item x="3"/>
        <item x="8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/>
      </items>
    </pivotField>
  </pivotFields>
  <rowFields count="1">
    <field x="2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 v="1"/>
    </i>
    <i>
      <x v="3"/>
    </i>
    <i>
      <x v="4"/>
    </i>
    <i>
      <x v="5"/>
    </i>
    <i t="grand">
      <x/>
    </i>
  </colItems>
  <pageFields count="2">
    <pageField fld="18" hier="-1"/>
    <pageField fld="25" hier="-1"/>
  </pageFields>
  <dataFields count="1">
    <dataField name="Count of Outcome" fld="6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Gallery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988"/>
  <sheetViews>
    <sheetView topLeftCell="B1" zoomScale="175" zoomScaleNormal="175" workbookViewId="0">
      <selection activeCell="G1" sqref="G1:H1048576"/>
    </sheetView>
  </sheetViews>
  <sheetFormatPr defaultColWidth="10.6640625" defaultRowHeight="18.5" x14ac:dyDescent="0.55000000000000004"/>
  <cols>
    <col min="1" max="1" width="4.1640625" customWidth="1"/>
    <col min="2" max="2" width="30.6640625" customWidth="1"/>
    <col min="3" max="3" width="33.5" style="3" customWidth="1"/>
    <col min="5" max="5" width="10.83203125" customWidth="1"/>
    <col min="6" max="6" width="14.5" customWidth="1"/>
    <col min="8" max="9" width="13" customWidth="1"/>
    <col min="12" max="12" width="11.1640625" customWidth="1"/>
    <col min="13" max="13" width="11.1640625" style="9" customWidth="1"/>
    <col min="14" max="14" width="11.1640625" customWidth="1"/>
    <col min="15" max="15" width="11.1640625" style="9" customWidth="1"/>
    <col min="18" max="18" width="28" customWidth="1"/>
  </cols>
  <sheetData>
    <row r="1" spans="1:20" s="1" customFormat="1" x14ac:dyDescent="0.55000000000000004">
      <c r="A1" s="1" t="s">
        <v>191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193</v>
      </c>
      <c r="G1" s="1" t="s">
        <v>194</v>
      </c>
      <c r="H1" s="1" t="s">
        <v>4</v>
      </c>
      <c r="I1" s="1" t="s">
        <v>195</v>
      </c>
      <c r="J1" s="1" t="s">
        <v>5</v>
      </c>
      <c r="K1" s="1" t="s">
        <v>6</v>
      </c>
      <c r="L1" s="1" t="s">
        <v>7</v>
      </c>
      <c r="M1" s="8" t="s">
        <v>228</v>
      </c>
      <c r="N1" s="1" t="s">
        <v>8</v>
      </c>
      <c r="O1" s="8" t="s">
        <v>229</v>
      </c>
      <c r="P1" s="1" t="s">
        <v>9</v>
      </c>
      <c r="Q1" s="1" t="s">
        <v>10</v>
      </c>
      <c r="R1" s="1" t="s">
        <v>192</v>
      </c>
      <c r="S1" s="1" t="s">
        <v>243</v>
      </c>
      <c r="T1" s="1" t="s">
        <v>222</v>
      </c>
    </row>
    <row r="2" spans="1:20" x14ac:dyDescent="0.55000000000000004">
      <c r="A2">
        <v>0</v>
      </c>
      <c r="B2" t="s">
        <v>11</v>
      </c>
      <c r="C2" s="3" t="s">
        <v>12</v>
      </c>
      <c r="D2">
        <v>100</v>
      </c>
      <c r="E2">
        <v>0</v>
      </c>
      <c r="F2" s="4">
        <f>E2/D2</f>
        <v>0</v>
      </c>
      <c r="G2" t="s">
        <v>13</v>
      </c>
      <c r="H2">
        <v>0</v>
      </c>
      <c r="I2" s="5" cm="1">
        <f t="array" ref="I2">_xlfn.IFS(H2=0,0,H2&gt;0,E2/H2)</f>
        <v>0</v>
      </c>
      <c r="J2" t="s">
        <v>14</v>
      </c>
      <c r="K2" t="s">
        <v>15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16</v>
      </c>
      <c r="S2" t="str" cm="1">
        <f t="array" ref="S2:T2">_xlfn.TEXTSPLIT(R2,"/",,TRUE)</f>
        <v>food</v>
      </c>
      <c r="T2" t="str">
        <v>food trucks</v>
      </c>
    </row>
    <row r="3" spans="1:20" x14ac:dyDescent="0.55000000000000004">
      <c r="A3">
        <v>1</v>
      </c>
      <c r="B3" t="s">
        <v>17</v>
      </c>
      <c r="C3" s="3" t="s">
        <v>18</v>
      </c>
      <c r="D3">
        <v>1400</v>
      </c>
      <c r="E3">
        <v>14560</v>
      </c>
      <c r="F3" s="4">
        <f t="shared" ref="F3:F66" si="0">E3/D3</f>
        <v>10.4</v>
      </c>
      <c r="G3" t="s">
        <v>19</v>
      </c>
      <c r="H3">
        <v>158</v>
      </c>
      <c r="I3" s="5" cm="1">
        <f t="array" ref="I3">_xlfn.IFS(H3=0,0,H3&gt;0,E3/H3)</f>
        <v>92.151898734177209</v>
      </c>
      <c r="J3" t="s">
        <v>20</v>
      </c>
      <c r="K3" t="s">
        <v>21</v>
      </c>
      <c r="L3">
        <v>1408424400</v>
      </c>
      <c r="M3" s="9">
        <f t="shared" ref="M3:M66" si="1">(((L3/60)/60)/24)+DATE(1970,1,1)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22</v>
      </c>
      <c r="S3" t="str" cm="1">
        <f t="array" ref="S3:T3">_xlfn.TEXTSPLIT(R3,"/",,TRUE)</f>
        <v>music</v>
      </c>
      <c r="T3" t="str">
        <v>rock</v>
      </c>
    </row>
    <row r="4" spans="1:20" ht="37" x14ac:dyDescent="0.55000000000000004">
      <c r="A4">
        <v>2</v>
      </c>
      <c r="B4" t="s">
        <v>23</v>
      </c>
      <c r="C4" s="3" t="s">
        <v>24</v>
      </c>
      <c r="D4">
        <v>108400</v>
      </c>
      <c r="E4">
        <v>142523</v>
      </c>
      <c r="F4" s="4">
        <f t="shared" si="0"/>
        <v>1.3147878228782288</v>
      </c>
      <c r="G4" t="s">
        <v>19</v>
      </c>
      <c r="H4">
        <v>1425</v>
      </c>
      <c r="I4" s="5" cm="1">
        <f t="array" ref="I4">_xlfn.IFS(H4=0,0,H4&gt;0,E4/H4)</f>
        <v>100.01614035087719</v>
      </c>
      <c r="J4" t="s">
        <v>25</v>
      </c>
      <c r="K4" t="s">
        <v>26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27</v>
      </c>
      <c r="S4" t="str" cm="1">
        <f t="array" ref="S4:T4">_xlfn.TEXTSPLIT(R4,"/",,TRUE)</f>
        <v>technology</v>
      </c>
      <c r="T4" t="str">
        <v>web</v>
      </c>
    </row>
    <row r="5" spans="1:20" ht="37" x14ac:dyDescent="0.55000000000000004">
      <c r="A5">
        <v>3</v>
      </c>
      <c r="B5" t="s">
        <v>28</v>
      </c>
      <c r="C5" s="3" t="s">
        <v>29</v>
      </c>
      <c r="D5">
        <v>4200</v>
      </c>
      <c r="E5">
        <v>2477</v>
      </c>
      <c r="F5" s="4">
        <f t="shared" si="0"/>
        <v>0.58976190476190471</v>
      </c>
      <c r="G5" t="s">
        <v>13</v>
      </c>
      <c r="H5">
        <v>24</v>
      </c>
      <c r="I5" s="5" cm="1">
        <f t="array" ref="I5">_xlfn.IFS(H5=0,0,H5&gt;0,E5/H5)</f>
        <v>103.20833333333333</v>
      </c>
      <c r="J5" t="s">
        <v>20</v>
      </c>
      <c r="K5" t="s">
        <v>21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22</v>
      </c>
      <c r="S5" t="str" cm="1">
        <f t="array" ref="S5:T5">_xlfn.TEXTSPLIT(R5,"/",,TRUE)</f>
        <v>music</v>
      </c>
      <c r="T5" t="str">
        <v>rock</v>
      </c>
    </row>
    <row r="6" spans="1:20" x14ac:dyDescent="0.55000000000000004">
      <c r="A6">
        <v>4</v>
      </c>
      <c r="B6" t="s">
        <v>30</v>
      </c>
      <c r="C6" s="3" t="s">
        <v>31</v>
      </c>
      <c r="D6">
        <v>7600</v>
      </c>
      <c r="E6">
        <v>5265</v>
      </c>
      <c r="F6" s="4">
        <f t="shared" si="0"/>
        <v>0.69276315789473686</v>
      </c>
      <c r="G6" t="s">
        <v>13</v>
      </c>
      <c r="H6">
        <v>53</v>
      </c>
      <c r="I6" s="5" cm="1">
        <f t="array" ref="I6">_xlfn.IFS(H6=0,0,H6&gt;0,E6/H6)</f>
        <v>99.339622641509436</v>
      </c>
      <c r="J6" t="s">
        <v>20</v>
      </c>
      <c r="K6" t="s">
        <v>21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32</v>
      </c>
      <c r="S6" t="str" cm="1">
        <f t="array" ref="S6:T6">_xlfn.TEXTSPLIT(R6,"/",,TRUE)</f>
        <v>theater</v>
      </c>
      <c r="T6" t="str">
        <v>plays</v>
      </c>
    </row>
    <row r="7" spans="1:20" x14ac:dyDescent="0.55000000000000004">
      <c r="A7">
        <v>5</v>
      </c>
      <c r="B7" t="s">
        <v>33</v>
      </c>
      <c r="C7" s="3" t="s">
        <v>34</v>
      </c>
      <c r="D7">
        <v>7600</v>
      </c>
      <c r="E7">
        <v>13195</v>
      </c>
      <c r="F7" s="4">
        <f t="shared" si="0"/>
        <v>1.7361842105263159</v>
      </c>
      <c r="G7" t="s">
        <v>19</v>
      </c>
      <c r="H7">
        <v>174</v>
      </c>
      <c r="I7" s="5" cm="1">
        <f t="array" ref="I7">_xlfn.IFS(H7=0,0,H7&gt;0,E7/H7)</f>
        <v>75.833333333333329</v>
      </c>
      <c r="J7" t="s">
        <v>35</v>
      </c>
      <c r="K7" t="s">
        <v>36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32</v>
      </c>
      <c r="S7" t="str" cm="1">
        <f t="array" ref="S7:T7">_xlfn.TEXTSPLIT(R7,"/",,TRUE)</f>
        <v>theater</v>
      </c>
      <c r="T7" t="str">
        <v>plays</v>
      </c>
    </row>
    <row r="8" spans="1:20" x14ac:dyDescent="0.55000000000000004">
      <c r="A8">
        <v>6</v>
      </c>
      <c r="B8" t="s">
        <v>37</v>
      </c>
      <c r="C8" s="3" t="s">
        <v>38</v>
      </c>
      <c r="D8">
        <v>5200</v>
      </c>
      <c r="E8">
        <v>1090</v>
      </c>
      <c r="F8" s="4">
        <f t="shared" si="0"/>
        <v>0.20961538461538462</v>
      </c>
      <c r="G8" t="s">
        <v>13</v>
      </c>
      <c r="H8">
        <v>18</v>
      </c>
      <c r="I8" s="5" cm="1">
        <f t="array" ref="I8">_xlfn.IFS(H8=0,0,H8&gt;0,E8/H8)</f>
        <v>60.555555555555557</v>
      </c>
      <c r="J8" t="s">
        <v>39</v>
      </c>
      <c r="K8" t="s">
        <v>40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41</v>
      </c>
      <c r="S8" t="str" cm="1">
        <f t="array" ref="S8:T8">_xlfn.TEXTSPLIT(R8,"/",,TRUE)</f>
        <v>film &amp; video</v>
      </c>
      <c r="T8" t="str">
        <v>documentary</v>
      </c>
    </row>
    <row r="9" spans="1:20" x14ac:dyDescent="0.55000000000000004">
      <c r="A9">
        <v>7</v>
      </c>
      <c r="B9" t="s">
        <v>42</v>
      </c>
      <c r="C9" s="3" t="s">
        <v>43</v>
      </c>
      <c r="D9">
        <v>4500</v>
      </c>
      <c r="E9">
        <v>14741</v>
      </c>
      <c r="F9" s="4">
        <f t="shared" si="0"/>
        <v>3.2757777777777779</v>
      </c>
      <c r="G9" t="s">
        <v>19</v>
      </c>
      <c r="H9">
        <v>227</v>
      </c>
      <c r="I9" s="5" cm="1">
        <f t="array" ref="I9">_xlfn.IFS(H9=0,0,H9&gt;0,E9/H9)</f>
        <v>64.93832599118943</v>
      </c>
      <c r="J9" t="s">
        <v>35</v>
      </c>
      <c r="K9" t="s">
        <v>36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32</v>
      </c>
      <c r="S9" t="str" cm="1">
        <f t="array" ref="S9:T9">_xlfn.TEXTSPLIT(R9,"/",,TRUE)</f>
        <v>theater</v>
      </c>
      <c r="T9" t="str">
        <v>plays</v>
      </c>
    </row>
    <row r="10" spans="1:20" x14ac:dyDescent="0.55000000000000004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4">
        <f t="shared" si="0"/>
        <v>0.19932788374205268</v>
      </c>
      <c r="G10" t="s">
        <v>46</v>
      </c>
      <c r="H10">
        <v>708</v>
      </c>
      <c r="I10" s="5" cm="1">
        <f t="array" ref="I10">_xlfn.IFS(H10=0,0,H10&gt;0,E10/H10)</f>
        <v>30.997175141242938</v>
      </c>
      <c r="J10" t="s">
        <v>35</v>
      </c>
      <c r="K10" t="s">
        <v>36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32</v>
      </c>
      <c r="S10" t="str" cm="1">
        <f t="array" ref="S10:T10">_xlfn.TEXTSPLIT(R10,"/",,TRUE)</f>
        <v>theater</v>
      </c>
      <c r="T10" t="str">
        <v>plays</v>
      </c>
    </row>
    <row r="11" spans="1:20" x14ac:dyDescent="0.55000000000000004">
      <c r="A11">
        <v>9</v>
      </c>
      <c r="B11" t="s">
        <v>47</v>
      </c>
      <c r="C11" s="3" t="s">
        <v>48</v>
      </c>
      <c r="D11">
        <v>6200</v>
      </c>
      <c r="E11">
        <v>3208</v>
      </c>
      <c r="F11" s="4">
        <f t="shared" si="0"/>
        <v>0.51741935483870971</v>
      </c>
      <c r="G11" t="s">
        <v>13</v>
      </c>
      <c r="H11">
        <v>44</v>
      </c>
      <c r="I11" s="5" cm="1">
        <f t="array" ref="I11">_xlfn.IFS(H11=0,0,H11&gt;0,E11/H11)</f>
        <v>72.909090909090907</v>
      </c>
      <c r="J11" t="s">
        <v>20</v>
      </c>
      <c r="K11" t="s">
        <v>21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49</v>
      </c>
      <c r="S11" t="str" cm="1">
        <f t="array" ref="S11:T11">_xlfn.TEXTSPLIT(R11,"/",,TRUE)</f>
        <v>music</v>
      </c>
      <c r="T11" t="str">
        <v>electric music</v>
      </c>
    </row>
    <row r="12" spans="1:20" x14ac:dyDescent="0.55000000000000004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4">
        <f t="shared" si="0"/>
        <v>2.6611538461538462</v>
      </c>
      <c r="G12" t="s">
        <v>19</v>
      </c>
      <c r="H12">
        <v>220</v>
      </c>
      <c r="I12" s="5" cm="1">
        <f t="array" ref="I12">_xlfn.IFS(H12=0,0,H12&gt;0,E12/H12)</f>
        <v>62.9</v>
      </c>
      <c r="J12" t="s">
        <v>20</v>
      </c>
      <c r="K12" t="s">
        <v>21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52</v>
      </c>
      <c r="S12" t="str" cm="1">
        <f t="array" ref="S12:T12">_xlfn.TEXTSPLIT(R12,"/",,TRUE)</f>
        <v>film &amp; video</v>
      </c>
      <c r="T12" t="str">
        <v>drama</v>
      </c>
    </row>
    <row r="13" spans="1:20" ht="37" x14ac:dyDescent="0.55000000000000004">
      <c r="A13">
        <v>11</v>
      </c>
      <c r="B13" t="s">
        <v>53</v>
      </c>
      <c r="C13" s="3" t="s">
        <v>54</v>
      </c>
      <c r="D13">
        <v>6300</v>
      </c>
      <c r="E13">
        <v>3030</v>
      </c>
      <c r="F13" s="4">
        <f t="shared" si="0"/>
        <v>0.48095238095238096</v>
      </c>
      <c r="G13" t="s">
        <v>13</v>
      </c>
      <c r="H13">
        <v>27</v>
      </c>
      <c r="I13" s="5" cm="1">
        <f t="array" ref="I13">_xlfn.IFS(H13=0,0,H13&gt;0,E13/H13)</f>
        <v>112.22222222222223</v>
      </c>
      <c r="J13" t="s">
        <v>20</v>
      </c>
      <c r="K13" t="s">
        <v>21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32</v>
      </c>
      <c r="S13" t="str" cm="1">
        <f t="array" ref="S13:T13">_xlfn.TEXTSPLIT(R13,"/",,TRUE)</f>
        <v>theater</v>
      </c>
      <c r="T13" t="str">
        <v>plays</v>
      </c>
    </row>
    <row r="14" spans="1:20" x14ac:dyDescent="0.55000000000000004">
      <c r="A14">
        <v>12</v>
      </c>
      <c r="B14" t="s">
        <v>55</v>
      </c>
      <c r="C14" s="3" t="s">
        <v>56</v>
      </c>
      <c r="D14">
        <v>6300</v>
      </c>
      <c r="E14">
        <v>5629</v>
      </c>
      <c r="F14" s="4">
        <f t="shared" si="0"/>
        <v>0.89349206349206345</v>
      </c>
      <c r="G14" t="s">
        <v>13</v>
      </c>
      <c r="H14">
        <v>55</v>
      </c>
      <c r="I14" s="5" cm="1">
        <f t="array" ref="I14">_xlfn.IFS(H14=0,0,H14&gt;0,E14/H14)</f>
        <v>102.34545454545454</v>
      </c>
      <c r="J14" t="s">
        <v>20</v>
      </c>
      <c r="K14" t="s">
        <v>21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52</v>
      </c>
      <c r="S14" t="str" cm="1">
        <f t="array" ref="S14:T14">_xlfn.TEXTSPLIT(R14,"/",,TRUE)</f>
        <v>film &amp; video</v>
      </c>
      <c r="T14" t="str">
        <v>drama</v>
      </c>
    </row>
    <row r="15" spans="1:20" ht="37" x14ac:dyDescent="0.55000000000000004">
      <c r="A15">
        <v>13</v>
      </c>
      <c r="B15" t="s">
        <v>57</v>
      </c>
      <c r="C15" s="3" t="s">
        <v>58</v>
      </c>
      <c r="D15">
        <v>4200</v>
      </c>
      <c r="E15">
        <v>10295</v>
      </c>
      <c r="F15" s="4">
        <f t="shared" si="0"/>
        <v>2.4511904761904764</v>
      </c>
      <c r="G15" t="s">
        <v>19</v>
      </c>
      <c r="H15">
        <v>98</v>
      </c>
      <c r="I15" s="5" cm="1">
        <f t="array" ref="I15">_xlfn.IFS(H15=0,0,H15&gt;0,E15/H15)</f>
        <v>105.05102040816327</v>
      </c>
      <c r="J15" t="s">
        <v>20</v>
      </c>
      <c r="K15" t="s">
        <v>21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59</v>
      </c>
      <c r="S15" t="str" cm="1">
        <f t="array" ref="S15:T15">_xlfn.TEXTSPLIT(R15,"/",,TRUE)</f>
        <v>music</v>
      </c>
      <c r="T15" t="str">
        <v>indie rock</v>
      </c>
    </row>
    <row r="16" spans="1:20" x14ac:dyDescent="0.55000000000000004">
      <c r="A16">
        <v>14</v>
      </c>
      <c r="B16" t="s">
        <v>60</v>
      </c>
      <c r="C16" s="3" t="s">
        <v>61</v>
      </c>
      <c r="D16">
        <v>28200</v>
      </c>
      <c r="E16">
        <v>18829</v>
      </c>
      <c r="F16" s="4">
        <f t="shared" si="0"/>
        <v>0.66769503546099296</v>
      </c>
      <c r="G16" t="s">
        <v>13</v>
      </c>
      <c r="H16">
        <v>200</v>
      </c>
      <c r="I16" s="5" cm="1">
        <f t="array" ref="I16">_xlfn.IFS(H16=0,0,H16&gt;0,E16/H16)</f>
        <v>94.144999999999996</v>
      </c>
      <c r="J16" t="s">
        <v>20</v>
      </c>
      <c r="K16" t="s">
        <v>21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59</v>
      </c>
      <c r="S16" t="str" cm="1">
        <f t="array" ref="S16:T16">_xlfn.TEXTSPLIT(R16,"/",,TRUE)</f>
        <v>music</v>
      </c>
      <c r="T16" t="str">
        <v>indie rock</v>
      </c>
    </row>
    <row r="17" spans="1:20" x14ac:dyDescent="0.55000000000000004">
      <c r="A17">
        <v>15</v>
      </c>
      <c r="B17" t="s">
        <v>62</v>
      </c>
      <c r="C17" s="3" t="s">
        <v>63</v>
      </c>
      <c r="D17">
        <v>81200</v>
      </c>
      <c r="E17">
        <v>38414</v>
      </c>
      <c r="F17" s="4">
        <f t="shared" si="0"/>
        <v>0.47307881773399013</v>
      </c>
      <c r="G17" t="s">
        <v>13</v>
      </c>
      <c r="H17">
        <v>452</v>
      </c>
      <c r="I17" s="5" cm="1">
        <f t="array" ref="I17">_xlfn.IFS(H17=0,0,H17&gt;0,E17/H17)</f>
        <v>84.986725663716811</v>
      </c>
      <c r="J17" t="s">
        <v>20</v>
      </c>
      <c r="K17" t="s">
        <v>21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64</v>
      </c>
      <c r="S17" t="str" cm="1">
        <f t="array" ref="S17:T17">_xlfn.TEXTSPLIT(R17,"/",,TRUE)</f>
        <v>technology</v>
      </c>
      <c r="T17" t="str">
        <v>wearables</v>
      </c>
    </row>
    <row r="18" spans="1:20" x14ac:dyDescent="0.55000000000000004">
      <c r="A18">
        <v>16</v>
      </c>
      <c r="B18" t="s">
        <v>65</v>
      </c>
      <c r="C18" s="3" t="s">
        <v>66</v>
      </c>
      <c r="D18">
        <v>1700</v>
      </c>
      <c r="E18">
        <v>11041</v>
      </c>
      <c r="F18" s="4">
        <f t="shared" si="0"/>
        <v>6.4947058823529416</v>
      </c>
      <c r="G18" t="s">
        <v>19</v>
      </c>
      <c r="H18">
        <v>100</v>
      </c>
      <c r="I18" s="5" cm="1">
        <f t="array" ref="I18">_xlfn.IFS(H18=0,0,H18&gt;0,E18/H18)</f>
        <v>110.41</v>
      </c>
      <c r="J18" t="s">
        <v>20</v>
      </c>
      <c r="K18" t="s">
        <v>21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67</v>
      </c>
      <c r="S18" t="str" cm="1">
        <f t="array" ref="S18:T18">_xlfn.TEXTSPLIT(R18,"/",,TRUE)</f>
        <v>publishing</v>
      </c>
      <c r="T18" t="str">
        <v>nonfiction</v>
      </c>
    </row>
    <row r="19" spans="1:20" x14ac:dyDescent="0.55000000000000004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s="4">
        <f t="shared" si="0"/>
        <v>1.5939125295508274</v>
      </c>
      <c r="G19" t="s">
        <v>19</v>
      </c>
      <c r="H19">
        <v>1249</v>
      </c>
      <c r="I19" s="5" cm="1">
        <f t="array" ref="I19">_xlfn.IFS(H19=0,0,H19&gt;0,E19/H19)</f>
        <v>107.96236989591674</v>
      </c>
      <c r="J19" t="s">
        <v>20</v>
      </c>
      <c r="K19" t="s">
        <v>21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70</v>
      </c>
      <c r="S19" t="str" cm="1">
        <f t="array" ref="S19:T19">_xlfn.TEXTSPLIT(R19,"/",,TRUE)</f>
        <v>film &amp; video</v>
      </c>
      <c r="T19" t="str">
        <v>animation</v>
      </c>
    </row>
    <row r="20" spans="1:20" x14ac:dyDescent="0.55000000000000004">
      <c r="A20">
        <v>18</v>
      </c>
      <c r="B20" t="s">
        <v>71</v>
      </c>
      <c r="C20" s="3" t="s">
        <v>72</v>
      </c>
      <c r="D20">
        <v>9100</v>
      </c>
      <c r="E20">
        <v>6089</v>
      </c>
      <c r="F20" s="4">
        <f t="shared" si="0"/>
        <v>0.66912087912087914</v>
      </c>
      <c r="G20" t="s">
        <v>73</v>
      </c>
      <c r="H20">
        <v>135</v>
      </c>
      <c r="I20" s="5" cm="1">
        <f t="array" ref="I20">_xlfn.IFS(H20=0,0,H20&gt;0,E20/H20)</f>
        <v>45.103703703703701</v>
      </c>
      <c r="J20" t="s">
        <v>20</v>
      </c>
      <c r="K20" t="s">
        <v>21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32</v>
      </c>
      <c r="S20" t="str" cm="1">
        <f t="array" ref="S20:T20">_xlfn.TEXTSPLIT(R20,"/",,TRUE)</f>
        <v>theater</v>
      </c>
      <c r="T20" t="str">
        <v>plays</v>
      </c>
    </row>
    <row r="21" spans="1:20" x14ac:dyDescent="0.55000000000000004">
      <c r="A21">
        <v>19</v>
      </c>
      <c r="B21" t="s">
        <v>74</v>
      </c>
      <c r="C21" s="3" t="s">
        <v>75</v>
      </c>
      <c r="D21">
        <v>62500</v>
      </c>
      <c r="E21">
        <v>30331</v>
      </c>
      <c r="F21" s="4">
        <f t="shared" si="0"/>
        <v>0.48529600000000001</v>
      </c>
      <c r="G21" t="s">
        <v>13</v>
      </c>
      <c r="H21">
        <v>674</v>
      </c>
      <c r="I21" s="5" cm="1">
        <f t="array" ref="I21">_xlfn.IFS(H21=0,0,H21&gt;0,E21/H21)</f>
        <v>45.001483679525222</v>
      </c>
      <c r="J21" t="s">
        <v>20</v>
      </c>
      <c r="K21" t="s">
        <v>21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32</v>
      </c>
      <c r="S21" t="str" cm="1">
        <f t="array" ref="S21:T21">_xlfn.TEXTSPLIT(R21,"/",,TRUE)</f>
        <v>theater</v>
      </c>
      <c r="T21" t="str">
        <v>plays</v>
      </c>
    </row>
    <row r="22" spans="1:20" x14ac:dyDescent="0.55000000000000004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s="4">
        <f t="shared" si="0"/>
        <v>1.1224279210925645</v>
      </c>
      <c r="G22" t="s">
        <v>19</v>
      </c>
      <c r="H22">
        <v>1396</v>
      </c>
      <c r="I22" s="5" cm="1">
        <f t="array" ref="I22">_xlfn.IFS(H22=0,0,H22&gt;0,E22/H22)</f>
        <v>105.97134670487107</v>
      </c>
      <c r="J22" t="s">
        <v>20</v>
      </c>
      <c r="K22" t="s">
        <v>21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52</v>
      </c>
      <c r="S22" t="str" cm="1">
        <f t="array" ref="S22:T22">_xlfn.TEXTSPLIT(R22,"/",,TRUE)</f>
        <v>film &amp; video</v>
      </c>
      <c r="T22" t="str">
        <v>drama</v>
      </c>
    </row>
    <row r="23" spans="1:20" x14ac:dyDescent="0.55000000000000004">
      <c r="A23">
        <v>21</v>
      </c>
      <c r="B23" t="s">
        <v>78</v>
      </c>
      <c r="C23" s="3" t="s">
        <v>79</v>
      </c>
      <c r="D23">
        <v>94000</v>
      </c>
      <c r="E23">
        <v>38533</v>
      </c>
      <c r="F23" s="4">
        <f t="shared" si="0"/>
        <v>0.40992553191489361</v>
      </c>
      <c r="G23" t="s">
        <v>13</v>
      </c>
      <c r="H23">
        <v>558</v>
      </c>
      <c r="I23" s="5" cm="1">
        <f t="array" ref="I23">_xlfn.IFS(H23=0,0,H23&gt;0,E23/H23)</f>
        <v>69.055555555555557</v>
      </c>
      <c r="J23" t="s">
        <v>20</v>
      </c>
      <c r="K23" t="s">
        <v>21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32</v>
      </c>
      <c r="S23" t="str" cm="1">
        <f t="array" ref="S23:T23">_xlfn.TEXTSPLIT(R23,"/",,TRUE)</f>
        <v>theater</v>
      </c>
      <c r="T23" t="str">
        <v>plays</v>
      </c>
    </row>
    <row r="24" spans="1:20" x14ac:dyDescent="0.55000000000000004">
      <c r="A24">
        <v>22</v>
      </c>
      <c r="B24" t="s">
        <v>80</v>
      </c>
      <c r="C24" s="3" t="s">
        <v>81</v>
      </c>
      <c r="D24">
        <v>59100</v>
      </c>
      <c r="E24">
        <v>75690</v>
      </c>
      <c r="F24" s="4">
        <f t="shared" si="0"/>
        <v>1.2807106598984772</v>
      </c>
      <c r="G24" t="s">
        <v>19</v>
      </c>
      <c r="H24">
        <v>890</v>
      </c>
      <c r="I24" s="5" cm="1">
        <f t="array" ref="I24">_xlfn.IFS(H24=0,0,H24&gt;0,E24/H24)</f>
        <v>85.044943820224717</v>
      </c>
      <c r="J24" t="s">
        <v>20</v>
      </c>
      <c r="K24" t="s">
        <v>21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32</v>
      </c>
      <c r="S24" t="str" cm="1">
        <f t="array" ref="S24:T24">_xlfn.TEXTSPLIT(R24,"/",,TRUE)</f>
        <v>theater</v>
      </c>
      <c r="T24" t="str">
        <v>plays</v>
      </c>
    </row>
    <row r="25" spans="1:20" x14ac:dyDescent="0.55000000000000004">
      <c r="A25">
        <v>23</v>
      </c>
      <c r="B25" t="s">
        <v>82</v>
      </c>
      <c r="C25" s="3" t="s">
        <v>83</v>
      </c>
      <c r="D25">
        <v>4500</v>
      </c>
      <c r="E25">
        <v>14942</v>
      </c>
      <c r="F25" s="4">
        <f t="shared" si="0"/>
        <v>3.3204444444444445</v>
      </c>
      <c r="G25" t="s">
        <v>19</v>
      </c>
      <c r="H25">
        <v>142</v>
      </c>
      <c r="I25" s="5" cm="1">
        <f t="array" ref="I25">_xlfn.IFS(H25=0,0,H25&gt;0,E25/H25)</f>
        <v>105.22535211267606</v>
      </c>
      <c r="J25" t="s">
        <v>39</v>
      </c>
      <c r="K25" t="s">
        <v>40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41</v>
      </c>
      <c r="S25" t="str" cm="1">
        <f t="array" ref="S25:T25">_xlfn.TEXTSPLIT(R25,"/",,TRUE)</f>
        <v>film &amp; video</v>
      </c>
      <c r="T25" t="str">
        <v>documentary</v>
      </c>
    </row>
    <row r="26" spans="1:20" x14ac:dyDescent="0.55000000000000004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s="4">
        <f t="shared" si="0"/>
        <v>1.1283225108225108</v>
      </c>
      <c r="G26" t="s">
        <v>19</v>
      </c>
      <c r="H26">
        <v>2673</v>
      </c>
      <c r="I26" s="5" cm="1">
        <f t="array" ref="I26">_xlfn.IFS(H26=0,0,H26&gt;0,E26/H26)</f>
        <v>39.003741114852225</v>
      </c>
      <c r="J26" t="s">
        <v>20</v>
      </c>
      <c r="K26" t="s">
        <v>21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64</v>
      </c>
      <c r="S26" t="str" cm="1">
        <f t="array" ref="S26:T26">_xlfn.TEXTSPLIT(R26,"/",,TRUE)</f>
        <v>technology</v>
      </c>
      <c r="T26" t="str">
        <v>wearables</v>
      </c>
    </row>
    <row r="27" spans="1:20" x14ac:dyDescent="0.55000000000000004">
      <c r="A27">
        <v>25</v>
      </c>
      <c r="B27" t="s">
        <v>86</v>
      </c>
      <c r="C27" s="3" t="s">
        <v>87</v>
      </c>
      <c r="D27">
        <v>5500</v>
      </c>
      <c r="E27">
        <v>11904</v>
      </c>
      <c r="F27" s="4">
        <f t="shared" si="0"/>
        <v>2.1643636363636363</v>
      </c>
      <c r="G27" t="s">
        <v>19</v>
      </c>
      <c r="H27">
        <v>163</v>
      </c>
      <c r="I27" s="5" cm="1">
        <f t="array" ref="I27">_xlfn.IFS(H27=0,0,H27&gt;0,E27/H27)</f>
        <v>73.030674846625772</v>
      </c>
      <c r="J27" t="s">
        <v>20</v>
      </c>
      <c r="K27" t="s">
        <v>21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88</v>
      </c>
      <c r="S27" t="str" cm="1">
        <f t="array" ref="S27:T27">_xlfn.TEXTSPLIT(R27,"/",,TRUE)</f>
        <v>games</v>
      </c>
      <c r="T27" t="str">
        <v>video games</v>
      </c>
    </row>
    <row r="28" spans="1:20" x14ac:dyDescent="0.55000000000000004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s="4">
        <f t="shared" si="0"/>
        <v>0.4819906976744186</v>
      </c>
      <c r="G28" t="s">
        <v>73</v>
      </c>
      <c r="H28">
        <v>1480</v>
      </c>
      <c r="I28" s="5" cm="1">
        <f t="array" ref="I28">_xlfn.IFS(H28=0,0,H28&gt;0,E28/H28)</f>
        <v>35.009459459459457</v>
      </c>
      <c r="J28" t="s">
        <v>20</v>
      </c>
      <c r="K28" t="s">
        <v>21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32</v>
      </c>
      <c r="S28" t="str" cm="1">
        <f t="array" ref="S28:T28">_xlfn.TEXTSPLIT(R28,"/",,TRUE)</f>
        <v>theater</v>
      </c>
      <c r="T28" t="str">
        <v>plays</v>
      </c>
    </row>
    <row r="29" spans="1:20" x14ac:dyDescent="0.55000000000000004">
      <c r="A29">
        <v>27</v>
      </c>
      <c r="B29" t="s">
        <v>91</v>
      </c>
      <c r="C29" s="3" t="s">
        <v>92</v>
      </c>
      <c r="D29">
        <v>2000</v>
      </c>
      <c r="E29">
        <v>1599</v>
      </c>
      <c r="F29" s="4">
        <f t="shared" si="0"/>
        <v>0.79949999999999999</v>
      </c>
      <c r="G29" t="s">
        <v>13</v>
      </c>
      <c r="H29">
        <v>15</v>
      </c>
      <c r="I29" s="5" cm="1">
        <f t="array" ref="I29">_xlfn.IFS(H29=0,0,H29&gt;0,E29/H29)</f>
        <v>106.6</v>
      </c>
      <c r="J29" t="s">
        <v>20</v>
      </c>
      <c r="K29" t="s">
        <v>21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22</v>
      </c>
      <c r="S29" t="str" cm="1">
        <f t="array" ref="S29:T29">_xlfn.TEXTSPLIT(R29,"/",,TRUE)</f>
        <v>music</v>
      </c>
      <c r="T29" t="str">
        <v>rock</v>
      </c>
    </row>
    <row r="30" spans="1:20" x14ac:dyDescent="0.55000000000000004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s="4">
        <f t="shared" si="0"/>
        <v>1.0522553516819573</v>
      </c>
      <c r="G30" t="s">
        <v>19</v>
      </c>
      <c r="H30">
        <v>2220</v>
      </c>
      <c r="I30" s="5" cm="1">
        <f t="array" ref="I30">_xlfn.IFS(H30=0,0,H30&gt;0,E30/H30)</f>
        <v>61.997747747747745</v>
      </c>
      <c r="J30" t="s">
        <v>20</v>
      </c>
      <c r="K30" t="s">
        <v>21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32</v>
      </c>
      <c r="S30" t="str" cm="1">
        <f t="array" ref="S30:T30">_xlfn.TEXTSPLIT(R30,"/",,TRUE)</f>
        <v>theater</v>
      </c>
      <c r="T30" t="str">
        <v>plays</v>
      </c>
    </row>
    <row r="31" spans="1:20" x14ac:dyDescent="0.55000000000000004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s="4">
        <f t="shared" si="0"/>
        <v>3.2889978213507627</v>
      </c>
      <c r="G31" t="s">
        <v>19</v>
      </c>
      <c r="H31">
        <v>1606</v>
      </c>
      <c r="I31" s="5" cm="1">
        <f t="array" ref="I31">_xlfn.IFS(H31=0,0,H31&gt;0,E31/H31)</f>
        <v>94.000622665006233</v>
      </c>
      <c r="J31" t="s">
        <v>97</v>
      </c>
      <c r="K31" t="s">
        <v>98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99</v>
      </c>
      <c r="S31" t="str" cm="1">
        <f t="array" ref="S31:T31">_xlfn.TEXTSPLIT(R31,"/",,TRUE)</f>
        <v>film &amp; video</v>
      </c>
      <c r="T31" t="str">
        <v>shorts</v>
      </c>
    </row>
    <row r="32" spans="1:20" x14ac:dyDescent="0.55000000000000004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s="4">
        <f t="shared" si="0"/>
        <v>1.606111111111111</v>
      </c>
      <c r="G32" t="s">
        <v>19</v>
      </c>
      <c r="H32">
        <v>129</v>
      </c>
      <c r="I32" s="5" cm="1">
        <f t="array" ref="I32">_xlfn.IFS(H32=0,0,H32&gt;0,E32/H32)</f>
        <v>112.05426356589147</v>
      </c>
      <c r="J32" t="s">
        <v>20</v>
      </c>
      <c r="K32" t="s">
        <v>21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70</v>
      </c>
      <c r="S32" t="str" cm="1">
        <f t="array" ref="S32:T32">_xlfn.TEXTSPLIT(R32,"/",,TRUE)</f>
        <v>film &amp; video</v>
      </c>
      <c r="T32" t="str">
        <v>animation</v>
      </c>
    </row>
    <row r="33" spans="1:20" x14ac:dyDescent="0.55000000000000004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s="4">
        <f t="shared" si="0"/>
        <v>3.1</v>
      </c>
      <c r="G33" t="s">
        <v>19</v>
      </c>
      <c r="H33">
        <v>226</v>
      </c>
      <c r="I33" s="5" cm="1">
        <f t="array" ref="I33">_xlfn.IFS(H33=0,0,H33&gt;0,E33/H33)</f>
        <v>48.008849557522126</v>
      </c>
      <c r="J33" t="s">
        <v>39</v>
      </c>
      <c r="K33" t="s">
        <v>40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88</v>
      </c>
      <c r="S33" t="str" cm="1">
        <f t="array" ref="S33:T33">_xlfn.TEXTSPLIT(R33,"/",,TRUE)</f>
        <v>games</v>
      </c>
      <c r="T33" t="str">
        <v>video games</v>
      </c>
    </row>
    <row r="34" spans="1:20" x14ac:dyDescent="0.55000000000000004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s="4">
        <f t="shared" si="0"/>
        <v>0.86807920792079207</v>
      </c>
      <c r="G34" t="s">
        <v>13</v>
      </c>
      <c r="H34">
        <v>2307</v>
      </c>
      <c r="I34" s="5" cm="1">
        <f t="array" ref="I34">_xlfn.IFS(H34=0,0,H34&gt;0,E34/H34)</f>
        <v>38.004334633723452</v>
      </c>
      <c r="J34" t="s">
        <v>106</v>
      </c>
      <c r="K34" t="s">
        <v>107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41</v>
      </c>
      <c r="S34" t="str" cm="1">
        <f t="array" ref="S34:T34">_xlfn.TEXTSPLIT(R34,"/",,TRUE)</f>
        <v>film &amp; video</v>
      </c>
      <c r="T34" t="str">
        <v>documentary</v>
      </c>
    </row>
    <row r="35" spans="1:20" x14ac:dyDescent="0.55000000000000004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s="4">
        <f t="shared" si="0"/>
        <v>3.7782071713147412</v>
      </c>
      <c r="G35" t="s">
        <v>19</v>
      </c>
      <c r="H35">
        <v>5419</v>
      </c>
      <c r="I35" s="5" cm="1">
        <f t="array" ref="I35">_xlfn.IFS(H35=0,0,H35&gt;0,E35/H35)</f>
        <v>35.000184535892231</v>
      </c>
      <c r="J35" t="s">
        <v>20</v>
      </c>
      <c r="K35" t="s">
        <v>21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32</v>
      </c>
      <c r="S35" t="str" cm="1">
        <f t="array" ref="S35:T35">_xlfn.TEXTSPLIT(R35,"/",,TRUE)</f>
        <v>theater</v>
      </c>
      <c r="T35" t="str">
        <v>plays</v>
      </c>
    </row>
    <row r="36" spans="1:20" ht="37" x14ac:dyDescent="0.55000000000000004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s="4">
        <f t="shared" si="0"/>
        <v>1.5080645161290323</v>
      </c>
      <c r="G36" t="s">
        <v>19</v>
      </c>
      <c r="H36">
        <v>165</v>
      </c>
      <c r="I36" s="5" cm="1">
        <f t="array" ref="I36">_xlfn.IFS(H36=0,0,H36&gt;0,E36/H36)</f>
        <v>85</v>
      </c>
      <c r="J36" t="s">
        <v>20</v>
      </c>
      <c r="K36" t="s">
        <v>21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41</v>
      </c>
      <c r="S36" t="str" cm="1">
        <f t="array" ref="S36:T36">_xlfn.TEXTSPLIT(R36,"/",,TRUE)</f>
        <v>film &amp; video</v>
      </c>
      <c r="T36" t="str">
        <v>documentary</v>
      </c>
    </row>
    <row r="37" spans="1:20" x14ac:dyDescent="0.55000000000000004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s="4">
        <f t="shared" si="0"/>
        <v>1.5030119521912351</v>
      </c>
      <c r="G37" t="s">
        <v>19</v>
      </c>
      <c r="H37">
        <v>1965</v>
      </c>
      <c r="I37" s="5" cm="1">
        <f t="array" ref="I37">_xlfn.IFS(H37=0,0,H37&gt;0,E37/H37)</f>
        <v>95.993893129770996</v>
      </c>
      <c r="J37" t="s">
        <v>35</v>
      </c>
      <c r="K37" t="s">
        <v>36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52</v>
      </c>
      <c r="S37" t="str" cm="1">
        <f t="array" ref="S37:T37">_xlfn.TEXTSPLIT(R37,"/",,TRUE)</f>
        <v>film &amp; video</v>
      </c>
      <c r="T37" t="str">
        <v>drama</v>
      </c>
    </row>
    <row r="38" spans="1:20" x14ac:dyDescent="0.55000000000000004">
      <c r="A38">
        <v>36</v>
      </c>
      <c r="B38" t="s">
        <v>114</v>
      </c>
      <c r="C38" s="3" t="s">
        <v>115</v>
      </c>
      <c r="D38">
        <v>700</v>
      </c>
      <c r="E38">
        <v>1101</v>
      </c>
      <c r="F38" s="4">
        <f t="shared" si="0"/>
        <v>1.572857142857143</v>
      </c>
      <c r="G38" t="s">
        <v>19</v>
      </c>
      <c r="H38">
        <v>16</v>
      </c>
      <c r="I38" s="5" cm="1">
        <f t="array" ref="I38">_xlfn.IFS(H38=0,0,H38&gt;0,E38/H38)</f>
        <v>68.8125</v>
      </c>
      <c r="J38" t="s">
        <v>20</v>
      </c>
      <c r="K38" t="s">
        <v>21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32</v>
      </c>
      <c r="S38" t="str" cm="1">
        <f t="array" ref="S38:T38">_xlfn.TEXTSPLIT(R38,"/",,TRUE)</f>
        <v>theater</v>
      </c>
      <c r="T38" t="str">
        <v>plays</v>
      </c>
    </row>
    <row r="39" spans="1:20" ht="37" x14ac:dyDescent="0.55000000000000004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s="4">
        <f t="shared" si="0"/>
        <v>1.3998765432098765</v>
      </c>
      <c r="G39" t="s">
        <v>19</v>
      </c>
      <c r="H39">
        <v>107</v>
      </c>
      <c r="I39" s="5" cm="1">
        <f t="array" ref="I39">_xlfn.IFS(H39=0,0,H39&gt;0,E39/H39)</f>
        <v>105.97196261682242</v>
      </c>
      <c r="J39" t="s">
        <v>20</v>
      </c>
      <c r="K39" t="s">
        <v>21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118</v>
      </c>
      <c r="S39" t="str" cm="1">
        <f t="array" ref="S39:T39">_xlfn.TEXTSPLIT(R39,"/",,TRUE)</f>
        <v>publishing</v>
      </c>
      <c r="T39" t="str">
        <v>fiction</v>
      </c>
    </row>
    <row r="40" spans="1:20" x14ac:dyDescent="0.55000000000000004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s="4">
        <f t="shared" si="0"/>
        <v>3.2532258064516131</v>
      </c>
      <c r="G40" t="s">
        <v>19</v>
      </c>
      <c r="H40">
        <v>134</v>
      </c>
      <c r="I40" s="5" cm="1">
        <f t="array" ref="I40">_xlfn.IFS(H40=0,0,H40&gt;0,E40/H40)</f>
        <v>75.261194029850742</v>
      </c>
      <c r="J40" t="s">
        <v>20</v>
      </c>
      <c r="K40" t="s">
        <v>21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121</v>
      </c>
      <c r="S40" t="str" cm="1">
        <f t="array" ref="S40:T40">_xlfn.TEXTSPLIT(R40,"/",,TRUE)</f>
        <v>photography</v>
      </c>
      <c r="T40" t="str">
        <v>photography books</v>
      </c>
    </row>
    <row r="41" spans="1:20" x14ac:dyDescent="0.55000000000000004">
      <c r="A41">
        <v>39</v>
      </c>
      <c r="B41" t="s">
        <v>122</v>
      </c>
      <c r="C41" s="3" t="s">
        <v>123</v>
      </c>
      <c r="D41">
        <v>9900</v>
      </c>
      <c r="E41">
        <v>5027</v>
      </c>
      <c r="F41" s="4">
        <f t="shared" si="0"/>
        <v>0.50777777777777777</v>
      </c>
      <c r="G41" t="s">
        <v>13</v>
      </c>
      <c r="H41">
        <v>88</v>
      </c>
      <c r="I41" s="5" cm="1">
        <f t="array" ref="I41">_xlfn.IFS(H41=0,0,H41&gt;0,E41/H41)</f>
        <v>57.125</v>
      </c>
      <c r="J41" t="s">
        <v>35</v>
      </c>
      <c r="K41" t="s">
        <v>36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32</v>
      </c>
      <c r="S41" t="str" cm="1">
        <f t="array" ref="S41:T41">_xlfn.TEXTSPLIT(R41,"/",,TRUE)</f>
        <v>theater</v>
      </c>
      <c r="T41" t="str">
        <v>plays</v>
      </c>
    </row>
    <row r="42" spans="1:20" x14ac:dyDescent="0.55000000000000004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s="4">
        <f t="shared" si="0"/>
        <v>1.6906818181818182</v>
      </c>
      <c r="G42" t="s">
        <v>19</v>
      </c>
      <c r="H42">
        <v>198</v>
      </c>
      <c r="I42" s="5" cm="1">
        <f t="array" ref="I42">_xlfn.IFS(H42=0,0,H42&gt;0,E42/H42)</f>
        <v>75.141414141414145</v>
      </c>
      <c r="J42" t="s">
        <v>20</v>
      </c>
      <c r="K42" t="s">
        <v>21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64</v>
      </c>
      <c r="S42" t="str" cm="1">
        <f t="array" ref="S42:T42">_xlfn.TEXTSPLIT(R42,"/",,TRUE)</f>
        <v>technology</v>
      </c>
      <c r="T42" t="str">
        <v>wearables</v>
      </c>
    </row>
    <row r="43" spans="1:20" x14ac:dyDescent="0.55000000000000004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s="4">
        <f t="shared" si="0"/>
        <v>2.1292857142857144</v>
      </c>
      <c r="G43" t="s">
        <v>19</v>
      </c>
      <c r="H43">
        <v>111</v>
      </c>
      <c r="I43" s="5" cm="1">
        <f t="array" ref="I43">_xlfn.IFS(H43=0,0,H43&gt;0,E43/H43)</f>
        <v>107.42342342342343</v>
      </c>
      <c r="J43" t="s">
        <v>106</v>
      </c>
      <c r="K43" t="s">
        <v>107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22</v>
      </c>
      <c r="S43" t="str" cm="1">
        <f t="array" ref="S43:T43">_xlfn.TEXTSPLIT(R43,"/",,TRUE)</f>
        <v>music</v>
      </c>
      <c r="T43" t="str">
        <v>rock</v>
      </c>
    </row>
    <row r="44" spans="1:20" x14ac:dyDescent="0.55000000000000004">
      <c r="A44">
        <v>42</v>
      </c>
      <c r="B44" t="s">
        <v>128</v>
      </c>
      <c r="C44" s="3" t="s">
        <v>129</v>
      </c>
      <c r="D44">
        <v>1800</v>
      </c>
      <c r="E44">
        <v>7991</v>
      </c>
      <c r="F44" s="4">
        <f t="shared" si="0"/>
        <v>4.4394444444444447</v>
      </c>
      <c r="G44" t="s">
        <v>19</v>
      </c>
      <c r="H44">
        <v>222</v>
      </c>
      <c r="I44" s="5" cm="1">
        <f t="array" ref="I44">_xlfn.IFS(H44=0,0,H44&gt;0,E44/H44)</f>
        <v>35.995495495495497</v>
      </c>
      <c r="J44" t="s">
        <v>20</v>
      </c>
      <c r="K44" t="s">
        <v>21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16</v>
      </c>
      <c r="S44" t="str" cm="1">
        <f t="array" ref="S44:T44">_xlfn.TEXTSPLIT(R44,"/",,TRUE)</f>
        <v>food</v>
      </c>
      <c r="T44" t="str">
        <v>food trucks</v>
      </c>
    </row>
    <row r="45" spans="1:20" x14ac:dyDescent="0.55000000000000004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s="4">
        <f t="shared" si="0"/>
        <v>1.859390243902439</v>
      </c>
      <c r="G45" t="s">
        <v>19</v>
      </c>
      <c r="H45">
        <v>6212</v>
      </c>
      <c r="I45" s="5" cm="1">
        <f t="array" ref="I45">_xlfn.IFS(H45=0,0,H45&gt;0,E45/H45)</f>
        <v>26.998873148744366</v>
      </c>
      <c r="J45" t="s">
        <v>20</v>
      </c>
      <c r="K45" t="s">
        <v>21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132</v>
      </c>
      <c r="S45" t="str" cm="1">
        <f t="array" ref="S45:T45">_xlfn.TEXTSPLIT(R45,"/",,TRUE)</f>
        <v>publishing</v>
      </c>
      <c r="T45" t="str">
        <v>radio &amp; podcasts</v>
      </c>
    </row>
    <row r="46" spans="1:20" x14ac:dyDescent="0.55000000000000004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s="4">
        <f t="shared" si="0"/>
        <v>6.5881249999999998</v>
      </c>
      <c r="G46" t="s">
        <v>19</v>
      </c>
      <c r="H46">
        <v>98</v>
      </c>
      <c r="I46" s="5" cm="1">
        <f t="array" ref="I46">_xlfn.IFS(H46=0,0,H46&gt;0,E46/H46)</f>
        <v>107.56122448979592</v>
      </c>
      <c r="J46" t="s">
        <v>35</v>
      </c>
      <c r="K46" t="s">
        <v>36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118</v>
      </c>
      <c r="S46" t="str" cm="1">
        <f t="array" ref="S46:T46">_xlfn.TEXTSPLIT(R46,"/",,TRUE)</f>
        <v>publishing</v>
      </c>
      <c r="T46" t="str">
        <v>fiction</v>
      </c>
    </row>
    <row r="47" spans="1:20" ht="37" x14ac:dyDescent="0.55000000000000004">
      <c r="A47">
        <v>45</v>
      </c>
      <c r="B47" t="s">
        <v>135</v>
      </c>
      <c r="C47" s="3" t="s">
        <v>136</v>
      </c>
      <c r="D47">
        <v>9500</v>
      </c>
      <c r="E47">
        <v>4530</v>
      </c>
      <c r="F47" s="4">
        <f t="shared" si="0"/>
        <v>0.4768421052631579</v>
      </c>
      <c r="G47" t="s">
        <v>13</v>
      </c>
      <c r="H47">
        <v>48</v>
      </c>
      <c r="I47" s="5" cm="1">
        <f t="array" ref="I47">_xlfn.IFS(H47=0,0,H47&gt;0,E47/H47)</f>
        <v>94.375</v>
      </c>
      <c r="J47" t="s">
        <v>20</v>
      </c>
      <c r="K47" t="s">
        <v>21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32</v>
      </c>
      <c r="S47" t="str" cm="1">
        <f t="array" ref="S47:T47">_xlfn.TEXTSPLIT(R47,"/",,TRUE)</f>
        <v>theater</v>
      </c>
      <c r="T47" t="str">
        <v>plays</v>
      </c>
    </row>
    <row r="48" spans="1:20" x14ac:dyDescent="0.55000000000000004">
      <c r="A48">
        <v>46</v>
      </c>
      <c r="B48" t="s">
        <v>137</v>
      </c>
      <c r="C48" s="3" t="s">
        <v>138</v>
      </c>
      <c r="D48">
        <v>3700</v>
      </c>
      <c r="E48">
        <v>4247</v>
      </c>
      <c r="F48" s="4">
        <f t="shared" si="0"/>
        <v>1.1478378378378378</v>
      </c>
      <c r="G48" t="s">
        <v>19</v>
      </c>
      <c r="H48">
        <v>92</v>
      </c>
      <c r="I48" s="5" cm="1">
        <f t="array" ref="I48">_xlfn.IFS(H48=0,0,H48&gt;0,E48/H48)</f>
        <v>46.163043478260867</v>
      </c>
      <c r="J48" t="s">
        <v>20</v>
      </c>
      <c r="K48" t="s">
        <v>21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22</v>
      </c>
      <c r="S48" t="str" cm="1">
        <f t="array" ref="S48:T48">_xlfn.TEXTSPLIT(R48,"/",,TRUE)</f>
        <v>music</v>
      </c>
      <c r="T48" t="str">
        <v>rock</v>
      </c>
    </row>
    <row r="49" spans="1:20" x14ac:dyDescent="0.55000000000000004">
      <c r="A49">
        <v>47</v>
      </c>
      <c r="B49" t="s">
        <v>139</v>
      </c>
      <c r="C49" s="3" t="s">
        <v>140</v>
      </c>
      <c r="D49">
        <v>1500</v>
      </c>
      <c r="E49">
        <v>7129</v>
      </c>
      <c r="F49" s="4">
        <f t="shared" si="0"/>
        <v>4.7526666666666664</v>
      </c>
      <c r="G49" t="s">
        <v>19</v>
      </c>
      <c r="H49">
        <v>149</v>
      </c>
      <c r="I49" s="5" cm="1">
        <f t="array" ref="I49">_xlfn.IFS(H49=0,0,H49&gt;0,E49/H49)</f>
        <v>47.845637583892618</v>
      </c>
      <c r="J49" t="s">
        <v>20</v>
      </c>
      <c r="K49" t="s">
        <v>21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32</v>
      </c>
      <c r="S49" t="str" cm="1">
        <f t="array" ref="S49:T49">_xlfn.TEXTSPLIT(R49,"/",,TRUE)</f>
        <v>theater</v>
      </c>
      <c r="T49" t="str">
        <v>plays</v>
      </c>
    </row>
    <row r="50" spans="1:20" x14ac:dyDescent="0.55000000000000004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s="4">
        <f t="shared" si="0"/>
        <v>3.86972972972973</v>
      </c>
      <c r="G50" t="s">
        <v>19</v>
      </c>
      <c r="H50">
        <v>2431</v>
      </c>
      <c r="I50" s="5" cm="1">
        <f t="array" ref="I50">_xlfn.IFS(H50=0,0,H50&gt;0,E50/H50)</f>
        <v>53.007815713698065</v>
      </c>
      <c r="J50" t="s">
        <v>20</v>
      </c>
      <c r="K50" t="s">
        <v>21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32</v>
      </c>
      <c r="S50" t="str" cm="1">
        <f t="array" ref="S50:T50">_xlfn.TEXTSPLIT(R50,"/",,TRUE)</f>
        <v>theater</v>
      </c>
      <c r="T50" t="str">
        <v>plays</v>
      </c>
    </row>
    <row r="51" spans="1:20" x14ac:dyDescent="0.55000000000000004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s="4">
        <f t="shared" si="0"/>
        <v>1.89625</v>
      </c>
      <c r="G51" t="s">
        <v>19</v>
      </c>
      <c r="H51">
        <v>303</v>
      </c>
      <c r="I51" s="5" cm="1">
        <f t="array" ref="I51">_xlfn.IFS(H51=0,0,H51&gt;0,E51/H51)</f>
        <v>45.059405940594061</v>
      </c>
      <c r="J51" t="s">
        <v>20</v>
      </c>
      <c r="K51" t="s">
        <v>21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22</v>
      </c>
      <c r="S51" t="str" cm="1">
        <f t="array" ref="S51:T51">_xlfn.TEXTSPLIT(R51,"/",,TRUE)</f>
        <v>music</v>
      </c>
      <c r="T51" t="str">
        <v>rock</v>
      </c>
    </row>
    <row r="52" spans="1:20" ht="37" x14ac:dyDescent="0.55000000000000004">
      <c r="A52">
        <v>50</v>
      </c>
      <c r="B52" t="s">
        <v>145</v>
      </c>
      <c r="C52" s="3" t="s">
        <v>146</v>
      </c>
      <c r="D52">
        <v>100</v>
      </c>
      <c r="E52">
        <v>2</v>
      </c>
      <c r="F52" s="4">
        <f t="shared" si="0"/>
        <v>0.02</v>
      </c>
      <c r="G52" t="s">
        <v>13</v>
      </c>
      <c r="H52">
        <v>1</v>
      </c>
      <c r="I52" s="5" cm="1">
        <f t="array" ref="I52">_xlfn.IFS(H52=0,0,H52&gt;0,E52/H52)</f>
        <v>2</v>
      </c>
      <c r="J52" t="s">
        <v>106</v>
      </c>
      <c r="K52" t="s">
        <v>107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147</v>
      </c>
      <c r="S52" t="str" cm="1">
        <f t="array" ref="S52:T52">_xlfn.TEXTSPLIT(R52,"/",,TRUE)</f>
        <v>music</v>
      </c>
      <c r="T52" t="str">
        <v>metal</v>
      </c>
    </row>
    <row r="53" spans="1:20" x14ac:dyDescent="0.55000000000000004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s="4">
        <f t="shared" si="0"/>
        <v>0.91867805186590767</v>
      </c>
      <c r="G53" t="s">
        <v>13</v>
      </c>
      <c r="H53">
        <v>1467</v>
      </c>
      <c r="I53" s="5" cm="1">
        <f t="array" ref="I53">_xlfn.IFS(H53=0,0,H53&gt;0,E53/H53)</f>
        <v>99.006816632583508</v>
      </c>
      <c r="J53" t="s">
        <v>39</v>
      </c>
      <c r="K53" t="s">
        <v>40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64</v>
      </c>
      <c r="S53" t="str" cm="1">
        <f t="array" ref="S53:T53">_xlfn.TEXTSPLIT(R53,"/",,TRUE)</f>
        <v>technology</v>
      </c>
      <c r="T53" t="str">
        <v>wearables</v>
      </c>
    </row>
    <row r="54" spans="1:20" x14ac:dyDescent="0.55000000000000004">
      <c r="A54">
        <v>52</v>
      </c>
      <c r="B54" t="s">
        <v>150</v>
      </c>
      <c r="C54" s="3" t="s">
        <v>151</v>
      </c>
      <c r="D54">
        <v>7200</v>
      </c>
      <c r="E54">
        <v>2459</v>
      </c>
      <c r="F54" s="4">
        <f t="shared" si="0"/>
        <v>0.34152777777777776</v>
      </c>
      <c r="G54" t="s">
        <v>13</v>
      </c>
      <c r="H54">
        <v>75</v>
      </c>
      <c r="I54" s="5" cm="1">
        <f t="array" ref="I54">_xlfn.IFS(H54=0,0,H54&gt;0,E54/H54)</f>
        <v>32.786666666666669</v>
      </c>
      <c r="J54" t="s">
        <v>20</v>
      </c>
      <c r="K54" t="s">
        <v>21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32</v>
      </c>
      <c r="S54" t="str" cm="1">
        <f t="array" ref="S54:T54">_xlfn.TEXTSPLIT(R54,"/",,TRUE)</f>
        <v>theater</v>
      </c>
      <c r="T54" t="str">
        <v>plays</v>
      </c>
    </row>
    <row r="55" spans="1:20" x14ac:dyDescent="0.55000000000000004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s="4">
        <f t="shared" si="0"/>
        <v>1.4040909090909091</v>
      </c>
      <c r="G55" t="s">
        <v>19</v>
      </c>
      <c r="H55">
        <v>209</v>
      </c>
      <c r="I55" s="5" cm="1">
        <f t="array" ref="I55">_xlfn.IFS(H55=0,0,H55&gt;0,E55/H55)</f>
        <v>59.119617224880386</v>
      </c>
      <c r="J55" t="s">
        <v>20</v>
      </c>
      <c r="K55" t="s">
        <v>21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52</v>
      </c>
      <c r="S55" t="str" cm="1">
        <f t="array" ref="S55:T55">_xlfn.TEXTSPLIT(R55,"/",,TRUE)</f>
        <v>film &amp; video</v>
      </c>
      <c r="T55" t="str">
        <v>drama</v>
      </c>
    </row>
    <row r="56" spans="1:20" ht="37" x14ac:dyDescent="0.55000000000000004">
      <c r="A56">
        <v>54</v>
      </c>
      <c r="B56" t="s">
        <v>154</v>
      </c>
      <c r="C56" s="3" t="s">
        <v>155</v>
      </c>
      <c r="D56">
        <v>6000</v>
      </c>
      <c r="E56">
        <v>5392</v>
      </c>
      <c r="F56" s="4">
        <f t="shared" si="0"/>
        <v>0.89866666666666661</v>
      </c>
      <c r="G56" t="s">
        <v>13</v>
      </c>
      <c r="H56">
        <v>120</v>
      </c>
      <c r="I56" s="5" cm="1">
        <f t="array" ref="I56">_xlfn.IFS(H56=0,0,H56&gt;0,E56/H56)</f>
        <v>44.93333333333333</v>
      </c>
      <c r="J56" t="s">
        <v>20</v>
      </c>
      <c r="K56" t="s">
        <v>21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64</v>
      </c>
      <c r="S56" t="str" cm="1">
        <f t="array" ref="S56:T56">_xlfn.TEXTSPLIT(R56,"/",,TRUE)</f>
        <v>technology</v>
      </c>
      <c r="T56" t="str">
        <v>wearables</v>
      </c>
    </row>
    <row r="57" spans="1:20" ht="37" x14ac:dyDescent="0.55000000000000004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s="4">
        <f t="shared" si="0"/>
        <v>1.7796969696969698</v>
      </c>
      <c r="G57" t="s">
        <v>19</v>
      </c>
      <c r="H57">
        <v>131</v>
      </c>
      <c r="I57" s="5" cm="1">
        <f t="array" ref="I57">_xlfn.IFS(H57=0,0,H57&gt;0,E57/H57)</f>
        <v>89.664122137404576</v>
      </c>
      <c r="J57" t="s">
        <v>20</v>
      </c>
      <c r="K57" t="s">
        <v>21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158</v>
      </c>
      <c r="S57" t="str" cm="1">
        <f t="array" ref="S57:T57">_xlfn.TEXTSPLIT(R57,"/",,TRUE)</f>
        <v>music</v>
      </c>
      <c r="T57" t="str">
        <v>jazz</v>
      </c>
    </row>
    <row r="58" spans="1:20" ht="37" x14ac:dyDescent="0.55000000000000004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s="4">
        <f t="shared" si="0"/>
        <v>1.436625</v>
      </c>
      <c r="G58" t="s">
        <v>19</v>
      </c>
      <c r="H58">
        <v>164</v>
      </c>
      <c r="I58" s="5" cm="1">
        <f t="array" ref="I58">_xlfn.IFS(H58=0,0,H58&gt;0,E58/H58)</f>
        <v>70.079268292682926</v>
      </c>
      <c r="J58" t="s">
        <v>20</v>
      </c>
      <c r="K58" t="s">
        <v>21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64</v>
      </c>
      <c r="S58" t="str" cm="1">
        <f t="array" ref="S58:T58">_xlfn.TEXTSPLIT(R58,"/",,TRUE)</f>
        <v>technology</v>
      </c>
      <c r="T58" t="str">
        <v>wearables</v>
      </c>
    </row>
    <row r="59" spans="1:20" x14ac:dyDescent="0.55000000000000004">
      <c r="A59">
        <v>57</v>
      </c>
      <c r="B59" t="s">
        <v>161</v>
      </c>
      <c r="C59" s="3" t="s">
        <v>162</v>
      </c>
      <c r="D59">
        <v>2900</v>
      </c>
      <c r="E59">
        <v>6243</v>
      </c>
      <c r="F59" s="4">
        <f t="shared" si="0"/>
        <v>2.1527586206896552</v>
      </c>
      <c r="G59" t="s">
        <v>19</v>
      </c>
      <c r="H59">
        <v>201</v>
      </c>
      <c r="I59" s="5" cm="1">
        <f t="array" ref="I59">_xlfn.IFS(H59=0,0,H59&gt;0,E59/H59)</f>
        <v>31.059701492537314</v>
      </c>
      <c r="J59" t="s">
        <v>20</v>
      </c>
      <c r="K59" t="s">
        <v>21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88</v>
      </c>
      <c r="S59" t="str" cm="1">
        <f t="array" ref="S59:T59">_xlfn.TEXTSPLIT(R59,"/",,TRUE)</f>
        <v>games</v>
      </c>
      <c r="T59" t="str">
        <v>video games</v>
      </c>
    </row>
    <row r="60" spans="1:20" x14ac:dyDescent="0.55000000000000004">
      <c r="A60">
        <v>58</v>
      </c>
      <c r="B60" t="s">
        <v>163</v>
      </c>
      <c r="C60" s="3" t="s">
        <v>164</v>
      </c>
      <c r="D60">
        <v>2700</v>
      </c>
      <c r="E60">
        <v>6132</v>
      </c>
      <c r="F60" s="4">
        <f t="shared" si="0"/>
        <v>2.2711111111111113</v>
      </c>
      <c r="G60" t="s">
        <v>19</v>
      </c>
      <c r="H60">
        <v>211</v>
      </c>
      <c r="I60" s="5" cm="1">
        <f t="array" ref="I60">_xlfn.IFS(H60=0,0,H60&gt;0,E60/H60)</f>
        <v>29.061611374407583</v>
      </c>
      <c r="J60" t="s">
        <v>20</v>
      </c>
      <c r="K60" t="s">
        <v>21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32</v>
      </c>
      <c r="S60" t="str" cm="1">
        <f t="array" ref="S60:T60">_xlfn.TEXTSPLIT(R60,"/",,TRUE)</f>
        <v>theater</v>
      </c>
      <c r="T60" t="str">
        <v>plays</v>
      </c>
    </row>
    <row r="61" spans="1:20" x14ac:dyDescent="0.55000000000000004">
      <c r="A61">
        <v>59</v>
      </c>
      <c r="B61" t="s">
        <v>165</v>
      </c>
      <c r="C61" s="3" t="s">
        <v>166</v>
      </c>
      <c r="D61">
        <v>1400</v>
      </c>
      <c r="E61">
        <v>3851</v>
      </c>
      <c r="F61" s="4">
        <f t="shared" si="0"/>
        <v>2.7507142857142859</v>
      </c>
      <c r="G61" t="s">
        <v>19</v>
      </c>
      <c r="H61">
        <v>128</v>
      </c>
      <c r="I61" s="5" cm="1">
        <f t="array" ref="I61">_xlfn.IFS(H61=0,0,H61&gt;0,E61/H61)</f>
        <v>30.0859375</v>
      </c>
      <c r="J61" t="s">
        <v>20</v>
      </c>
      <c r="K61" t="s">
        <v>21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32</v>
      </c>
      <c r="S61" t="str" cm="1">
        <f t="array" ref="S61:T61">_xlfn.TEXTSPLIT(R61,"/",,TRUE)</f>
        <v>theater</v>
      </c>
      <c r="T61" t="str">
        <v>plays</v>
      </c>
    </row>
    <row r="62" spans="1:20" x14ac:dyDescent="0.55000000000000004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s="4">
        <f t="shared" si="0"/>
        <v>1.4437048832271762</v>
      </c>
      <c r="G62" t="s">
        <v>19</v>
      </c>
      <c r="H62">
        <v>1600</v>
      </c>
      <c r="I62" s="5" cm="1">
        <f t="array" ref="I62">_xlfn.IFS(H62=0,0,H62&gt;0,E62/H62)</f>
        <v>84.998125000000002</v>
      </c>
      <c r="J62" t="s">
        <v>14</v>
      </c>
      <c r="K62" t="s">
        <v>15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32</v>
      </c>
      <c r="S62" t="str" cm="1">
        <f t="array" ref="S62:T62">_xlfn.TEXTSPLIT(R62,"/",,TRUE)</f>
        <v>theater</v>
      </c>
      <c r="T62" t="str">
        <v>plays</v>
      </c>
    </row>
    <row r="63" spans="1:20" ht="37" x14ac:dyDescent="0.55000000000000004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s="4">
        <f t="shared" si="0"/>
        <v>0.92745983935742971</v>
      </c>
      <c r="G63" t="s">
        <v>13</v>
      </c>
      <c r="H63">
        <v>2253</v>
      </c>
      <c r="I63" s="5" cm="1">
        <f t="array" ref="I63">_xlfn.IFS(H63=0,0,H63&gt;0,E63/H63)</f>
        <v>82.001775410563695</v>
      </c>
      <c r="J63" t="s">
        <v>14</v>
      </c>
      <c r="K63" t="s">
        <v>15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32</v>
      </c>
      <c r="S63" t="str" cm="1">
        <f t="array" ref="S63:T63">_xlfn.TEXTSPLIT(R63,"/",,TRUE)</f>
        <v>theater</v>
      </c>
      <c r="T63" t="str">
        <v>plays</v>
      </c>
    </row>
    <row r="64" spans="1:20" x14ac:dyDescent="0.55000000000000004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s="4">
        <f t="shared" si="0"/>
        <v>7.226</v>
      </c>
      <c r="G64" t="s">
        <v>19</v>
      </c>
      <c r="H64">
        <v>249</v>
      </c>
      <c r="I64" s="5" cm="1">
        <f t="array" ref="I64">_xlfn.IFS(H64=0,0,H64&gt;0,E64/H64)</f>
        <v>58.040160642570278</v>
      </c>
      <c r="J64" t="s">
        <v>20</v>
      </c>
      <c r="K64" t="s">
        <v>21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27</v>
      </c>
      <c r="S64" t="str" cm="1">
        <f t="array" ref="S64:T64">_xlfn.TEXTSPLIT(R64,"/",,TRUE)</f>
        <v>technology</v>
      </c>
      <c r="T64" t="str">
        <v>web</v>
      </c>
    </row>
    <row r="65" spans="1:20" x14ac:dyDescent="0.55000000000000004">
      <c r="A65">
        <v>63</v>
      </c>
      <c r="B65" t="s">
        <v>173</v>
      </c>
      <c r="C65" s="3" t="s">
        <v>174</v>
      </c>
      <c r="D65">
        <v>4700</v>
      </c>
      <c r="E65">
        <v>557</v>
      </c>
      <c r="F65" s="4">
        <f t="shared" si="0"/>
        <v>0.11851063829787234</v>
      </c>
      <c r="G65" t="s">
        <v>13</v>
      </c>
      <c r="H65">
        <v>5</v>
      </c>
      <c r="I65" s="5" cm="1">
        <f t="array" ref="I65">_xlfn.IFS(H65=0,0,H65&gt;0,E65/H65)</f>
        <v>111.4</v>
      </c>
      <c r="J65" t="s">
        <v>20</v>
      </c>
      <c r="K65" t="s">
        <v>21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32</v>
      </c>
      <c r="S65" t="str" cm="1">
        <f t="array" ref="S65:T65">_xlfn.TEXTSPLIT(R65,"/",,TRUE)</f>
        <v>theater</v>
      </c>
      <c r="T65" t="str">
        <v>plays</v>
      </c>
    </row>
    <row r="66" spans="1:20" x14ac:dyDescent="0.55000000000000004">
      <c r="A66">
        <v>64</v>
      </c>
      <c r="B66" t="s">
        <v>175</v>
      </c>
      <c r="C66" s="3" t="s">
        <v>176</v>
      </c>
      <c r="D66">
        <v>2800</v>
      </c>
      <c r="E66">
        <v>2734</v>
      </c>
      <c r="F66" s="4">
        <f t="shared" si="0"/>
        <v>0.97642857142857142</v>
      </c>
      <c r="G66" t="s">
        <v>13</v>
      </c>
      <c r="H66">
        <v>38</v>
      </c>
      <c r="I66" s="5" cm="1">
        <f t="array" ref="I66">_xlfn.IFS(H66=0,0,H66&gt;0,E66/H66)</f>
        <v>71.94736842105263</v>
      </c>
      <c r="J66" t="s">
        <v>20</v>
      </c>
      <c r="K66" t="s">
        <v>21</v>
      </c>
      <c r="L66">
        <v>1530507600</v>
      </c>
      <c r="M66" s="9">
        <f t="shared" si="1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27</v>
      </c>
      <c r="S66" t="str" cm="1">
        <f t="array" ref="S66:T66">_xlfn.TEXTSPLIT(R66,"/",,TRUE)</f>
        <v>technology</v>
      </c>
      <c r="T66" t="str">
        <v>web</v>
      </c>
    </row>
    <row r="67" spans="1:20" x14ac:dyDescent="0.55000000000000004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s="4">
        <f t="shared" ref="F67:F73" si="3">E67/D67</f>
        <v>2.3614754098360655</v>
      </c>
      <c r="G67" t="s">
        <v>19</v>
      </c>
      <c r="H67">
        <v>236</v>
      </c>
      <c r="I67" s="5" cm="1">
        <f t="array" ref="I67">_xlfn.IFS(H67=0,0,H67&gt;0,E67/H67)</f>
        <v>61.038135593220339</v>
      </c>
      <c r="J67" t="s">
        <v>20</v>
      </c>
      <c r="K67" t="s">
        <v>21</v>
      </c>
      <c r="L67">
        <v>1296108000</v>
      </c>
      <c r="M67" s="9">
        <f t="shared" ref="M67:M73" si="4">(((L67/60)/60)/24)+DATE(1970,1,1)</f>
        <v>40570.25</v>
      </c>
      <c r="N67">
        <v>1296712800</v>
      </c>
      <c r="O67" s="9">
        <f t="shared" ref="O67:O73" si="5">(((N67/60)/60)/24)+DATE(1970,1,1)</f>
        <v>40577.25</v>
      </c>
      <c r="P67" t="b">
        <v>0</v>
      </c>
      <c r="Q67" t="b">
        <v>0</v>
      </c>
      <c r="R67" t="s">
        <v>32</v>
      </c>
      <c r="S67" t="str" cm="1">
        <f t="array" ref="S67:T67">_xlfn.TEXTSPLIT(R67,"/",,TRUE)</f>
        <v>theater</v>
      </c>
      <c r="T67" t="str">
        <v>plays</v>
      </c>
    </row>
    <row r="68" spans="1:20" x14ac:dyDescent="0.55000000000000004">
      <c r="A68">
        <v>66</v>
      </c>
      <c r="B68" t="s">
        <v>179</v>
      </c>
      <c r="C68" s="3" t="s">
        <v>180</v>
      </c>
      <c r="D68">
        <v>2900</v>
      </c>
      <c r="E68">
        <v>1307</v>
      </c>
      <c r="F68" s="4">
        <f t="shared" si="3"/>
        <v>0.45068965517241377</v>
      </c>
      <c r="G68" t="s">
        <v>13</v>
      </c>
      <c r="H68">
        <v>12</v>
      </c>
      <c r="I68" s="5" cm="1">
        <f t="array" ref="I68">_xlfn.IFS(H68=0,0,H68&gt;0,E68/H68)</f>
        <v>108.91666666666667</v>
      </c>
      <c r="J68" t="s">
        <v>20</v>
      </c>
      <c r="K68" t="s">
        <v>21</v>
      </c>
      <c r="L68">
        <v>1428469200</v>
      </c>
      <c r="M68" s="9">
        <f t="shared" si="4"/>
        <v>42102.208333333328</v>
      </c>
      <c r="N68">
        <v>1428901200</v>
      </c>
      <c r="O68" s="9">
        <f t="shared" si="5"/>
        <v>42107.208333333328</v>
      </c>
      <c r="P68" t="b">
        <v>0</v>
      </c>
      <c r="Q68" t="b">
        <v>1</v>
      </c>
      <c r="R68" t="s">
        <v>32</v>
      </c>
      <c r="S68" t="str" cm="1">
        <f t="array" ref="S68:T68">_xlfn.TEXTSPLIT(R68,"/",,TRUE)</f>
        <v>theater</v>
      </c>
      <c r="T68" t="str">
        <v>plays</v>
      </c>
    </row>
    <row r="69" spans="1:20" ht="37" x14ac:dyDescent="0.55000000000000004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s="4">
        <f t="shared" si="3"/>
        <v>1.6238567493112948</v>
      </c>
      <c r="G69" t="s">
        <v>19</v>
      </c>
      <c r="H69">
        <v>4065</v>
      </c>
      <c r="I69" s="5" cm="1">
        <f t="array" ref="I69">_xlfn.IFS(H69=0,0,H69&gt;0,E69/H69)</f>
        <v>29.001722017220171</v>
      </c>
      <c r="J69" t="s">
        <v>39</v>
      </c>
      <c r="K69" t="s">
        <v>40</v>
      </c>
      <c r="L69">
        <v>1264399200</v>
      </c>
      <c r="M69" s="9">
        <f t="shared" si="4"/>
        <v>40203.25</v>
      </c>
      <c r="N69">
        <v>1264831200</v>
      </c>
      <c r="O69" s="9">
        <f t="shared" si="5"/>
        <v>40208.25</v>
      </c>
      <c r="P69" t="b">
        <v>0</v>
      </c>
      <c r="Q69" t="b">
        <v>1</v>
      </c>
      <c r="R69" t="s">
        <v>64</v>
      </c>
      <c r="S69" t="str" cm="1">
        <f t="array" ref="S69:T69">_xlfn.TEXTSPLIT(R69,"/",,TRUE)</f>
        <v>technology</v>
      </c>
      <c r="T69" t="str">
        <v>wearables</v>
      </c>
    </row>
    <row r="70" spans="1:20" x14ac:dyDescent="0.55000000000000004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s="4">
        <f t="shared" si="3"/>
        <v>2.5452631578947367</v>
      </c>
      <c r="G70" t="s">
        <v>19</v>
      </c>
      <c r="H70">
        <v>246</v>
      </c>
      <c r="I70" s="5" cm="1">
        <f t="array" ref="I70">_xlfn.IFS(H70=0,0,H70&gt;0,E70/H70)</f>
        <v>58.975609756097562</v>
      </c>
      <c r="J70" t="s">
        <v>106</v>
      </c>
      <c r="K70" t="s">
        <v>107</v>
      </c>
      <c r="L70">
        <v>1501131600</v>
      </c>
      <c r="M70" s="9">
        <f t="shared" si="4"/>
        <v>42943.208333333328</v>
      </c>
      <c r="N70">
        <v>1505192400</v>
      </c>
      <c r="O70" s="9">
        <f t="shared" si="5"/>
        <v>42990.208333333328</v>
      </c>
      <c r="P70" t="b">
        <v>0</v>
      </c>
      <c r="Q70" t="b">
        <v>1</v>
      </c>
      <c r="R70" t="s">
        <v>32</v>
      </c>
      <c r="S70" t="str" cm="1">
        <f t="array" ref="S70:T70">_xlfn.TEXTSPLIT(R70,"/",,TRUE)</f>
        <v>theater</v>
      </c>
      <c r="T70" t="str">
        <v>plays</v>
      </c>
    </row>
    <row r="71" spans="1:20" x14ac:dyDescent="0.55000000000000004">
      <c r="A71">
        <v>69</v>
      </c>
      <c r="B71" t="s">
        <v>185</v>
      </c>
      <c r="C71" s="3" t="s">
        <v>186</v>
      </c>
      <c r="D71">
        <v>7900</v>
      </c>
      <c r="E71">
        <v>1901</v>
      </c>
      <c r="F71" s="4">
        <f t="shared" si="3"/>
        <v>0.24063291139240506</v>
      </c>
      <c r="G71" t="s">
        <v>73</v>
      </c>
      <c r="H71">
        <v>17</v>
      </c>
      <c r="I71" s="5" cm="1">
        <f t="array" ref="I71">_xlfn.IFS(H71=0,0,H71&gt;0,E71/H71)</f>
        <v>111.82352941176471</v>
      </c>
      <c r="J71" t="s">
        <v>20</v>
      </c>
      <c r="K71" t="s">
        <v>21</v>
      </c>
      <c r="L71">
        <v>1292738400</v>
      </c>
      <c r="M71" s="9">
        <f t="shared" si="4"/>
        <v>40531.25</v>
      </c>
      <c r="N71">
        <v>1295676000</v>
      </c>
      <c r="O71" s="9">
        <f t="shared" si="5"/>
        <v>40565.25</v>
      </c>
      <c r="P71" t="b">
        <v>0</v>
      </c>
      <c r="Q71" t="b">
        <v>0</v>
      </c>
      <c r="R71" t="s">
        <v>32</v>
      </c>
      <c r="S71" t="str" cm="1">
        <f t="array" ref="S71:T71">_xlfn.TEXTSPLIT(R71,"/",,TRUE)</f>
        <v>theater</v>
      </c>
      <c r="T71" t="str">
        <v>plays</v>
      </c>
    </row>
    <row r="72" spans="1:20" x14ac:dyDescent="0.55000000000000004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s="4">
        <f t="shared" si="3"/>
        <v>1.2374140625000001</v>
      </c>
      <c r="G72" t="s">
        <v>19</v>
      </c>
      <c r="H72">
        <v>2475</v>
      </c>
      <c r="I72" s="5" cm="1">
        <f t="array" ref="I72">_xlfn.IFS(H72=0,0,H72&gt;0,E72/H72)</f>
        <v>63.995555555555555</v>
      </c>
      <c r="J72" t="s">
        <v>106</v>
      </c>
      <c r="K72" t="s">
        <v>107</v>
      </c>
      <c r="L72">
        <v>1288674000</v>
      </c>
      <c r="M72" s="9">
        <f t="shared" si="4"/>
        <v>40484.208333333336</v>
      </c>
      <c r="N72">
        <v>1292911200</v>
      </c>
      <c r="O72" s="9">
        <f t="shared" si="5"/>
        <v>40533.25</v>
      </c>
      <c r="P72" t="b">
        <v>0</v>
      </c>
      <c r="Q72" t="b">
        <v>1</v>
      </c>
      <c r="R72" t="s">
        <v>32</v>
      </c>
      <c r="S72" t="str" cm="1">
        <f t="array" ref="S72:T72">_xlfn.TEXTSPLIT(R72,"/",,TRUE)</f>
        <v>theater</v>
      </c>
      <c r="T72" t="str">
        <v>plays</v>
      </c>
    </row>
    <row r="73" spans="1:20" ht="37" x14ac:dyDescent="0.55000000000000004">
      <c r="A73">
        <v>71</v>
      </c>
      <c r="B73" t="s">
        <v>189</v>
      </c>
      <c r="C73" s="3" t="s">
        <v>190</v>
      </c>
      <c r="D73">
        <v>6000</v>
      </c>
      <c r="E73">
        <v>6484</v>
      </c>
      <c r="F73" s="4">
        <f t="shared" si="3"/>
        <v>1.0806666666666667</v>
      </c>
      <c r="G73" t="s">
        <v>19</v>
      </c>
      <c r="H73">
        <v>76</v>
      </c>
      <c r="I73" s="5" cm="1">
        <f t="array" ref="I73">_xlfn.IFS(H73=0,0,H73&gt;0,E73/H73)</f>
        <v>85.315789473684205</v>
      </c>
      <c r="J73" t="s">
        <v>20</v>
      </c>
      <c r="K73" t="s">
        <v>21</v>
      </c>
      <c r="L73">
        <v>1575093600</v>
      </c>
      <c r="M73" s="9">
        <f t="shared" si="4"/>
        <v>43799.25</v>
      </c>
      <c r="N73">
        <v>1575439200</v>
      </c>
      <c r="O73" s="9">
        <f t="shared" si="5"/>
        <v>43803.25</v>
      </c>
      <c r="P73" t="b">
        <v>0</v>
      </c>
      <c r="Q73" t="b">
        <v>0</v>
      </c>
      <c r="R73" t="s">
        <v>32</v>
      </c>
      <c r="S73" t="str" cm="1">
        <f t="array" ref="S73:T73">_xlfn.TEXTSPLIT(R73,"/",,TRUE)</f>
        <v>theater</v>
      </c>
      <c r="T73" t="str">
        <v>plays</v>
      </c>
    </row>
    <row r="74" spans="1:20" x14ac:dyDescent="0.55000000000000004">
      <c r="A74">
        <v>72</v>
      </c>
      <c r="B74" t="s">
        <v>11</v>
      </c>
      <c r="C74" s="3" t="s">
        <v>12</v>
      </c>
      <c r="D74">
        <v>31927.856025039098</v>
      </c>
      <c r="E74">
        <v>46945.153364632301</v>
      </c>
      <c r="F74" s="4">
        <f t="shared" ref="F74:F137" si="6">E74/D74</f>
        <v>1.4703509477058541</v>
      </c>
      <c r="G74" t="s">
        <v>13</v>
      </c>
      <c r="H74">
        <v>928.71752738654197</v>
      </c>
      <c r="I74" s="5" cm="1">
        <f t="array" ref="I74">_xlfn.IFS(H74=0,0,H74&gt;0,E74/H74)</f>
        <v>50.548365870447533</v>
      </c>
      <c r="J74" t="s">
        <v>14</v>
      </c>
      <c r="K74" t="s">
        <v>15</v>
      </c>
      <c r="L74">
        <v>1409748191.5493</v>
      </c>
      <c r="M74" s="9">
        <f t="shared" ref="M74:M137" si="7">(((L74/60)/60)/24)+DATE(1970,1,1)</f>
        <v>41885.529994783567</v>
      </c>
      <c r="N74">
        <v>1411427298.5915501</v>
      </c>
      <c r="O74" s="9">
        <f t="shared" ref="O74:O137" si="8">(((N74/60)/60)/24)+DATE(1970,1,1)</f>
        <v>41904.964104068866</v>
      </c>
      <c r="P74" t="b">
        <v>0</v>
      </c>
      <c r="Q74" t="b">
        <v>0</v>
      </c>
      <c r="R74" t="s">
        <v>16</v>
      </c>
      <c r="S74" t="str" cm="1">
        <f t="array" ref="S74:T74">_xlfn.TEXTSPLIT(R74,"/",,TRUE)</f>
        <v>food</v>
      </c>
      <c r="T74" t="str">
        <v>food trucks</v>
      </c>
    </row>
    <row r="75" spans="1:20" x14ac:dyDescent="0.55000000000000004">
      <c r="A75">
        <v>73</v>
      </c>
      <c r="B75" t="s">
        <v>17</v>
      </c>
      <c r="C75" s="3" t="s">
        <v>18</v>
      </c>
      <c r="D75">
        <v>31875.841426029499</v>
      </c>
      <c r="E75">
        <v>47093.864567925099</v>
      </c>
      <c r="F75" s="4">
        <f t="shared" si="6"/>
        <v>1.4774155743373949</v>
      </c>
      <c r="G75" t="s">
        <v>19</v>
      </c>
      <c r="H75">
        <v>934.53360880656896</v>
      </c>
      <c r="I75" s="5" cm="1">
        <f t="array" ref="I75">_xlfn.IFS(H75=0,0,H75&gt;0,E75/H75)</f>
        <v>50.392906284093471</v>
      </c>
      <c r="J75" t="s">
        <v>20</v>
      </c>
      <c r="K75" t="s">
        <v>21</v>
      </c>
      <c r="L75">
        <v>1409379717.34517</v>
      </c>
      <c r="M75" s="9">
        <f t="shared" si="7"/>
        <v>41881.265247050578</v>
      </c>
      <c r="N75">
        <v>1411062516.3611801</v>
      </c>
      <c r="O75" s="9">
        <f t="shared" si="8"/>
        <v>41900.742087513659</v>
      </c>
      <c r="P75" t="b">
        <v>0</v>
      </c>
      <c r="Q75" t="b">
        <v>1</v>
      </c>
      <c r="R75" t="s">
        <v>22</v>
      </c>
      <c r="S75" t="str" cm="1">
        <f t="array" ref="S75:T75">_xlfn.TEXTSPLIT(R75,"/",,TRUE)</f>
        <v>music</v>
      </c>
      <c r="T75" t="str">
        <v>rock</v>
      </c>
    </row>
    <row r="76" spans="1:20" ht="37" x14ac:dyDescent="0.55000000000000004">
      <c r="A76">
        <v>74</v>
      </c>
      <c r="B76" t="s">
        <v>23</v>
      </c>
      <c r="C76" s="3" t="s">
        <v>24</v>
      </c>
      <c r="D76">
        <v>31823.826827019999</v>
      </c>
      <c r="E76">
        <v>47242.575771217897</v>
      </c>
      <c r="F76" s="4">
        <f t="shared" si="6"/>
        <v>1.4845032945914167</v>
      </c>
      <c r="G76" t="s">
        <v>19</v>
      </c>
      <c r="H76">
        <v>940.34969022659595</v>
      </c>
      <c r="I76" s="5" cm="1">
        <f t="array" ref="I76">_xlfn.IFS(H76=0,0,H76&gt;0,E76/H76)</f>
        <v>50.239369738967916</v>
      </c>
      <c r="J76" t="s">
        <v>25</v>
      </c>
      <c r="K76" t="s">
        <v>26</v>
      </c>
      <c r="L76">
        <v>1409011243.1410401</v>
      </c>
      <c r="M76" s="9">
        <f t="shared" si="7"/>
        <v>41877.00049931759</v>
      </c>
      <c r="N76">
        <v>1410697734.13081</v>
      </c>
      <c r="O76" s="9">
        <f t="shared" si="8"/>
        <v>41896.520070958453</v>
      </c>
      <c r="P76" t="b">
        <v>0</v>
      </c>
      <c r="Q76" t="b">
        <v>0</v>
      </c>
      <c r="R76" t="s">
        <v>27</v>
      </c>
      <c r="S76" t="str" cm="1">
        <f t="array" ref="S76:T76">_xlfn.TEXTSPLIT(R76,"/",,TRUE)</f>
        <v>technology</v>
      </c>
      <c r="T76" t="str">
        <v>web</v>
      </c>
    </row>
    <row r="77" spans="1:20" ht="37" x14ac:dyDescent="0.55000000000000004">
      <c r="A77">
        <v>75</v>
      </c>
      <c r="B77" t="s">
        <v>28</v>
      </c>
      <c r="C77" s="3" t="s">
        <v>29</v>
      </c>
      <c r="D77">
        <v>31771.8122280104</v>
      </c>
      <c r="E77">
        <v>47391.286974510702</v>
      </c>
      <c r="F77" s="4">
        <f t="shared" si="6"/>
        <v>1.4916142218897412</v>
      </c>
      <c r="G77" t="s">
        <v>13</v>
      </c>
      <c r="H77">
        <v>946.16577164662203</v>
      </c>
      <c r="I77" s="5" cm="1">
        <f t="array" ref="I77">_xlfn.IFS(H77=0,0,H77&gt;0,E77/H77)</f>
        <v>50.087720772265051</v>
      </c>
      <c r="J77" t="s">
        <v>20</v>
      </c>
      <c r="K77" t="s">
        <v>21</v>
      </c>
      <c r="L77">
        <v>1408642768.9369099</v>
      </c>
      <c r="M77" s="9">
        <f t="shared" si="7"/>
        <v>41872.735751584602</v>
      </c>
      <c r="N77">
        <v>1410332951.90044</v>
      </c>
      <c r="O77" s="9">
        <f t="shared" si="8"/>
        <v>41892.29805440324</v>
      </c>
      <c r="P77" t="b">
        <v>0</v>
      </c>
      <c r="Q77" t="b">
        <v>0</v>
      </c>
      <c r="R77" t="s">
        <v>22</v>
      </c>
      <c r="S77" t="str" cm="1">
        <f t="array" ref="S77:T77">_xlfn.TEXTSPLIT(R77,"/",,TRUE)</f>
        <v>music</v>
      </c>
      <c r="T77" t="str">
        <v>rock</v>
      </c>
    </row>
    <row r="78" spans="1:20" x14ac:dyDescent="0.55000000000000004">
      <c r="A78">
        <v>76</v>
      </c>
      <c r="B78" t="s">
        <v>30</v>
      </c>
      <c r="C78" s="3" t="s">
        <v>31</v>
      </c>
      <c r="D78">
        <v>31719.797629000801</v>
      </c>
      <c r="E78">
        <v>47539.998177803602</v>
      </c>
      <c r="F78" s="4">
        <f t="shared" si="6"/>
        <v>1.4987484703981433</v>
      </c>
      <c r="G78" t="s">
        <v>13</v>
      </c>
      <c r="H78">
        <v>951.98185306665005</v>
      </c>
      <c r="I78" s="5" cm="1">
        <f t="array" ref="I78">_xlfn.IFS(H78=0,0,H78&gt;0,E78/H78)</f>
        <v>49.937924787811305</v>
      </c>
      <c r="J78" t="s">
        <v>20</v>
      </c>
      <c r="K78" t="s">
        <v>21</v>
      </c>
      <c r="L78">
        <v>1408274294.73278</v>
      </c>
      <c r="M78" s="9">
        <f t="shared" si="7"/>
        <v>41868.47100385162</v>
      </c>
      <c r="N78">
        <v>1409968169.6700799</v>
      </c>
      <c r="O78" s="9">
        <f t="shared" si="8"/>
        <v>41888.07603784815</v>
      </c>
      <c r="P78" t="b">
        <v>0</v>
      </c>
      <c r="Q78" t="b">
        <v>0</v>
      </c>
      <c r="R78" t="s">
        <v>32</v>
      </c>
      <c r="S78" t="str" cm="1">
        <f t="array" ref="S78:T78">_xlfn.TEXTSPLIT(R78,"/",,TRUE)</f>
        <v>theater</v>
      </c>
      <c r="T78" t="str">
        <v>plays</v>
      </c>
    </row>
    <row r="79" spans="1:20" x14ac:dyDescent="0.55000000000000004">
      <c r="A79">
        <v>77</v>
      </c>
      <c r="B79" t="s">
        <v>33</v>
      </c>
      <c r="C79" s="3" t="s">
        <v>34</v>
      </c>
      <c r="D79">
        <v>31667.783029991198</v>
      </c>
      <c r="E79">
        <v>47688.7093810964</v>
      </c>
      <c r="F79" s="4">
        <f t="shared" si="6"/>
        <v>1.5059061550324653</v>
      </c>
      <c r="G79" t="s">
        <v>19</v>
      </c>
      <c r="H79">
        <v>957.79793448667704</v>
      </c>
      <c r="I79" s="5" cm="1">
        <f t="array" ref="I79">_xlfn.IFS(H79=0,0,H79&gt;0,E79/H79)</f>
        <v>49.789948029752978</v>
      </c>
      <c r="J79" t="s">
        <v>35</v>
      </c>
      <c r="K79" t="s">
        <v>36</v>
      </c>
      <c r="L79">
        <v>1407905820.52865</v>
      </c>
      <c r="M79" s="9">
        <f t="shared" si="7"/>
        <v>41864.206256118632</v>
      </c>
      <c r="N79">
        <v>1409603387.4397099</v>
      </c>
      <c r="O79" s="9">
        <f t="shared" si="8"/>
        <v>41883.854021292937</v>
      </c>
      <c r="P79" t="b">
        <v>0</v>
      </c>
      <c r="Q79" t="b">
        <v>0</v>
      </c>
      <c r="R79" t="s">
        <v>32</v>
      </c>
      <c r="S79" t="str" cm="1">
        <f t="array" ref="S79:T79">_xlfn.TEXTSPLIT(R79,"/",,TRUE)</f>
        <v>theater</v>
      </c>
      <c r="T79" t="str">
        <v>plays</v>
      </c>
    </row>
    <row r="80" spans="1:20" x14ac:dyDescent="0.55000000000000004">
      <c r="A80">
        <v>78</v>
      </c>
      <c r="B80" t="s">
        <v>37</v>
      </c>
      <c r="C80" s="3" t="s">
        <v>38</v>
      </c>
      <c r="D80">
        <v>31615.7684309816</v>
      </c>
      <c r="E80">
        <v>47837.420584389198</v>
      </c>
      <c r="F80" s="4">
        <f t="shared" si="6"/>
        <v>1.5130873914648024</v>
      </c>
      <c r="G80" t="s">
        <v>13</v>
      </c>
      <c r="H80">
        <v>963.61401590670403</v>
      </c>
      <c r="I80" s="5" cm="1">
        <f t="array" ref="I80">_xlfn.IFS(H80=0,0,H80&gt;0,E80/H80)</f>
        <v>49.6437575571968</v>
      </c>
      <c r="J80" t="s">
        <v>39</v>
      </c>
      <c r="K80" t="s">
        <v>40</v>
      </c>
      <c r="L80">
        <v>1407537346.3245201</v>
      </c>
      <c r="M80" s="9">
        <f t="shared" si="7"/>
        <v>41859.941508385651</v>
      </c>
      <c r="N80">
        <v>1409238605.2093401</v>
      </c>
      <c r="O80" s="9">
        <f t="shared" si="8"/>
        <v>41879.63200473773</v>
      </c>
      <c r="P80" t="b">
        <v>0</v>
      </c>
      <c r="Q80" t="b">
        <v>0</v>
      </c>
      <c r="R80" t="s">
        <v>41</v>
      </c>
      <c r="S80" t="str" cm="1">
        <f t="array" ref="S80:T80">_xlfn.TEXTSPLIT(R80,"/",,TRUE)</f>
        <v>film &amp; video</v>
      </c>
      <c r="T80" t="str">
        <v>documentary</v>
      </c>
    </row>
    <row r="81" spans="1:20" x14ac:dyDescent="0.55000000000000004">
      <c r="A81">
        <v>79</v>
      </c>
      <c r="B81" t="s">
        <v>42</v>
      </c>
      <c r="C81" s="3" t="s">
        <v>43</v>
      </c>
      <c r="D81">
        <v>31563.753831972001</v>
      </c>
      <c r="E81">
        <v>47986.131787682003</v>
      </c>
      <c r="F81" s="4">
        <f t="shared" si="6"/>
        <v>1.5202922961297214</v>
      </c>
      <c r="G81" t="s">
        <v>19</v>
      </c>
      <c r="H81">
        <v>969.43009732673102</v>
      </c>
      <c r="I81" s="5" cm="1">
        <f t="array" ref="I81">_xlfn.IFS(H81=0,0,H81&gt;0,E81/H81)</f>
        <v>49.49932121976304</v>
      </c>
      <c r="J81" t="s">
        <v>35</v>
      </c>
      <c r="K81" t="s">
        <v>36</v>
      </c>
      <c r="L81">
        <v>1407168872.1203899</v>
      </c>
      <c r="M81" s="9">
        <f t="shared" si="7"/>
        <v>41855.676760652663</v>
      </c>
      <c r="N81">
        <v>1408873822.9789701</v>
      </c>
      <c r="O81" s="9">
        <f t="shared" si="8"/>
        <v>41875.409988182524</v>
      </c>
      <c r="P81" t="b">
        <v>0</v>
      </c>
      <c r="Q81" t="b">
        <v>0</v>
      </c>
      <c r="R81" t="s">
        <v>32</v>
      </c>
      <c r="S81" t="str" cm="1">
        <f t="array" ref="S81:T81">_xlfn.TEXTSPLIT(R81,"/",,TRUE)</f>
        <v>theater</v>
      </c>
      <c r="T81" t="str">
        <v>plays</v>
      </c>
    </row>
    <row r="82" spans="1:20" x14ac:dyDescent="0.55000000000000004">
      <c r="A82">
        <v>80</v>
      </c>
      <c r="B82" t="s">
        <v>44</v>
      </c>
      <c r="C82" s="3" t="s">
        <v>45</v>
      </c>
      <c r="D82">
        <v>31511.7392329625</v>
      </c>
      <c r="E82">
        <v>48134.842990974801</v>
      </c>
      <c r="F82" s="4">
        <f t="shared" si="6"/>
        <v>1.5275209862305503</v>
      </c>
      <c r="G82" t="s">
        <v>46</v>
      </c>
      <c r="H82">
        <v>975.24617874675801</v>
      </c>
      <c r="I82" s="5" cm="1">
        <f t="array" ref="I82">_xlfn.IFS(H82=0,0,H82&gt;0,E82/H82)</f>
        <v>49.356607634013571</v>
      </c>
      <c r="J82" t="s">
        <v>35</v>
      </c>
      <c r="K82" t="s">
        <v>36</v>
      </c>
      <c r="L82">
        <v>1406800397.91626</v>
      </c>
      <c r="M82" s="9">
        <f t="shared" si="7"/>
        <v>41851.412012919674</v>
      </c>
      <c r="N82">
        <v>1408509040.7486</v>
      </c>
      <c r="O82" s="9">
        <f t="shared" si="8"/>
        <v>41871.187971627311</v>
      </c>
      <c r="P82" t="b">
        <v>0</v>
      </c>
      <c r="Q82" t="b">
        <v>0</v>
      </c>
      <c r="R82" t="s">
        <v>32</v>
      </c>
      <c r="S82" t="str" cm="1">
        <f t="array" ref="S82:T82">_xlfn.TEXTSPLIT(R82,"/",,TRUE)</f>
        <v>theater</v>
      </c>
      <c r="T82" t="str">
        <v>plays</v>
      </c>
    </row>
    <row r="83" spans="1:20" x14ac:dyDescent="0.55000000000000004">
      <c r="A83">
        <v>81</v>
      </c>
      <c r="B83" t="s">
        <v>47</v>
      </c>
      <c r="C83" s="3" t="s">
        <v>48</v>
      </c>
      <c r="D83">
        <v>31459.724633952901</v>
      </c>
      <c r="E83">
        <v>48283.554194267599</v>
      </c>
      <c r="F83" s="4">
        <f t="shared" si="6"/>
        <v>1.5347735797457547</v>
      </c>
      <c r="G83" t="s">
        <v>13</v>
      </c>
      <c r="H83">
        <v>981.06226016678499</v>
      </c>
      <c r="I83" s="5" cm="1">
        <f t="array" ref="I83">_xlfn.IFS(H83=0,0,H83&gt;0,E83/H83)</f>
        <v>49.215586160718459</v>
      </c>
      <c r="J83" t="s">
        <v>20</v>
      </c>
      <c r="K83" t="s">
        <v>21</v>
      </c>
      <c r="L83">
        <v>1406431923.7121401</v>
      </c>
      <c r="M83" s="9">
        <f t="shared" si="7"/>
        <v>41847.14726518681</v>
      </c>
      <c r="N83">
        <v>1408144258.51823</v>
      </c>
      <c r="O83" s="9">
        <f t="shared" si="8"/>
        <v>41866.965955072104</v>
      </c>
      <c r="P83" t="b">
        <v>0</v>
      </c>
      <c r="Q83" t="b">
        <v>0</v>
      </c>
      <c r="R83" t="s">
        <v>49</v>
      </c>
      <c r="S83" t="str" cm="1">
        <f t="array" ref="S83:T83">_xlfn.TEXTSPLIT(R83,"/",,TRUE)</f>
        <v>music</v>
      </c>
      <c r="T83" t="str">
        <v>electric music</v>
      </c>
    </row>
    <row r="84" spans="1:20" x14ac:dyDescent="0.55000000000000004">
      <c r="A84">
        <v>82</v>
      </c>
      <c r="B84" t="s">
        <v>50</v>
      </c>
      <c r="C84" s="3" t="s">
        <v>51</v>
      </c>
      <c r="D84">
        <v>31407.710034943299</v>
      </c>
      <c r="E84">
        <v>48432.265397560499</v>
      </c>
      <c r="F84" s="4">
        <f t="shared" si="6"/>
        <v>1.5420501954353303</v>
      </c>
      <c r="G84" t="s">
        <v>19</v>
      </c>
      <c r="H84">
        <v>986.87834158681198</v>
      </c>
      <c r="I84" s="5" cm="1">
        <f t="array" ref="I84">_xlfn.IFS(H84=0,0,H84&gt;0,E84/H84)</f>
        <v>49.07622688292637</v>
      </c>
      <c r="J84" t="s">
        <v>20</v>
      </c>
      <c r="K84" t="s">
        <v>21</v>
      </c>
      <c r="L84">
        <v>1406063449.5080099</v>
      </c>
      <c r="M84" s="9">
        <f t="shared" si="7"/>
        <v>41842.882517453821</v>
      </c>
      <c r="N84">
        <v>1407779476.2878599</v>
      </c>
      <c r="O84" s="9">
        <f t="shared" si="8"/>
        <v>41862.743938516898</v>
      </c>
      <c r="P84" t="b">
        <v>0</v>
      </c>
      <c r="Q84" t="b">
        <v>0</v>
      </c>
      <c r="R84" t="s">
        <v>52</v>
      </c>
      <c r="S84" t="str" cm="1">
        <f t="array" ref="S84:T84">_xlfn.TEXTSPLIT(R84,"/",,TRUE)</f>
        <v>film &amp; video</v>
      </c>
      <c r="T84" t="str">
        <v>drama</v>
      </c>
    </row>
    <row r="85" spans="1:20" ht="37" x14ac:dyDescent="0.55000000000000004">
      <c r="A85">
        <v>83</v>
      </c>
      <c r="B85" t="s">
        <v>53</v>
      </c>
      <c r="C85" s="3" t="s">
        <v>54</v>
      </c>
      <c r="D85">
        <v>31355.6954359337</v>
      </c>
      <c r="E85">
        <v>48580.976600853297</v>
      </c>
      <c r="F85" s="4">
        <f t="shared" si="6"/>
        <v>1.54935095284729</v>
      </c>
      <c r="G85" t="s">
        <v>13</v>
      </c>
      <c r="H85">
        <v>992.69442300683897</v>
      </c>
      <c r="I85" s="5" cm="1">
        <f t="array" ref="I85">_xlfn.IFS(H85=0,0,H85&gt;0,E85/H85)</f>
        <v>48.938500584805446</v>
      </c>
      <c r="J85" t="s">
        <v>20</v>
      </c>
      <c r="K85" t="s">
        <v>21</v>
      </c>
      <c r="L85">
        <v>1405694975.30388</v>
      </c>
      <c r="M85" s="9">
        <f t="shared" si="7"/>
        <v>41838.617769720833</v>
      </c>
      <c r="N85">
        <v>1407414694.0574999</v>
      </c>
      <c r="O85" s="9">
        <f t="shared" si="8"/>
        <v>41858.521921961801</v>
      </c>
      <c r="P85" t="b">
        <v>0</v>
      </c>
      <c r="Q85" t="b">
        <v>1</v>
      </c>
      <c r="R85" t="s">
        <v>32</v>
      </c>
      <c r="S85" t="str" cm="1">
        <f t="array" ref="S85:T85">_xlfn.TEXTSPLIT(R85,"/",,TRUE)</f>
        <v>theater</v>
      </c>
      <c r="T85" t="str">
        <v>plays</v>
      </c>
    </row>
    <row r="86" spans="1:20" x14ac:dyDescent="0.55000000000000004">
      <c r="A86">
        <v>84</v>
      </c>
      <c r="B86" t="s">
        <v>55</v>
      </c>
      <c r="C86" s="3" t="s">
        <v>56</v>
      </c>
      <c r="D86">
        <v>31303.680836924101</v>
      </c>
      <c r="E86">
        <v>48729.687804146102</v>
      </c>
      <c r="F86" s="4">
        <f t="shared" si="6"/>
        <v>1.5566759723242272</v>
      </c>
      <c r="G86" t="s">
        <v>13</v>
      </c>
      <c r="H86">
        <v>998.51050442686596</v>
      </c>
      <c r="I86" s="5" cm="1">
        <f t="array" ref="I86">_xlfn.IFS(H86=0,0,H86&gt;0,E86/H86)</f>
        <v>48.802378731224671</v>
      </c>
      <c r="J86" t="s">
        <v>20</v>
      </c>
      <c r="K86" t="s">
        <v>21</v>
      </c>
      <c r="L86">
        <v>1405326501.09975</v>
      </c>
      <c r="M86" s="9">
        <f t="shared" si="7"/>
        <v>41834.353021987845</v>
      </c>
      <c r="N86">
        <v>1407049911.8271301</v>
      </c>
      <c r="O86" s="9">
        <f t="shared" si="8"/>
        <v>41854.299905406595</v>
      </c>
      <c r="P86" t="b">
        <v>0</v>
      </c>
      <c r="Q86" t="b">
        <v>0</v>
      </c>
      <c r="R86" t="s">
        <v>52</v>
      </c>
      <c r="S86" t="str" cm="1">
        <f t="array" ref="S86:T86">_xlfn.TEXTSPLIT(R86,"/",,TRUE)</f>
        <v>film &amp; video</v>
      </c>
      <c r="T86" t="str">
        <v>drama</v>
      </c>
    </row>
    <row r="87" spans="1:20" ht="37" x14ac:dyDescent="0.55000000000000004">
      <c r="A87">
        <v>85</v>
      </c>
      <c r="B87" t="s">
        <v>57</v>
      </c>
      <c r="C87" s="3" t="s">
        <v>58</v>
      </c>
      <c r="D87">
        <v>31251.666237914498</v>
      </c>
      <c r="E87">
        <v>48878.3990074389</v>
      </c>
      <c r="F87" s="4">
        <f t="shared" si="6"/>
        <v>1.5640253750099142</v>
      </c>
      <c r="G87" t="s">
        <v>19</v>
      </c>
      <c r="H87">
        <v>1004.32658584689</v>
      </c>
      <c r="I87" s="5" cm="1">
        <f t="array" ref="I87">_xlfn.IFS(H87=0,0,H87&gt;0,E87/H87)</f>
        <v>48.667833448043794</v>
      </c>
      <c r="J87" t="s">
        <v>20</v>
      </c>
      <c r="K87" t="s">
        <v>21</v>
      </c>
      <c r="L87">
        <v>1404958026.8956201</v>
      </c>
      <c r="M87" s="9">
        <f t="shared" si="7"/>
        <v>41830.088274254864</v>
      </c>
      <c r="N87">
        <v>1406685129.59676</v>
      </c>
      <c r="O87" s="9">
        <f t="shared" si="8"/>
        <v>41850.077888851389</v>
      </c>
      <c r="P87" t="b">
        <v>0</v>
      </c>
      <c r="Q87" t="b">
        <v>0</v>
      </c>
      <c r="R87" t="s">
        <v>59</v>
      </c>
      <c r="S87" t="str" cm="1">
        <f t="array" ref="S87:T87">_xlfn.TEXTSPLIT(R87,"/",,TRUE)</f>
        <v>music</v>
      </c>
      <c r="T87" t="str">
        <v>indie rock</v>
      </c>
    </row>
    <row r="88" spans="1:20" x14ac:dyDescent="0.55000000000000004">
      <c r="A88">
        <v>86</v>
      </c>
      <c r="B88" t="s">
        <v>60</v>
      </c>
      <c r="C88" s="3" t="s">
        <v>61</v>
      </c>
      <c r="D88">
        <v>31199.651638905001</v>
      </c>
      <c r="E88">
        <v>49027.110210731698</v>
      </c>
      <c r="F88" s="4">
        <f t="shared" si="6"/>
        <v>1.5713992828559793</v>
      </c>
      <c r="G88" t="s">
        <v>13</v>
      </c>
      <c r="H88">
        <v>1010.1426672669199</v>
      </c>
      <c r="I88" s="5" cm="1">
        <f t="array" ref="I88">_xlfn.IFS(H88=0,0,H88&gt;0,E88/H88)</f>
        <v>48.534837503083892</v>
      </c>
      <c r="J88" t="s">
        <v>20</v>
      </c>
      <c r="K88" t="s">
        <v>21</v>
      </c>
      <c r="L88">
        <v>1404589552.6914899</v>
      </c>
      <c r="M88" s="9">
        <f t="shared" si="7"/>
        <v>41825.823526521875</v>
      </c>
      <c r="N88">
        <v>1406320347.36639</v>
      </c>
      <c r="O88" s="9">
        <f t="shared" si="8"/>
        <v>41845.855872296182</v>
      </c>
      <c r="P88" t="b">
        <v>0</v>
      </c>
      <c r="Q88" t="b">
        <v>0</v>
      </c>
      <c r="R88" t="s">
        <v>59</v>
      </c>
      <c r="S88" t="str" cm="1">
        <f t="array" ref="S88:T88">_xlfn.TEXTSPLIT(R88,"/",,TRUE)</f>
        <v>music</v>
      </c>
      <c r="T88" t="str">
        <v>indie rock</v>
      </c>
    </row>
    <row r="89" spans="1:20" x14ac:dyDescent="0.55000000000000004">
      <c r="A89">
        <v>87</v>
      </c>
      <c r="B89" t="s">
        <v>62</v>
      </c>
      <c r="C89" s="3" t="s">
        <v>63</v>
      </c>
      <c r="D89">
        <v>31147.637039895399</v>
      </c>
      <c r="E89">
        <v>49175.821414024504</v>
      </c>
      <c r="F89" s="4">
        <f t="shared" si="6"/>
        <v>1.5787978186286726</v>
      </c>
      <c r="G89" t="s">
        <v>13</v>
      </c>
      <c r="H89">
        <v>1015.95874868695</v>
      </c>
      <c r="I89" s="5" cm="1">
        <f t="array" ref="I89">_xlfn.IFS(H89=0,0,H89&gt;0,E89/H89)</f>
        <v>48.403364287753355</v>
      </c>
      <c r="J89" t="s">
        <v>20</v>
      </c>
      <c r="K89" t="s">
        <v>21</v>
      </c>
      <c r="L89">
        <v>1404221078.48736</v>
      </c>
      <c r="M89" s="9">
        <f t="shared" si="7"/>
        <v>41821.558778788887</v>
      </c>
      <c r="N89">
        <v>1405955565.1360199</v>
      </c>
      <c r="O89" s="9">
        <f t="shared" si="8"/>
        <v>41841.633855740969</v>
      </c>
      <c r="P89" t="b">
        <v>0</v>
      </c>
      <c r="Q89" t="b">
        <v>0</v>
      </c>
      <c r="R89" t="s">
        <v>64</v>
      </c>
      <c r="S89" t="str" cm="1">
        <f t="array" ref="S89:T89">_xlfn.TEXTSPLIT(R89,"/",,TRUE)</f>
        <v>technology</v>
      </c>
      <c r="T89" t="str">
        <v>wearables</v>
      </c>
    </row>
    <row r="90" spans="1:20" x14ac:dyDescent="0.55000000000000004">
      <c r="A90">
        <v>88</v>
      </c>
      <c r="B90" t="s">
        <v>65</v>
      </c>
      <c r="C90" s="3" t="s">
        <v>66</v>
      </c>
      <c r="D90">
        <v>31095.6224408858</v>
      </c>
      <c r="E90">
        <v>49324.532617317302</v>
      </c>
      <c r="F90" s="4">
        <f t="shared" si="6"/>
        <v>1.5862211059156475</v>
      </c>
      <c r="G90" t="s">
        <v>19</v>
      </c>
      <c r="H90">
        <v>1021.7748301069699</v>
      </c>
      <c r="I90" s="5" cm="1">
        <f t="array" ref="I90">_xlfn.IFS(H90=0,0,H90&gt;0,E90/H90)</f>
        <v>48.273387799299677</v>
      </c>
      <c r="J90" t="s">
        <v>20</v>
      </c>
      <c r="K90" t="s">
        <v>21</v>
      </c>
      <c r="L90">
        <v>1403852604.2832301</v>
      </c>
      <c r="M90" s="9">
        <f t="shared" si="7"/>
        <v>41817.294031055906</v>
      </c>
      <c r="N90">
        <v>1405590782.9056499</v>
      </c>
      <c r="O90" s="9">
        <f t="shared" si="8"/>
        <v>41837.411839185763</v>
      </c>
      <c r="P90" t="b">
        <v>0</v>
      </c>
      <c r="Q90" t="b">
        <v>0</v>
      </c>
      <c r="R90" t="s">
        <v>67</v>
      </c>
      <c r="S90" t="str" cm="1">
        <f t="array" ref="S90:T90">_xlfn.TEXTSPLIT(R90,"/",,TRUE)</f>
        <v>publishing</v>
      </c>
      <c r="T90" t="str">
        <v>nonfiction</v>
      </c>
    </row>
    <row r="91" spans="1:20" x14ac:dyDescent="0.55000000000000004">
      <c r="A91">
        <v>89</v>
      </c>
      <c r="B91" t="s">
        <v>68</v>
      </c>
      <c r="C91" s="3" t="s">
        <v>69</v>
      </c>
      <c r="D91">
        <v>31043.607841876201</v>
      </c>
      <c r="E91">
        <v>49473.243820610202</v>
      </c>
      <c r="F91" s="4">
        <f t="shared" si="6"/>
        <v>1.5936692691328675</v>
      </c>
      <c r="G91" t="s">
        <v>19</v>
      </c>
      <c r="H91">
        <v>1027.5909115269999</v>
      </c>
      <c r="I91" s="5" cm="1">
        <f t="array" ref="I91">_xlfn.IFS(H91=0,0,H91&gt;0,E91/H91)</f>
        <v>48.144882623662923</v>
      </c>
      <c r="J91" t="s">
        <v>20</v>
      </c>
      <c r="K91" t="s">
        <v>21</v>
      </c>
      <c r="L91">
        <v>1403484130.0790999</v>
      </c>
      <c r="M91" s="9">
        <f t="shared" si="7"/>
        <v>41813.029283322918</v>
      </c>
      <c r="N91">
        <v>1405226000.6752801</v>
      </c>
      <c r="O91" s="9">
        <f t="shared" si="8"/>
        <v>41833.189822630557</v>
      </c>
      <c r="P91" t="b">
        <v>0</v>
      </c>
      <c r="Q91" t="b">
        <v>0</v>
      </c>
      <c r="R91" t="s">
        <v>70</v>
      </c>
      <c r="S91" t="str" cm="1">
        <f t="array" ref="S91:T91">_xlfn.TEXTSPLIT(R91,"/",,TRUE)</f>
        <v>film &amp; video</v>
      </c>
      <c r="T91" t="str">
        <v>animation</v>
      </c>
    </row>
    <row r="92" spans="1:20" x14ac:dyDescent="0.55000000000000004">
      <c r="A92">
        <v>90</v>
      </c>
      <c r="B92" t="s">
        <v>71</v>
      </c>
      <c r="C92" s="3" t="s">
        <v>72</v>
      </c>
      <c r="D92">
        <v>30991.593242866598</v>
      </c>
      <c r="E92">
        <v>49621.955023903</v>
      </c>
      <c r="F92" s="4">
        <f t="shared" si="6"/>
        <v>1.6011424335315381</v>
      </c>
      <c r="G92" t="s">
        <v>73</v>
      </c>
      <c r="H92">
        <v>1033.4069929470299</v>
      </c>
      <c r="I92" s="5" cm="1">
        <f t="array" ref="I92">_xlfn.IFS(H92=0,0,H92&gt;0,E92/H92)</f>
        <v>48.017823918912171</v>
      </c>
      <c r="J92" t="s">
        <v>20</v>
      </c>
      <c r="K92" t="s">
        <v>21</v>
      </c>
      <c r="L92">
        <v>1403115655.87498</v>
      </c>
      <c r="M92" s="9">
        <f t="shared" si="7"/>
        <v>41808.764535590046</v>
      </c>
      <c r="N92">
        <v>1404861218.4449201</v>
      </c>
      <c r="O92" s="9">
        <f t="shared" si="8"/>
        <v>41828.967806075467</v>
      </c>
      <c r="P92" t="b">
        <v>0</v>
      </c>
      <c r="Q92" t="b">
        <v>0</v>
      </c>
      <c r="R92" t="s">
        <v>32</v>
      </c>
      <c r="S92" t="str" cm="1">
        <f t="array" ref="S92:T92">_xlfn.TEXTSPLIT(R92,"/",,TRUE)</f>
        <v>theater</v>
      </c>
      <c r="T92" t="str">
        <v>plays</v>
      </c>
    </row>
    <row r="93" spans="1:20" x14ac:dyDescent="0.55000000000000004">
      <c r="A93">
        <v>91</v>
      </c>
      <c r="B93" t="s">
        <v>74</v>
      </c>
      <c r="C93" s="3" t="s">
        <v>75</v>
      </c>
      <c r="D93">
        <v>30939.578643857101</v>
      </c>
      <c r="E93">
        <v>49770.666227195798</v>
      </c>
      <c r="F93" s="4">
        <f t="shared" si="6"/>
        <v>1.6086407252051416</v>
      </c>
      <c r="G93" t="s">
        <v>13</v>
      </c>
      <c r="H93">
        <v>1039.22307436705</v>
      </c>
      <c r="I93" s="5" cm="1">
        <f t="array" ref="I93">_xlfn.IFS(H93=0,0,H93&gt;0,E93/H93)</f>
        <v>47.892187399234913</v>
      </c>
      <c r="J93" t="s">
        <v>20</v>
      </c>
      <c r="K93" t="s">
        <v>21</v>
      </c>
      <c r="L93">
        <v>1402747181.67085</v>
      </c>
      <c r="M93" s="9">
        <f t="shared" si="7"/>
        <v>41804.499787857058</v>
      </c>
      <c r="N93">
        <v>1404496436.21455</v>
      </c>
      <c r="O93" s="9">
        <f t="shared" si="8"/>
        <v>41824.745789520253</v>
      </c>
      <c r="P93" t="b">
        <v>0</v>
      </c>
      <c r="Q93" t="b">
        <v>1</v>
      </c>
      <c r="R93" t="s">
        <v>32</v>
      </c>
      <c r="S93" t="str" cm="1">
        <f t="array" ref="S93:T93">_xlfn.TEXTSPLIT(R93,"/",,TRUE)</f>
        <v>theater</v>
      </c>
      <c r="T93" t="str">
        <v>plays</v>
      </c>
    </row>
    <row r="94" spans="1:20" x14ac:dyDescent="0.55000000000000004">
      <c r="A94">
        <v>92</v>
      </c>
      <c r="B94" t="s">
        <v>76</v>
      </c>
      <c r="C94" s="3" t="s">
        <v>77</v>
      </c>
      <c r="D94">
        <v>30887.564044847499</v>
      </c>
      <c r="E94">
        <v>49919.377430488603</v>
      </c>
      <c r="F94" s="4">
        <f t="shared" si="6"/>
        <v>1.6161642710965383</v>
      </c>
      <c r="G94" t="s">
        <v>19</v>
      </c>
      <c r="H94">
        <v>1045.0391557870801</v>
      </c>
      <c r="I94" s="5" cm="1">
        <f t="array" ref="I94">_xlfn.IFS(H94=0,0,H94&gt;0,E94/H94)</f>
        <v>47.767949319460094</v>
      </c>
      <c r="J94" t="s">
        <v>20</v>
      </c>
      <c r="K94" t="s">
        <v>21</v>
      </c>
      <c r="L94">
        <v>1402378707.4667201</v>
      </c>
      <c r="M94" s="9">
        <f t="shared" si="7"/>
        <v>41800.235040124076</v>
      </c>
      <c r="N94">
        <v>1404131653.98418</v>
      </c>
      <c r="O94" s="9">
        <f t="shared" si="8"/>
        <v>41820.523772965047</v>
      </c>
      <c r="P94" t="b">
        <v>0</v>
      </c>
      <c r="Q94" t="b">
        <v>0</v>
      </c>
      <c r="R94" t="s">
        <v>52</v>
      </c>
      <c r="S94" t="str" cm="1">
        <f t="array" ref="S94:T94">_xlfn.TEXTSPLIT(R94,"/",,TRUE)</f>
        <v>film &amp; video</v>
      </c>
      <c r="T94" t="str">
        <v>drama</v>
      </c>
    </row>
    <row r="95" spans="1:20" x14ac:dyDescent="0.55000000000000004">
      <c r="A95">
        <v>93</v>
      </c>
      <c r="B95" t="s">
        <v>78</v>
      </c>
      <c r="C95" s="3" t="s">
        <v>79</v>
      </c>
      <c r="D95">
        <v>30835.5494458379</v>
      </c>
      <c r="E95">
        <v>50068.088633781401</v>
      </c>
      <c r="F95" s="4">
        <f t="shared" si="6"/>
        <v>1.6237131990051001</v>
      </c>
      <c r="G95" t="s">
        <v>13</v>
      </c>
      <c r="H95">
        <v>1050.8552372071099</v>
      </c>
      <c r="I95" s="5" cm="1">
        <f t="array" ref="I95">_xlfn.IFS(H95=0,0,H95&gt;0,E95/H95)</f>
        <v>47.645086460099769</v>
      </c>
      <c r="J95" t="s">
        <v>20</v>
      </c>
      <c r="K95" t="s">
        <v>21</v>
      </c>
      <c r="L95">
        <v>1402010233.2625899</v>
      </c>
      <c r="M95" s="9">
        <f t="shared" si="7"/>
        <v>41795.970292391088</v>
      </c>
      <c r="N95">
        <v>1403766871.7538099</v>
      </c>
      <c r="O95" s="9">
        <f t="shared" si="8"/>
        <v>41816.301756409841</v>
      </c>
      <c r="P95" t="b">
        <v>0</v>
      </c>
      <c r="Q95" t="b">
        <v>0</v>
      </c>
      <c r="R95" t="s">
        <v>32</v>
      </c>
      <c r="S95" t="str" cm="1">
        <f t="array" ref="S95:T95">_xlfn.TEXTSPLIT(R95,"/",,TRUE)</f>
        <v>theater</v>
      </c>
      <c r="T95" t="str">
        <v>plays</v>
      </c>
    </row>
    <row r="96" spans="1:20" x14ac:dyDescent="0.55000000000000004">
      <c r="A96">
        <v>94</v>
      </c>
      <c r="B96" t="s">
        <v>80</v>
      </c>
      <c r="C96" s="3" t="s">
        <v>81</v>
      </c>
      <c r="D96">
        <v>30783.534846828301</v>
      </c>
      <c r="E96">
        <v>50216.799837074199</v>
      </c>
      <c r="F96" s="4">
        <f t="shared" si="6"/>
        <v>1.6312876375939702</v>
      </c>
      <c r="G96" t="s">
        <v>19</v>
      </c>
      <c r="H96">
        <v>1056.67131862714</v>
      </c>
      <c r="I96" s="5" cm="1">
        <f t="array" ref="I96">_xlfn.IFS(H96=0,0,H96&gt;0,E96/H96)</f>
        <v>47.523576112880036</v>
      </c>
      <c r="J96" t="s">
        <v>20</v>
      </c>
      <c r="K96" t="s">
        <v>21</v>
      </c>
      <c r="L96">
        <v>1401641759.05846</v>
      </c>
      <c r="M96" s="9">
        <f t="shared" si="7"/>
        <v>41791.7055446581</v>
      </c>
      <c r="N96">
        <v>1403402089.5234399</v>
      </c>
      <c r="O96" s="9">
        <f t="shared" si="8"/>
        <v>41812.079739854627</v>
      </c>
      <c r="P96" t="b">
        <v>0</v>
      </c>
      <c r="Q96" t="b">
        <v>0</v>
      </c>
      <c r="R96" t="s">
        <v>32</v>
      </c>
      <c r="S96" t="str" cm="1">
        <f t="array" ref="S96:T96">_xlfn.TEXTSPLIT(R96,"/",,TRUE)</f>
        <v>theater</v>
      </c>
      <c r="T96" t="str">
        <v>plays</v>
      </c>
    </row>
    <row r="97" spans="1:20" x14ac:dyDescent="0.55000000000000004">
      <c r="A97">
        <v>95</v>
      </c>
      <c r="B97" t="s">
        <v>82</v>
      </c>
      <c r="C97" s="3" t="s">
        <v>83</v>
      </c>
      <c r="D97">
        <v>30731.520247818698</v>
      </c>
      <c r="E97">
        <v>50365.511040367099</v>
      </c>
      <c r="F97" s="4">
        <f t="shared" si="6"/>
        <v>1.6388877163973692</v>
      </c>
      <c r="G97" t="s">
        <v>19</v>
      </c>
      <c r="H97">
        <v>1062.48740004716</v>
      </c>
      <c r="I97" s="5" cm="1">
        <f t="array" ref="I97">_xlfn.IFS(H97=0,0,H97&gt;0,E97/H97)</f>
        <v>47.403396066750112</v>
      </c>
      <c r="J97" t="s">
        <v>39</v>
      </c>
      <c r="K97" t="s">
        <v>40</v>
      </c>
      <c r="L97">
        <v>1401273284.8543301</v>
      </c>
      <c r="M97" s="9">
        <f t="shared" si="7"/>
        <v>41787.440796925119</v>
      </c>
      <c r="N97">
        <v>1403037307.2930701</v>
      </c>
      <c r="O97" s="9">
        <f t="shared" si="8"/>
        <v>41807.857723299421</v>
      </c>
      <c r="P97" t="b">
        <v>0</v>
      </c>
      <c r="Q97" t="b">
        <v>0</v>
      </c>
      <c r="R97" t="s">
        <v>41</v>
      </c>
      <c r="S97" t="str" cm="1">
        <f t="array" ref="S97:T97">_xlfn.TEXTSPLIT(R97,"/",,TRUE)</f>
        <v>film &amp; video</v>
      </c>
      <c r="T97" t="str">
        <v>documentary</v>
      </c>
    </row>
    <row r="98" spans="1:20" x14ac:dyDescent="0.55000000000000004">
      <c r="A98">
        <v>96</v>
      </c>
      <c r="B98" t="s">
        <v>84</v>
      </c>
      <c r="C98" s="3" t="s">
        <v>85</v>
      </c>
      <c r="D98">
        <v>30679.5056488091</v>
      </c>
      <c r="E98">
        <v>50514.222243659897</v>
      </c>
      <c r="F98" s="4">
        <f t="shared" si="6"/>
        <v>1.6465135658279659</v>
      </c>
      <c r="G98" t="s">
        <v>19</v>
      </c>
      <c r="H98">
        <v>1068.3034814671901</v>
      </c>
      <c r="I98" s="5" cm="1">
        <f t="array" ref="I98">_xlfn.IFS(H98=0,0,H98&gt;0,E98/H98)</f>
        <v>47.28452459434515</v>
      </c>
      <c r="J98" t="s">
        <v>20</v>
      </c>
      <c r="K98" t="s">
        <v>21</v>
      </c>
      <c r="L98">
        <v>1400904810.6501999</v>
      </c>
      <c r="M98" s="9">
        <f t="shared" si="7"/>
        <v>41783.17604919213</v>
      </c>
      <c r="N98">
        <v>1402672525.0627</v>
      </c>
      <c r="O98" s="9">
        <f t="shared" si="8"/>
        <v>41803.635706744215</v>
      </c>
      <c r="P98" t="b">
        <v>0</v>
      </c>
      <c r="Q98" t="b">
        <v>0</v>
      </c>
      <c r="R98" t="s">
        <v>64</v>
      </c>
      <c r="S98" t="str" cm="1">
        <f t="array" ref="S98:T98">_xlfn.TEXTSPLIT(R98,"/",,TRUE)</f>
        <v>technology</v>
      </c>
      <c r="T98" t="str">
        <v>wearables</v>
      </c>
    </row>
    <row r="99" spans="1:20" x14ac:dyDescent="0.55000000000000004">
      <c r="A99">
        <v>97</v>
      </c>
      <c r="B99" t="s">
        <v>86</v>
      </c>
      <c r="C99" s="3" t="s">
        <v>87</v>
      </c>
      <c r="D99">
        <v>30627.491049799599</v>
      </c>
      <c r="E99">
        <v>50662.933446952702</v>
      </c>
      <c r="F99" s="4">
        <f t="shared" si="6"/>
        <v>1.6541653171843536</v>
      </c>
      <c r="G99" t="s">
        <v>19</v>
      </c>
      <c r="H99">
        <v>1074.1195628872199</v>
      </c>
      <c r="I99" s="5" cm="1">
        <f t="array" ref="I99">_xlfn.IFS(H99=0,0,H99&gt;0,E99/H99)</f>
        <v>47.166940438894322</v>
      </c>
      <c r="J99" t="s">
        <v>20</v>
      </c>
      <c r="K99" t="s">
        <v>21</v>
      </c>
      <c r="L99">
        <v>1400536336.44607</v>
      </c>
      <c r="M99" s="9">
        <f t="shared" si="7"/>
        <v>41778.911301459142</v>
      </c>
      <c r="N99">
        <v>1402307742.83234</v>
      </c>
      <c r="O99" s="9">
        <f t="shared" si="8"/>
        <v>41799.413690189118</v>
      </c>
      <c r="P99" t="b">
        <v>0</v>
      </c>
      <c r="Q99" t="b">
        <v>1</v>
      </c>
      <c r="R99" t="s">
        <v>88</v>
      </c>
      <c r="S99" t="str" cm="1">
        <f t="array" ref="S99:T99">_xlfn.TEXTSPLIT(R99,"/",,TRUE)</f>
        <v>games</v>
      </c>
      <c r="T99" t="str">
        <v>video games</v>
      </c>
    </row>
    <row r="100" spans="1:20" x14ac:dyDescent="0.55000000000000004">
      <c r="A100">
        <v>98</v>
      </c>
      <c r="B100" t="s">
        <v>89</v>
      </c>
      <c r="C100" s="3" t="s">
        <v>90</v>
      </c>
      <c r="D100">
        <v>30575.47645079</v>
      </c>
      <c r="E100">
        <v>50811.6446502455</v>
      </c>
      <c r="F100" s="4">
        <f t="shared" si="6"/>
        <v>1.6618431026585898</v>
      </c>
      <c r="G100" t="s">
        <v>73</v>
      </c>
      <c r="H100">
        <v>1079.93564430724</v>
      </c>
      <c r="I100" s="5" cm="1">
        <f t="array" ref="I100">_xlfn.IFS(H100=0,0,H100&gt;0,E100/H100)</f>
        <v>47.050622801546929</v>
      </c>
      <c r="J100" t="s">
        <v>20</v>
      </c>
      <c r="K100" t="s">
        <v>21</v>
      </c>
      <c r="L100">
        <v>1400167862.24194</v>
      </c>
      <c r="M100" s="9">
        <f t="shared" si="7"/>
        <v>41774.646553726161</v>
      </c>
      <c r="N100">
        <v>1401942960.60197</v>
      </c>
      <c r="O100" s="9">
        <f t="shared" si="8"/>
        <v>41795.191673633912</v>
      </c>
      <c r="P100" t="b">
        <v>0</v>
      </c>
      <c r="Q100" t="b">
        <v>0</v>
      </c>
      <c r="R100" t="s">
        <v>32</v>
      </c>
      <c r="S100" t="str" cm="1">
        <f t="array" ref="S100:T100">_xlfn.TEXTSPLIT(R100,"/",,TRUE)</f>
        <v>theater</v>
      </c>
      <c r="T100" t="str">
        <v>plays</v>
      </c>
    </row>
    <row r="101" spans="1:20" x14ac:dyDescent="0.55000000000000004">
      <c r="A101">
        <v>99</v>
      </c>
      <c r="B101" t="s">
        <v>91</v>
      </c>
      <c r="C101" s="3" t="s">
        <v>92</v>
      </c>
      <c r="D101">
        <v>30523.461851780401</v>
      </c>
      <c r="E101">
        <v>50960.355853538298</v>
      </c>
      <c r="F101" s="4">
        <f t="shared" si="6"/>
        <v>1.6695470553437841</v>
      </c>
      <c r="G101" t="s">
        <v>13</v>
      </c>
      <c r="H101">
        <v>1085.75172572727</v>
      </c>
      <c r="I101" s="5" cm="1">
        <f t="array" ref="I101">_xlfn.IFS(H101=0,0,H101&gt;0,E101/H101)</f>
        <v>46.935551329106552</v>
      </c>
      <c r="J101" t="s">
        <v>20</v>
      </c>
      <c r="K101" t="s">
        <v>21</v>
      </c>
      <c r="L101">
        <v>1399799388.0378201</v>
      </c>
      <c r="M101" s="9">
        <f t="shared" si="7"/>
        <v>41770.381805993289</v>
      </c>
      <c r="N101">
        <v>1401578178.3715999</v>
      </c>
      <c r="O101" s="9">
        <f t="shared" si="8"/>
        <v>41790.969657078705</v>
      </c>
      <c r="P101" t="b">
        <v>0</v>
      </c>
      <c r="Q101" t="b">
        <v>0</v>
      </c>
      <c r="R101" t="s">
        <v>22</v>
      </c>
      <c r="S101" t="str" cm="1">
        <f t="array" ref="S101:T101">_xlfn.TEXTSPLIT(R101,"/",,TRUE)</f>
        <v>music</v>
      </c>
      <c r="T101" t="str">
        <v>rock</v>
      </c>
    </row>
    <row r="102" spans="1:20" x14ac:dyDescent="0.55000000000000004">
      <c r="A102">
        <v>100</v>
      </c>
      <c r="B102" t="s">
        <v>93</v>
      </c>
      <c r="C102" s="3" t="s">
        <v>94</v>
      </c>
      <c r="D102">
        <v>30471.447252770799</v>
      </c>
      <c r="E102">
        <v>51109.067056831103</v>
      </c>
      <c r="F102" s="4">
        <f t="shared" si="6"/>
        <v>1.6772773092418085</v>
      </c>
      <c r="G102" t="s">
        <v>19</v>
      </c>
      <c r="H102">
        <v>1091.5678071473001</v>
      </c>
      <c r="I102" s="5" cm="1">
        <f t="array" ref="I102">_xlfn.IFS(H102=0,0,H102&gt;0,E102/H102)</f>
        <v>46.821706102160874</v>
      </c>
      <c r="J102" t="s">
        <v>20</v>
      </c>
      <c r="K102" t="s">
        <v>21</v>
      </c>
      <c r="L102">
        <v>1399430913.8336899</v>
      </c>
      <c r="M102" s="9">
        <f t="shared" si="7"/>
        <v>41766.117058260301</v>
      </c>
      <c r="N102">
        <v>1401213396.1412301</v>
      </c>
      <c r="O102" s="9">
        <f t="shared" si="8"/>
        <v>41786.747640523492</v>
      </c>
      <c r="P102" t="b">
        <v>0</v>
      </c>
      <c r="Q102" t="b">
        <v>1</v>
      </c>
      <c r="R102" t="s">
        <v>32</v>
      </c>
      <c r="S102" t="str" cm="1">
        <f t="array" ref="S102:T102">_xlfn.TEXTSPLIT(R102,"/",,TRUE)</f>
        <v>theater</v>
      </c>
      <c r="T102" t="str">
        <v>plays</v>
      </c>
    </row>
    <row r="103" spans="1:20" x14ac:dyDescent="0.55000000000000004">
      <c r="A103">
        <v>101</v>
      </c>
      <c r="B103" t="s">
        <v>95</v>
      </c>
      <c r="C103" s="3" t="s">
        <v>96</v>
      </c>
      <c r="D103">
        <v>30419.4326537612</v>
      </c>
      <c r="E103">
        <v>51257.778260124003</v>
      </c>
      <c r="F103" s="4">
        <f t="shared" si="6"/>
        <v>1.6850339992710632</v>
      </c>
      <c r="G103" t="s">
        <v>19</v>
      </c>
      <c r="H103">
        <v>1097.3838885673199</v>
      </c>
      <c r="I103" s="5" cm="1">
        <f t="array" ref="I103">_xlfn.IFS(H103=0,0,H103&gt;0,E103/H103)</f>
        <v>46.709067623585355</v>
      </c>
      <c r="J103" t="s">
        <v>97</v>
      </c>
      <c r="K103" t="s">
        <v>98</v>
      </c>
      <c r="L103">
        <v>1399062439.62956</v>
      </c>
      <c r="M103" s="9">
        <f t="shared" si="7"/>
        <v>41761.852310527313</v>
      </c>
      <c r="N103">
        <v>1400848613.9108601</v>
      </c>
      <c r="O103" s="9">
        <f t="shared" si="8"/>
        <v>41782.525623968286</v>
      </c>
      <c r="P103" t="b">
        <v>0</v>
      </c>
      <c r="Q103" t="b">
        <v>0</v>
      </c>
      <c r="R103" t="s">
        <v>99</v>
      </c>
      <c r="S103" t="str" cm="1">
        <f t="array" ref="S103:T103">_xlfn.TEXTSPLIT(R103,"/",,TRUE)</f>
        <v>film &amp; video</v>
      </c>
      <c r="T103" t="str">
        <v>shorts</v>
      </c>
    </row>
    <row r="104" spans="1:20" x14ac:dyDescent="0.55000000000000004">
      <c r="A104">
        <v>102</v>
      </c>
      <c r="B104" t="s">
        <v>100</v>
      </c>
      <c r="C104" s="3" t="s">
        <v>101</v>
      </c>
      <c r="D104">
        <v>30367.418054751601</v>
      </c>
      <c r="E104">
        <v>51406.489463416801</v>
      </c>
      <c r="F104" s="4">
        <f t="shared" si="6"/>
        <v>1.6928172612743153</v>
      </c>
      <c r="G104" t="s">
        <v>19</v>
      </c>
      <c r="H104">
        <v>1103.19996998735</v>
      </c>
      <c r="I104" s="5" cm="1">
        <f t="array" ref="I104">_xlfn.IFS(H104=0,0,H104&gt;0,E104/H104)</f>
        <v>46.597616807410049</v>
      </c>
      <c r="J104" t="s">
        <v>20</v>
      </c>
      <c r="K104" t="s">
        <v>21</v>
      </c>
      <c r="L104">
        <v>1398693965.4254301</v>
      </c>
      <c r="M104" s="9">
        <f t="shared" si="7"/>
        <v>41757.587562794331</v>
      </c>
      <c r="N104">
        <v>1400483831.68049</v>
      </c>
      <c r="O104" s="9">
        <f t="shared" si="8"/>
        <v>41778.30360741308</v>
      </c>
      <c r="P104" t="b">
        <v>0</v>
      </c>
      <c r="Q104" t="b">
        <v>0</v>
      </c>
      <c r="R104" t="s">
        <v>70</v>
      </c>
      <c r="S104" t="str" cm="1">
        <f t="array" ref="S104:T104">_xlfn.TEXTSPLIT(R104,"/",,TRUE)</f>
        <v>film &amp; video</v>
      </c>
      <c r="T104" t="str">
        <v>animation</v>
      </c>
    </row>
    <row r="105" spans="1:20" x14ac:dyDescent="0.55000000000000004">
      <c r="A105">
        <v>103</v>
      </c>
      <c r="B105" t="s">
        <v>102</v>
      </c>
      <c r="C105" s="3" t="s">
        <v>103</v>
      </c>
      <c r="D105">
        <v>30315.4034557421</v>
      </c>
      <c r="E105">
        <v>51555.200666709599</v>
      </c>
      <c r="F105" s="4">
        <f t="shared" si="6"/>
        <v>1.7006272320266425</v>
      </c>
      <c r="G105" t="s">
        <v>19</v>
      </c>
      <c r="H105">
        <v>1109.01605140738</v>
      </c>
      <c r="I105" s="5" cm="1">
        <f t="array" ref="I105">_xlfn.IFS(H105=0,0,H105&gt;0,E105/H105)</f>
        <v>46.487334968041495</v>
      </c>
      <c r="J105" t="s">
        <v>39</v>
      </c>
      <c r="K105" t="s">
        <v>40</v>
      </c>
      <c r="L105">
        <v>1398325491.2212999</v>
      </c>
      <c r="M105" s="9">
        <f t="shared" si="7"/>
        <v>41753.322815061343</v>
      </c>
      <c r="N105">
        <v>1400119049.45013</v>
      </c>
      <c r="O105" s="9">
        <f t="shared" si="8"/>
        <v>41774.081590857983</v>
      </c>
      <c r="P105" t="b">
        <v>0</v>
      </c>
      <c r="Q105" t="b">
        <v>0</v>
      </c>
      <c r="R105" t="s">
        <v>88</v>
      </c>
      <c r="S105" t="str" cm="1">
        <f t="array" ref="S105:T105">_xlfn.TEXTSPLIT(R105,"/",,TRUE)</f>
        <v>games</v>
      </c>
      <c r="T105" t="str">
        <v>video games</v>
      </c>
    </row>
    <row r="106" spans="1:20" x14ac:dyDescent="0.55000000000000004">
      <c r="A106">
        <v>104</v>
      </c>
      <c r="B106" t="s">
        <v>104</v>
      </c>
      <c r="C106" s="3" t="s">
        <v>105</v>
      </c>
      <c r="D106">
        <v>30263.388856732501</v>
      </c>
      <c r="E106">
        <v>51703.911870002397</v>
      </c>
      <c r="F106" s="4">
        <f t="shared" si="6"/>
        <v>1.7084640492434529</v>
      </c>
      <c r="G106" t="s">
        <v>13</v>
      </c>
      <c r="H106">
        <v>1114.8321328274101</v>
      </c>
      <c r="I106" s="5" cm="1">
        <f t="array" ref="I106">_xlfn.IFS(H106=0,0,H106&gt;0,E106/H106)</f>
        <v>46.378203809816817</v>
      </c>
      <c r="J106" t="s">
        <v>106</v>
      </c>
      <c r="K106" t="s">
        <v>107</v>
      </c>
      <c r="L106">
        <v>1397957017.01717</v>
      </c>
      <c r="M106" s="9">
        <f t="shared" si="7"/>
        <v>41749.058067328355</v>
      </c>
      <c r="N106">
        <v>1399754267.2197599</v>
      </c>
      <c r="O106" s="9">
        <f t="shared" si="8"/>
        <v>41769.859574302776</v>
      </c>
      <c r="P106" t="b">
        <v>0</v>
      </c>
      <c r="Q106" t="b">
        <v>0</v>
      </c>
      <c r="R106" t="s">
        <v>41</v>
      </c>
      <c r="S106" t="str" cm="1">
        <f t="array" ref="S106:T106">_xlfn.TEXTSPLIT(R106,"/",,TRUE)</f>
        <v>film &amp; video</v>
      </c>
      <c r="T106" t="str">
        <v>documentary</v>
      </c>
    </row>
    <row r="107" spans="1:20" x14ac:dyDescent="0.55000000000000004">
      <c r="A107">
        <v>105</v>
      </c>
      <c r="B107" t="s">
        <v>108</v>
      </c>
      <c r="C107" s="3" t="s">
        <v>109</v>
      </c>
      <c r="D107">
        <v>30211.374257722899</v>
      </c>
      <c r="E107">
        <v>51852.623073295203</v>
      </c>
      <c r="F107" s="4">
        <f t="shared" si="6"/>
        <v>1.7163278515885512</v>
      </c>
      <c r="G107" t="s">
        <v>19</v>
      </c>
      <c r="H107">
        <v>1120.6482142474299</v>
      </c>
      <c r="I107" s="5" cm="1">
        <f t="array" ref="I107">_xlfn.IFS(H107=0,0,H107&gt;0,E107/H107)</f>
        <v>46.270205416886135</v>
      </c>
      <c r="J107" t="s">
        <v>20</v>
      </c>
      <c r="K107" t="s">
        <v>21</v>
      </c>
      <c r="L107">
        <v>1397588542.81304</v>
      </c>
      <c r="M107" s="9">
        <f t="shared" si="7"/>
        <v>41744.793319595366</v>
      </c>
      <c r="N107">
        <v>1399389484.9893899</v>
      </c>
      <c r="O107" s="9">
        <f t="shared" si="8"/>
        <v>41765.63755774757</v>
      </c>
      <c r="P107" t="b">
        <v>0</v>
      </c>
      <c r="Q107" t="b">
        <v>0</v>
      </c>
      <c r="R107" t="s">
        <v>32</v>
      </c>
      <c r="S107" t="str" cm="1">
        <f t="array" ref="S107:T107">_xlfn.TEXTSPLIT(R107,"/",,TRUE)</f>
        <v>theater</v>
      </c>
      <c r="T107" t="str">
        <v>plays</v>
      </c>
    </row>
    <row r="108" spans="1:20" ht="37" x14ac:dyDescent="0.55000000000000004">
      <c r="A108">
        <v>106</v>
      </c>
      <c r="B108" t="s">
        <v>110</v>
      </c>
      <c r="C108" s="3" t="s">
        <v>111</v>
      </c>
      <c r="D108">
        <v>30159.3596587133</v>
      </c>
      <c r="E108">
        <v>52001.334276588001</v>
      </c>
      <c r="F108" s="4">
        <f t="shared" si="6"/>
        <v>1.7242187786823373</v>
      </c>
      <c r="G108" t="s">
        <v>19</v>
      </c>
      <c r="H108">
        <v>1126.46429566746</v>
      </c>
      <c r="I108" s="5" cm="1">
        <f t="array" ref="I108">_xlfn.IFS(H108=0,0,H108&gt;0,E108/H108)</f>
        <v>46.163322243405709</v>
      </c>
      <c r="J108" t="s">
        <v>20</v>
      </c>
      <c r="K108" t="s">
        <v>21</v>
      </c>
      <c r="L108">
        <v>1397220068.6089101</v>
      </c>
      <c r="M108" s="9">
        <f t="shared" si="7"/>
        <v>41740.528571862385</v>
      </c>
      <c r="N108">
        <v>1399024702.7590201</v>
      </c>
      <c r="O108" s="9">
        <f t="shared" si="8"/>
        <v>41761.415541192364</v>
      </c>
      <c r="P108" t="b">
        <v>0</v>
      </c>
      <c r="Q108" t="b">
        <v>0</v>
      </c>
      <c r="R108" t="s">
        <v>41</v>
      </c>
      <c r="S108" t="str" cm="1">
        <f t="array" ref="S108:T108">_xlfn.TEXTSPLIT(R108,"/",,TRUE)</f>
        <v>film &amp; video</v>
      </c>
      <c r="T108" t="str">
        <v>documentary</v>
      </c>
    </row>
    <row r="109" spans="1:20" x14ac:dyDescent="0.55000000000000004">
      <c r="A109">
        <v>107</v>
      </c>
      <c r="B109" t="s">
        <v>112</v>
      </c>
      <c r="C109" s="3" t="s">
        <v>113</v>
      </c>
      <c r="D109">
        <v>30107.345059703701</v>
      </c>
      <c r="E109">
        <v>52150.045479880901</v>
      </c>
      <c r="F109" s="4">
        <f t="shared" si="6"/>
        <v>1.73213697111007</v>
      </c>
      <c r="G109" t="s">
        <v>19</v>
      </c>
      <c r="H109">
        <v>1132.28037708749</v>
      </c>
      <c r="I109" s="5" cm="1">
        <f t="array" ref="I109">_xlfn.IFS(H109=0,0,H109&gt;0,E109/H109)</f>
        <v>46.057537104037728</v>
      </c>
      <c r="J109" t="s">
        <v>35</v>
      </c>
      <c r="K109" t="s">
        <v>36</v>
      </c>
      <c r="L109">
        <v>1396851594.4047799</v>
      </c>
      <c r="M109" s="9">
        <f t="shared" si="7"/>
        <v>41736.263824129397</v>
      </c>
      <c r="N109">
        <v>1398659920.52865</v>
      </c>
      <c r="O109" s="9">
        <f t="shared" si="8"/>
        <v>41757.19352463715</v>
      </c>
      <c r="P109" t="b">
        <v>0</v>
      </c>
      <c r="Q109" t="b">
        <v>1</v>
      </c>
      <c r="R109" t="s">
        <v>52</v>
      </c>
      <c r="S109" t="str" cm="1">
        <f t="array" ref="S109:T109">_xlfn.TEXTSPLIT(R109,"/",,TRUE)</f>
        <v>film &amp; video</v>
      </c>
      <c r="T109" t="str">
        <v>drama</v>
      </c>
    </row>
    <row r="110" spans="1:20" x14ac:dyDescent="0.55000000000000004">
      <c r="A110">
        <v>108</v>
      </c>
      <c r="B110" t="s">
        <v>114</v>
      </c>
      <c r="C110" s="3" t="s">
        <v>115</v>
      </c>
      <c r="D110">
        <v>30055.330460694098</v>
      </c>
      <c r="E110">
        <v>52298.756683173699</v>
      </c>
      <c r="F110" s="4">
        <f t="shared" si="6"/>
        <v>1.7400825704302008</v>
      </c>
      <c r="G110" t="s">
        <v>19</v>
      </c>
      <c r="H110">
        <v>1138.0964585075101</v>
      </c>
      <c r="I110" s="5" cm="1">
        <f t="array" ref="I110">_xlfn.IFS(H110=0,0,H110&gt;0,E110/H110)</f>
        <v>45.952833164737058</v>
      </c>
      <c r="J110" t="s">
        <v>20</v>
      </c>
      <c r="K110" t="s">
        <v>21</v>
      </c>
      <c r="L110">
        <v>1396483120.20066</v>
      </c>
      <c r="M110" s="9">
        <f t="shared" si="7"/>
        <v>41731.999076396525</v>
      </c>
      <c r="N110">
        <v>1398295138.29828</v>
      </c>
      <c r="O110" s="9">
        <f t="shared" si="8"/>
        <v>41752.971508081944</v>
      </c>
      <c r="P110" t="b">
        <v>0</v>
      </c>
      <c r="Q110" t="b">
        <v>0</v>
      </c>
      <c r="R110" t="s">
        <v>32</v>
      </c>
      <c r="S110" t="str" cm="1">
        <f t="array" ref="S110:T110">_xlfn.TEXTSPLIT(R110,"/",,TRUE)</f>
        <v>theater</v>
      </c>
      <c r="T110" t="str">
        <v>plays</v>
      </c>
    </row>
    <row r="111" spans="1:20" ht="37" x14ac:dyDescent="0.55000000000000004">
      <c r="A111">
        <v>109</v>
      </c>
      <c r="B111" t="s">
        <v>116</v>
      </c>
      <c r="C111" s="3" t="s">
        <v>117</v>
      </c>
      <c r="D111">
        <v>30003.315861684601</v>
      </c>
      <c r="E111">
        <v>52447.467886466497</v>
      </c>
      <c r="F111" s="4">
        <f t="shared" si="6"/>
        <v>1.7480557191828237</v>
      </c>
      <c r="G111" t="s">
        <v>19</v>
      </c>
      <c r="H111">
        <v>1143.9125399275399</v>
      </c>
      <c r="I111" s="5" cm="1">
        <f t="array" ref="I111">_xlfn.IFS(H111=0,0,H111&gt;0,E111/H111)</f>
        <v>45.849193933820089</v>
      </c>
      <c r="J111" t="s">
        <v>20</v>
      </c>
      <c r="K111" t="s">
        <v>21</v>
      </c>
      <c r="L111">
        <v>1396114645.9965301</v>
      </c>
      <c r="M111" s="9">
        <f t="shared" si="7"/>
        <v>41727.734328663544</v>
      </c>
      <c r="N111">
        <v>1397930356.06791</v>
      </c>
      <c r="O111" s="9">
        <f t="shared" si="8"/>
        <v>41748.749491526738</v>
      </c>
      <c r="P111" t="b">
        <v>0</v>
      </c>
      <c r="Q111" t="b">
        <v>1</v>
      </c>
      <c r="R111" t="s">
        <v>118</v>
      </c>
      <c r="S111" t="str" cm="1">
        <f t="array" ref="S111:T111">_xlfn.TEXTSPLIT(R111,"/",,TRUE)</f>
        <v>publishing</v>
      </c>
      <c r="T111" t="str">
        <v>fiction</v>
      </c>
    </row>
    <row r="112" spans="1:20" x14ac:dyDescent="0.55000000000000004">
      <c r="A112">
        <v>110</v>
      </c>
      <c r="B112" t="s">
        <v>119</v>
      </c>
      <c r="C112" s="3" t="s">
        <v>120</v>
      </c>
      <c r="D112">
        <v>29951.301262674999</v>
      </c>
      <c r="E112">
        <v>52596.179089759302</v>
      </c>
      <c r="F112" s="4">
        <f t="shared" si="6"/>
        <v>1.756056560898211</v>
      </c>
      <c r="G112" t="s">
        <v>19</v>
      </c>
      <c r="H112">
        <v>1149.72862134757</v>
      </c>
      <c r="I112" s="5" cm="1">
        <f t="array" ref="I112">_xlfn.IFS(H112=0,0,H112&gt;0,E112/H112)</f>
        <v>45.746603253307335</v>
      </c>
      <c r="J112" t="s">
        <v>20</v>
      </c>
      <c r="K112" t="s">
        <v>21</v>
      </c>
      <c r="L112">
        <v>1395746171.7923999</v>
      </c>
      <c r="M112" s="9">
        <f t="shared" si="7"/>
        <v>41723.469580930556</v>
      </c>
      <c r="N112">
        <v>1397565573.8375499</v>
      </c>
      <c r="O112" s="9">
        <f t="shared" si="8"/>
        <v>41744.527474971641</v>
      </c>
      <c r="P112" t="b">
        <v>0</v>
      </c>
      <c r="Q112" t="b">
        <v>0</v>
      </c>
      <c r="R112" t="s">
        <v>121</v>
      </c>
      <c r="S112" t="str" cm="1">
        <f t="array" ref="S112:T112">_xlfn.TEXTSPLIT(R112,"/",,TRUE)</f>
        <v>photography</v>
      </c>
      <c r="T112" t="str">
        <v>photography books</v>
      </c>
    </row>
    <row r="113" spans="1:20" x14ac:dyDescent="0.55000000000000004">
      <c r="A113">
        <v>111</v>
      </c>
      <c r="B113" t="s">
        <v>122</v>
      </c>
      <c r="C113" s="3" t="s">
        <v>123</v>
      </c>
      <c r="D113">
        <v>29899.2866636654</v>
      </c>
      <c r="E113">
        <v>52744.8902930521</v>
      </c>
      <c r="F113" s="4">
        <f t="shared" si="6"/>
        <v>1.7640852401053913</v>
      </c>
      <c r="G113" t="s">
        <v>13</v>
      </c>
      <c r="H113">
        <v>1155.54470276759</v>
      </c>
      <c r="I113" s="5" cm="1">
        <f t="array" ref="I113">_xlfn.IFS(H113=0,0,H113&gt;0,E113/H113)</f>
        <v>45.645045290524308</v>
      </c>
      <c r="J113" t="s">
        <v>35</v>
      </c>
      <c r="K113" t="s">
        <v>36</v>
      </c>
      <c r="L113">
        <v>1395377697.5882699</v>
      </c>
      <c r="M113" s="9">
        <f t="shared" si="7"/>
        <v>41719.204833197567</v>
      </c>
      <c r="N113">
        <v>1397200791.6071801</v>
      </c>
      <c r="O113" s="9">
        <f t="shared" si="8"/>
        <v>41740.305458416435</v>
      </c>
      <c r="P113" t="b">
        <v>0</v>
      </c>
      <c r="Q113" t="b">
        <v>0</v>
      </c>
      <c r="R113" t="s">
        <v>32</v>
      </c>
      <c r="S113" t="str" cm="1">
        <f t="array" ref="S113:T113">_xlfn.TEXTSPLIT(R113,"/",,TRUE)</f>
        <v>theater</v>
      </c>
      <c r="T113" t="str">
        <v>plays</v>
      </c>
    </row>
    <row r="114" spans="1:20" x14ac:dyDescent="0.55000000000000004">
      <c r="A114">
        <v>112</v>
      </c>
      <c r="B114" t="s">
        <v>124</v>
      </c>
      <c r="C114" s="3" t="s">
        <v>125</v>
      </c>
      <c r="D114">
        <v>29847.272064655801</v>
      </c>
      <c r="E114">
        <v>52893.601496344898</v>
      </c>
      <c r="F114" s="4">
        <f t="shared" si="6"/>
        <v>1.7721419023408786</v>
      </c>
      <c r="G114" t="s">
        <v>19</v>
      </c>
      <c r="H114">
        <v>1161.3607841876201</v>
      </c>
      <c r="I114" s="5" cm="1">
        <f t="array" ref="I114">_xlfn.IFS(H114=0,0,H114&gt;0,E114/H114)</f>
        <v>45.544504529954779</v>
      </c>
      <c r="J114" t="s">
        <v>20</v>
      </c>
      <c r="K114" t="s">
        <v>21</v>
      </c>
      <c r="L114">
        <v>1395009223.38414</v>
      </c>
      <c r="M114" s="9">
        <f t="shared" si="7"/>
        <v>41714.940085464586</v>
      </c>
      <c r="N114">
        <v>1396836009.3768101</v>
      </c>
      <c r="O114" s="9">
        <f t="shared" si="8"/>
        <v>41736.083441861228</v>
      </c>
      <c r="P114" t="b">
        <v>0</v>
      </c>
      <c r="Q114" t="b">
        <v>1</v>
      </c>
      <c r="R114" t="s">
        <v>64</v>
      </c>
      <c r="S114" t="str" cm="1">
        <f t="array" ref="S114:T114">_xlfn.TEXTSPLIT(R114,"/",,TRUE)</f>
        <v>technology</v>
      </c>
      <c r="T114" t="str">
        <v>wearables</v>
      </c>
    </row>
    <row r="115" spans="1:20" x14ac:dyDescent="0.55000000000000004">
      <c r="A115">
        <v>113</v>
      </c>
      <c r="B115" t="s">
        <v>126</v>
      </c>
      <c r="C115" s="3" t="s">
        <v>127</v>
      </c>
      <c r="D115">
        <v>29795.257465646198</v>
      </c>
      <c r="E115">
        <v>53042.312699637798</v>
      </c>
      <c r="F115" s="4">
        <f t="shared" si="6"/>
        <v>1.7802266941574629</v>
      </c>
      <c r="G115" t="s">
        <v>19</v>
      </c>
      <c r="H115">
        <v>1167.1768656076499</v>
      </c>
      <c r="I115" s="5" cm="1">
        <f t="array" ref="I115">_xlfn.IFS(H115=0,0,H115&gt;0,E115/H115)</f>
        <v>45.444965765341117</v>
      </c>
      <c r="J115" t="s">
        <v>106</v>
      </c>
      <c r="K115" t="s">
        <v>107</v>
      </c>
      <c r="L115">
        <v>1394640749.1800101</v>
      </c>
      <c r="M115" s="9">
        <f t="shared" si="7"/>
        <v>41710.675337731598</v>
      </c>
      <c r="N115">
        <v>1396471227.14644</v>
      </c>
      <c r="O115" s="9">
        <f t="shared" si="8"/>
        <v>41731.861425306022</v>
      </c>
      <c r="P115" t="b">
        <v>0</v>
      </c>
      <c r="Q115" t="b">
        <v>1</v>
      </c>
      <c r="R115" t="s">
        <v>22</v>
      </c>
      <c r="S115" t="str" cm="1">
        <f t="array" ref="S115:T115">_xlfn.TEXTSPLIT(R115,"/",,TRUE)</f>
        <v>music</v>
      </c>
      <c r="T115" t="str">
        <v>rock</v>
      </c>
    </row>
    <row r="116" spans="1:20" x14ac:dyDescent="0.55000000000000004">
      <c r="A116">
        <v>114</v>
      </c>
      <c r="B116" t="s">
        <v>128</v>
      </c>
      <c r="C116" s="3" t="s">
        <v>129</v>
      </c>
      <c r="D116">
        <v>29743.2428666366</v>
      </c>
      <c r="E116">
        <v>53191.023902930603</v>
      </c>
      <c r="F116" s="4">
        <f t="shared" si="6"/>
        <v>1.7883397631330813</v>
      </c>
      <c r="G116" t="s">
        <v>19</v>
      </c>
      <c r="H116">
        <v>1172.99294702768</v>
      </c>
      <c r="I116" s="5" cm="1">
        <f t="array" ref="I116">_xlfn.IFS(H116=0,0,H116&gt;0,E116/H116)</f>
        <v>45.346414092015351</v>
      </c>
      <c r="J116" t="s">
        <v>20</v>
      </c>
      <c r="K116" t="s">
        <v>21</v>
      </c>
      <c r="L116">
        <v>1394272274.9758799</v>
      </c>
      <c r="M116" s="9">
        <f t="shared" si="7"/>
        <v>41706.41058999861</v>
      </c>
      <c r="N116">
        <v>1396106444.91607</v>
      </c>
      <c r="O116" s="9">
        <f t="shared" si="8"/>
        <v>41727.639408750809</v>
      </c>
      <c r="P116" t="b">
        <v>0</v>
      </c>
      <c r="Q116" t="b">
        <v>0</v>
      </c>
      <c r="R116" t="s">
        <v>16</v>
      </c>
      <c r="S116" t="str" cm="1">
        <f t="array" ref="S116:T116">_xlfn.TEXTSPLIT(R116,"/",,TRUE)</f>
        <v>food</v>
      </c>
      <c r="T116" t="str">
        <v>food trucks</v>
      </c>
    </row>
    <row r="117" spans="1:20" x14ac:dyDescent="0.55000000000000004">
      <c r="A117">
        <v>115</v>
      </c>
      <c r="B117" t="s">
        <v>130</v>
      </c>
      <c r="C117" s="3" t="s">
        <v>131</v>
      </c>
      <c r="D117">
        <v>29691.228267627099</v>
      </c>
      <c r="E117">
        <v>53339.735106223401</v>
      </c>
      <c r="F117" s="4">
        <f t="shared" si="6"/>
        <v>1.7964812578798133</v>
      </c>
      <c r="G117" t="s">
        <v>19</v>
      </c>
      <c r="H117">
        <v>1178.8090284477</v>
      </c>
      <c r="I117" s="5" cm="1">
        <f t="array" ref="I117">_xlfn.IFS(H117=0,0,H117&gt;0,E117/H117)</f>
        <v>45.248834899460491</v>
      </c>
      <c r="J117" t="s">
        <v>20</v>
      </c>
      <c r="K117" t="s">
        <v>21</v>
      </c>
      <c r="L117">
        <v>1393903800.77175</v>
      </c>
      <c r="M117" s="9">
        <f t="shared" si="7"/>
        <v>41702.145842265621</v>
      </c>
      <c r="N117">
        <v>1395741662.6856999</v>
      </c>
      <c r="O117" s="9">
        <f t="shared" si="8"/>
        <v>41723.417392195603</v>
      </c>
      <c r="P117" t="b">
        <v>0</v>
      </c>
      <c r="Q117" t="b">
        <v>0</v>
      </c>
      <c r="R117" t="s">
        <v>132</v>
      </c>
      <c r="S117" t="str" cm="1">
        <f t="array" ref="S117:T117">_xlfn.TEXTSPLIT(R117,"/",,TRUE)</f>
        <v>publishing</v>
      </c>
      <c r="T117" t="str">
        <v>radio &amp; podcasts</v>
      </c>
    </row>
    <row r="118" spans="1:20" x14ac:dyDescent="0.55000000000000004">
      <c r="A118">
        <v>116</v>
      </c>
      <c r="B118" t="s">
        <v>133</v>
      </c>
      <c r="C118" s="3" t="s">
        <v>134</v>
      </c>
      <c r="D118">
        <v>29639.2136686175</v>
      </c>
      <c r="E118">
        <v>53488.446309516199</v>
      </c>
      <c r="F118" s="4">
        <f t="shared" si="6"/>
        <v>1.8046513280529661</v>
      </c>
      <c r="G118" t="s">
        <v>19</v>
      </c>
      <c r="H118">
        <v>1184.6251098677301</v>
      </c>
      <c r="I118" s="5" cm="1">
        <f t="array" ref="I118">_xlfn.IFS(H118=0,0,H118&gt;0,E118/H118)</f>
        <v>45.152213864087749</v>
      </c>
      <c r="J118" t="s">
        <v>35</v>
      </c>
      <c r="K118" t="s">
        <v>36</v>
      </c>
      <c r="L118">
        <v>1393535326.5676301</v>
      </c>
      <c r="M118" s="9">
        <f t="shared" si="7"/>
        <v>41697.881094532757</v>
      </c>
      <c r="N118">
        <v>1395376880.4553299</v>
      </c>
      <c r="O118" s="9">
        <f t="shared" si="8"/>
        <v>41719.195375640396</v>
      </c>
      <c r="P118" t="b">
        <v>0</v>
      </c>
      <c r="Q118" t="b">
        <v>0</v>
      </c>
      <c r="R118" t="s">
        <v>118</v>
      </c>
      <c r="S118" t="str" cm="1">
        <f t="array" ref="S118:T118">_xlfn.TEXTSPLIT(R118,"/",,TRUE)</f>
        <v>publishing</v>
      </c>
      <c r="T118" t="str">
        <v>fiction</v>
      </c>
    </row>
    <row r="119" spans="1:20" ht="37" x14ac:dyDescent="0.55000000000000004">
      <c r="A119">
        <v>117</v>
      </c>
      <c r="B119" t="s">
        <v>135</v>
      </c>
      <c r="C119" s="3" t="s">
        <v>136</v>
      </c>
      <c r="D119">
        <v>29587.199069607901</v>
      </c>
      <c r="E119">
        <v>53637.157512808997</v>
      </c>
      <c r="F119" s="4">
        <f t="shared" si="6"/>
        <v>1.8128501243602109</v>
      </c>
      <c r="G119" t="s">
        <v>13</v>
      </c>
      <c r="H119">
        <v>1190.4411912877599</v>
      </c>
      <c r="I119" s="5" cm="1">
        <f t="array" ref="I119">_xlfn.IFS(H119=0,0,H119&gt;0,E119/H119)</f>
        <v>45.056536942229791</v>
      </c>
      <c r="J119" t="s">
        <v>20</v>
      </c>
      <c r="K119" t="s">
        <v>21</v>
      </c>
      <c r="L119">
        <v>1393166852.3635001</v>
      </c>
      <c r="M119" s="9">
        <f t="shared" si="7"/>
        <v>41693.616346799769</v>
      </c>
      <c r="N119">
        <v>1395012098.2249701</v>
      </c>
      <c r="O119" s="9">
        <f t="shared" si="8"/>
        <v>41714.973359085299</v>
      </c>
      <c r="P119" t="b">
        <v>0</v>
      </c>
      <c r="Q119" t="b">
        <v>1</v>
      </c>
      <c r="R119" t="s">
        <v>32</v>
      </c>
      <c r="S119" t="str" cm="1">
        <f t="array" ref="S119:T119">_xlfn.TEXTSPLIT(R119,"/",,TRUE)</f>
        <v>theater</v>
      </c>
      <c r="T119" t="str">
        <v>plays</v>
      </c>
    </row>
    <row r="120" spans="1:20" x14ac:dyDescent="0.55000000000000004">
      <c r="A120">
        <v>118</v>
      </c>
      <c r="B120" t="s">
        <v>137</v>
      </c>
      <c r="C120" s="3" t="s">
        <v>138</v>
      </c>
      <c r="D120">
        <v>29535.184470598299</v>
      </c>
      <c r="E120">
        <v>53785.868716101802</v>
      </c>
      <c r="F120" s="4">
        <f t="shared" si="6"/>
        <v>1.8210777985708737</v>
      </c>
      <c r="G120" t="s">
        <v>19</v>
      </c>
      <c r="H120">
        <v>1196.25727270778</v>
      </c>
      <c r="I120" s="5" cm="1">
        <f t="array" ref="I120">_xlfn.IFS(H120=0,0,H120&gt;0,E120/H120)</f>
        <v>44.961790363334778</v>
      </c>
      <c r="J120" t="s">
        <v>20</v>
      </c>
      <c r="K120" t="s">
        <v>21</v>
      </c>
      <c r="L120">
        <v>1392798378.1593699</v>
      </c>
      <c r="M120" s="9">
        <f t="shared" si="7"/>
        <v>41689.35159906678</v>
      </c>
      <c r="N120">
        <v>1394647315.9946001</v>
      </c>
      <c r="O120" s="9">
        <f t="shared" si="8"/>
        <v>41710.751342530093</v>
      </c>
      <c r="P120" t="b">
        <v>0</v>
      </c>
      <c r="Q120" t="b">
        <v>0</v>
      </c>
      <c r="R120" t="s">
        <v>22</v>
      </c>
      <c r="S120" t="str" cm="1">
        <f t="array" ref="S120:T120">_xlfn.TEXTSPLIT(R120,"/",,TRUE)</f>
        <v>music</v>
      </c>
      <c r="T120" t="str">
        <v>rock</v>
      </c>
    </row>
    <row r="121" spans="1:20" x14ac:dyDescent="0.55000000000000004">
      <c r="A121">
        <v>119</v>
      </c>
      <c r="B121" t="s">
        <v>139</v>
      </c>
      <c r="C121" s="3" t="s">
        <v>140</v>
      </c>
      <c r="D121">
        <v>29483.1698715887</v>
      </c>
      <c r="E121">
        <v>53934.579919394702</v>
      </c>
      <c r="F121" s="4">
        <f t="shared" si="6"/>
        <v>1.8293345035252968</v>
      </c>
      <c r="G121" t="s">
        <v>19</v>
      </c>
      <c r="H121">
        <v>1202.07335412781</v>
      </c>
      <c r="I121" s="5" cm="1">
        <f t="array" ref="I121">_xlfn.IFS(H121=0,0,H121&gt;0,E121/H121)</f>
        <v>44.867960623358201</v>
      </c>
      <c r="J121" t="s">
        <v>20</v>
      </c>
      <c r="K121" t="s">
        <v>21</v>
      </c>
      <c r="L121">
        <v>1392429903.95524</v>
      </c>
      <c r="M121" s="9">
        <f t="shared" si="7"/>
        <v>41685.086851333799</v>
      </c>
      <c r="N121">
        <v>1394282533.76423</v>
      </c>
      <c r="O121" s="9">
        <f t="shared" si="8"/>
        <v>41706.529325974887</v>
      </c>
      <c r="P121" t="b">
        <v>0</v>
      </c>
      <c r="Q121" t="b">
        <v>0</v>
      </c>
      <c r="R121" t="s">
        <v>32</v>
      </c>
      <c r="S121" t="str" cm="1">
        <f t="array" ref="S121:T121">_xlfn.TEXTSPLIT(R121,"/",,TRUE)</f>
        <v>theater</v>
      </c>
      <c r="T121" t="str">
        <v>plays</v>
      </c>
    </row>
    <row r="122" spans="1:20" x14ac:dyDescent="0.55000000000000004">
      <c r="A122">
        <v>120</v>
      </c>
      <c r="B122" t="s">
        <v>141</v>
      </c>
      <c r="C122" s="3" t="s">
        <v>142</v>
      </c>
      <c r="D122">
        <v>29431.155272579199</v>
      </c>
      <c r="E122">
        <v>54083.2911226875</v>
      </c>
      <c r="F122" s="4">
        <f t="shared" si="6"/>
        <v>1.8376203931442856</v>
      </c>
      <c r="G122" t="s">
        <v>19</v>
      </c>
      <c r="H122">
        <v>1207.8894355478401</v>
      </c>
      <c r="I122" s="5" cm="1">
        <f t="array" ref="I122">_xlfn.IFS(H122=0,0,H122&gt;0,E122/H122)</f>
        <v>44.775034478348545</v>
      </c>
      <c r="J122" t="s">
        <v>20</v>
      </c>
      <c r="K122" t="s">
        <v>21</v>
      </c>
      <c r="L122">
        <v>1392061429.7511101</v>
      </c>
      <c r="M122" s="9">
        <f t="shared" si="7"/>
        <v>41680.822103600811</v>
      </c>
      <c r="N122">
        <v>1393917751.53386</v>
      </c>
      <c r="O122" s="9">
        <f t="shared" si="8"/>
        <v>41702.307309419673</v>
      </c>
      <c r="P122" t="b">
        <v>0</v>
      </c>
      <c r="Q122" t="b">
        <v>0</v>
      </c>
      <c r="R122" t="s">
        <v>32</v>
      </c>
      <c r="S122" t="str" cm="1">
        <f t="array" ref="S122:T122">_xlfn.TEXTSPLIT(R122,"/",,TRUE)</f>
        <v>theater</v>
      </c>
      <c r="T122" t="str">
        <v>plays</v>
      </c>
    </row>
    <row r="123" spans="1:20" x14ac:dyDescent="0.55000000000000004">
      <c r="A123">
        <v>121</v>
      </c>
      <c r="B123" t="s">
        <v>143</v>
      </c>
      <c r="C123" s="3" t="s">
        <v>144</v>
      </c>
      <c r="D123">
        <v>29379.1406735696</v>
      </c>
      <c r="E123">
        <v>54232.002325980298</v>
      </c>
      <c r="F123" s="4">
        <f t="shared" si="6"/>
        <v>1.845935622438716</v>
      </c>
      <c r="G123" t="s">
        <v>19</v>
      </c>
      <c r="H123">
        <v>1213.7055169678699</v>
      </c>
      <c r="I123" s="5" cm="1">
        <f t="array" ref="I123">_xlfn.IFS(H123=0,0,H123&gt;0,E123/H123)</f>
        <v>44.682998938214403</v>
      </c>
      <c r="J123" t="s">
        <v>20</v>
      </c>
      <c r="K123" t="s">
        <v>21</v>
      </c>
      <c r="L123">
        <v>1391692955.5469799</v>
      </c>
      <c r="M123" s="9">
        <f t="shared" si="7"/>
        <v>41676.557355867822</v>
      </c>
      <c r="N123">
        <v>1393552969.3034899</v>
      </c>
      <c r="O123" s="9">
        <f t="shared" si="8"/>
        <v>41698.085292864467</v>
      </c>
      <c r="P123" t="b">
        <v>0</v>
      </c>
      <c r="Q123" t="b">
        <v>0</v>
      </c>
      <c r="R123" t="s">
        <v>22</v>
      </c>
      <c r="S123" t="str" cm="1">
        <f t="array" ref="S123:T123">_xlfn.TEXTSPLIT(R123,"/",,TRUE)</f>
        <v>music</v>
      </c>
      <c r="T123" t="str">
        <v>rock</v>
      </c>
    </row>
    <row r="124" spans="1:20" ht="37" x14ac:dyDescent="0.55000000000000004">
      <c r="A124">
        <v>122</v>
      </c>
      <c r="B124" t="s">
        <v>145</v>
      </c>
      <c r="C124" s="3" t="s">
        <v>146</v>
      </c>
      <c r="D124">
        <v>29327.126074560001</v>
      </c>
      <c r="E124">
        <v>54380.713529273104</v>
      </c>
      <c r="F124" s="4">
        <f t="shared" si="6"/>
        <v>1.8542803475191521</v>
      </c>
      <c r="G124" t="s">
        <v>13</v>
      </c>
      <c r="H124">
        <v>1219.52159838789</v>
      </c>
      <c r="I124" s="5" cm="1">
        <f t="array" ref="I124">_xlfn.IFS(H124=0,0,H124&gt;0,E124/H124)</f>
        <v>44.591841260671444</v>
      </c>
      <c r="J124" t="s">
        <v>106</v>
      </c>
      <c r="K124" t="s">
        <v>107</v>
      </c>
      <c r="L124">
        <v>1391324481.34285</v>
      </c>
      <c r="M124" s="9">
        <f t="shared" si="7"/>
        <v>41672.292608134834</v>
      </c>
      <c r="N124">
        <v>1393188187.0731201</v>
      </c>
      <c r="O124" s="9">
        <f t="shared" si="8"/>
        <v>41693.863276309261</v>
      </c>
      <c r="P124" t="b">
        <v>0</v>
      </c>
      <c r="Q124" t="b">
        <v>0</v>
      </c>
      <c r="R124" t="s">
        <v>147</v>
      </c>
      <c r="S124" t="str" cm="1">
        <f t="array" ref="S124:T124">_xlfn.TEXTSPLIT(R124,"/",,TRUE)</f>
        <v>music</v>
      </c>
      <c r="T124" t="str">
        <v>metal</v>
      </c>
    </row>
    <row r="125" spans="1:20" x14ac:dyDescent="0.55000000000000004">
      <c r="A125">
        <v>123</v>
      </c>
      <c r="B125" t="s">
        <v>148</v>
      </c>
      <c r="C125" s="3" t="s">
        <v>149</v>
      </c>
      <c r="D125">
        <v>29275.111475550399</v>
      </c>
      <c r="E125">
        <v>54529.424732565902</v>
      </c>
      <c r="F125" s="4">
        <f t="shared" si="6"/>
        <v>1.8626547256056418</v>
      </c>
      <c r="G125" t="s">
        <v>13</v>
      </c>
      <c r="H125">
        <v>1225.33767980792</v>
      </c>
      <c r="I125" s="5" cm="1">
        <f t="array" ref="I125">_xlfn.IFS(H125=0,0,H125&gt;0,E125/H125)</f>
        <v>44.501548945359907</v>
      </c>
      <c r="J125" t="s">
        <v>39</v>
      </c>
      <c r="K125" t="s">
        <v>40</v>
      </c>
      <c r="L125">
        <v>1390956007.13872</v>
      </c>
      <c r="M125" s="9">
        <f t="shared" si="7"/>
        <v>41668.027860401853</v>
      </c>
      <c r="N125">
        <v>1392823404.8427601</v>
      </c>
      <c r="O125" s="9">
        <f t="shared" si="8"/>
        <v>41689.641259754164</v>
      </c>
      <c r="P125" t="b">
        <v>0</v>
      </c>
      <c r="Q125" t="b">
        <v>1</v>
      </c>
      <c r="R125" t="s">
        <v>64</v>
      </c>
      <c r="S125" t="str" cm="1">
        <f t="array" ref="S125:T125">_xlfn.TEXTSPLIT(R125,"/",,TRUE)</f>
        <v>technology</v>
      </c>
      <c r="T125" t="str">
        <v>wearables</v>
      </c>
    </row>
    <row r="126" spans="1:20" x14ac:dyDescent="0.55000000000000004">
      <c r="A126">
        <v>124</v>
      </c>
      <c r="B126" t="s">
        <v>150</v>
      </c>
      <c r="C126" s="3" t="s">
        <v>151</v>
      </c>
      <c r="D126">
        <v>29223.0968765408</v>
      </c>
      <c r="E126">
        <v>54678.1359358587</v>
      </c>
      <c r="F126" s="4">
        <f t="shared" si="6"/>
        <v>1.871058915037586</v>
      </c>
      <c r="G126" t="s">
        <v>13</v>
      </c>
      <c r="H126">
        <v>1231.1537612279501</v>
      </c>
      <c r="I126" s="5" cm="1">
        <f t="array" ref="I126">_xlfn.IFS(H126=0,0,H126&gt;0,E126/H126)</f>
        <v>44.41210972813245</v>
      </c>
      <c r="J126" t="s">
        <v>20</v>
      </c>
      <c r="K126" t="s">
        <v>21</v>
      </c>
      <c r="L126">
        <v>1390587532.9345901</v>
      </c>
      <c r="M126" s="9">
        <f t="shared" si="7"/>
        <v>41663.763112668865</v>
      </c>
      <c r="N126">
        <v>1392458622.61239</v>
      </c>
      <c r="O126" s="9">
        <f t="shared" si="8"/>
        <v>41685.419243198958</v>
      </c>
      <c r="P126" t="b">
        <v>0</v>
      </c>
      <c r="Q126" t="b">
        <v>0</v>
      </c>
      <c r="R126" t="s">
        <v>32</v>
      </c>
      <c r="S126" t="str" cm="1">
        <f t="array" ref="S126:T126">_xlfn.TEXTSPLIT(R126,"/",,TRUE)</f>
        <v>theater</v>
      </c>
      <c r="T126" t="str">
        <v>plays</v>
      </c>
    </row>
    <row r="127" spans="1:20" x14ac:dyDescent="0.55000000000000004">
      <c r="A127">
        <v>125</v>
      </c>
      <c r="B127" t="s">
        <v>152</v>
      </c>
      <c r="C127" s="3" t="s">
        <v>153</v>
      </c>
      <c r="D127">
        <v>29171.082277531201</v>
      </c>
      <c r="E127">
        <v>54826.8471391516</v>
      </c>
      <c r="F127" s="4">
        <f t="shared" si="6"/>
        <v>1.879493075283722</v>
      </c>
      <c r="G127" t="s">
        <v>19</v>
      </c>
      <c r="H127">
        <v>1236.9698426479699</v>
      </c>
      <c r="I127" s="5" cm="1">
        <f t="array" ref="I127">_xlfn.IFS(H127=0,0,H127&gt;0,E127/H127)</f>
        <v>44.323511575499914</v>
      </c>
      <c r="J127" t="s">
        <v>20</v>
      </c>
      <c r="K127" t="s">
        <v>21</v>
      </c>
      <c r="L127">
        <v>1390219058.7304599</v>
      </c>
      <c r="M127" s="9">
        <f t="shared" si="7"/>
        <v>41659.498364935876</v>
      </c>
      <c r="N127">
        <v>1392093840.38202</v>
      </c>
      <c r="O127" s="9">
        <f t="shared" si="8"/>
        <v>41681.197226643751</v>
      </c>
      <c r="P127" t="b">
        <v>0</v>
      </c>
      <c r="Q127" t="b">
        <v>0</v>
      </c>
      <c r="R127" t="s">
        <v>52</v>
      </c>
      <c r="S127" t="str" cm="1">
        <f t="array" ref="S127:T127">_xlfn.TEXTSPLIT(R127,"/",,TRUE)</f>
        <v>film &amp; video</v>
      </c>
      <c r="T127" t="str">
        <v>drama</v>
      </c>
    </row>
    <row r="128" spans="1:20" ht="37" x14ac:dyDescent="0.55000000000000004">
      <c r="A128">
        <v>126</v>
      </c>
      <c r="B128" t="s">
        <v>154</v>
      </c>
      <c r="C128" s="3" t="s">
        <v>155</v>
      </c>
      <c r="D128">
        <v>29119.0676785217</v>
      </c>
      <c r="E128">
        <v>54975.558342444398</v>
      </c>
      <c r="F128" s="4">
        <f t="shared" si="6"/>
        <v>1.8879573669521883</v>
      </c>
      <c r="G128" t="s">
        <v>13</v>
      </c>
      <c r="H128">
        <v>1242.785924068</v>
      </c>
      <c r="I128" s="5" cm="1">
        <f t="array" ref="I128">_xlfn.IFS(H128=0,0,H128&gt;0,E128/H128)</f>
        <v>44.235742679232636</v>
      </c>
      <c r="J128" t="s">
        <v>20</v>
      </c>
      <c r="K128" t="s">
        <v>21</v>
      </c>
      <c r="L128">
        <v>1389850584.52634</v>
      </c>
      <c r="M128" s="9">
        <f t="shared" si="7"/>
        <v>41655.233617203012</v>
      </c>
      <c r="N128">
        <v>1391729058.15165</v>
      </c>
      <c r="O128" s="9">
        <f t="shared" si="8"/>
        <v>41676.975210088538</v>
      </c>
      <c r="P128" t="b">
        <v>0</v>
      </c>
      <c r="Q128" t="b">
        <v>0</v>
      </c>
      <c r="R128" t="s">
        <v>64</v>
      </c>
      <c r="S128" t="str" cm="1">
        <f t="array" ref="S128:T128">_xlfn.TEXTSPLIT(R128,"/",,TRUE)</f>
        <v>technology</v>
      </c>
      <c r="T128" t="str">
        <v>wearables</v>
      </c>
    </row>
    <row r="129" spans="1:20" ht="37" x14ac:dyDescent="0.55000000000000004">
      <c r="A129">
        <v>127</v>
      </c>
      <c r="B129" t="s">
        <v>156</v>
      </c>
      <c r="C129" s="3" t="s">
        <v>157</v>
      </c>
      <c r="D129">
        <v>29067.053079512101</v>
      </c>
      <c r="E129">
        <v>55124.269545737203</v>
      </c>
      <c r="F129" s="4">
        <f t="shared" si="6"/>
        <v>1.8964519518007665</v>
      </c>
      <c r="G129" t="s">
        <v>19</v>
      </c>
      <c r="H129">
        <v>1248.60200548803</v>
      </c>
      <c r="I129" s="5" cm="1">
        <f t="array" ref="I129">_xlfn.IFS(H129=0,0,H129&gt;0,E129/H129)</f>
        <v>44.148791451116779</v>
      </c>
      <c r="J129" t="s">
        <v>20</v>
      </c>
      <c r="K129" t="s">
        <v>21</v>
      </c>
      <c r="L129">
        <v>1389482110.3222101</v>
      </c>
      <c r="M129" s="9">
        <f t="shared" si="7"/>
        <v>41650.968869470023</v>
      </c>
      <c r="N129">
        <v>1391364275.9212799</v>
      </c>
      <c r="O129" s="9">
        <f t="shared" si="8"/>
        <v>41672.753193533332</v>
      </c>
      <c r="P129" t="b">
        <v>0</v>
      </c>
      <c r="Q129" t="b">
        <v>0</v>
      </c>
      <c r="R129" t="s">
        <v>158</v>
      </c>
      <c r="S129" t="str" cm="1">
        <f t="array" ref="S129:T129">_xlfn.TEXTSPLIT(R129,"/",,TRUE)</f>
        <v>music</v>
      </c>
      <c r="T129" t="str">
        <v>jazz</v>
      </c>
    </row>
    <row r="130" spans="1:20" ht="37" x14ac:dyDescent="0.55000000000000004">
      <c r="A130">
        <v>128</v>
      </c>
      <c r="B130" t="s">
        <v>159</v>
      </c>
      <c r="C130" s="3" t="s">
        <v>160</v>
      </c>
      <c r="D130">
        <v>29015.038480502499</v>
      </c>
      <c r="E130">
        <v>55272.980749030001</v>
      </c>
      <c r="F130" s="4">
        <f t="shared" si="6"/>
        <v>1.9049769927471332</v>
      </c>
      <c r="G130" t="s">
        <v>19</v>
      </c>
      <c r="H130">
        <v>1254.4180869080501</v>
      </c>
      <c r="I130" s="5" cm="1">
        <f t="array" ref="I130">_xlfn.IFS(H130=0,0,H130&gt;0,E130/H130)</f>
        <v>44.06264651785235</v>
      </c>
      <c r="J130" t="s">
        <v>20</v>
      </c>
      <c r="K130" t="s">
        <v>21</v>
      </c>
      <c r="L130">
        <v>1389113636.1180799</v>
      </c>
      <c r="M130" s="9">
        <f t="shared" si="7"/>
        <v>41646.704121737035</v>
      </c>
      <c r="N130">
        <v>1390999493.6909101</v>
      </c>
      <c r="O130" s="9">
        <f t="shared" si="8"/>
        <v>41668.531176978126</v>
      </c>
      <c r="P130" t="b">
        <v>0</v>
      </c>
      <c r="Q130" t="b">
        <v>0</v>
      </c>
      <c r="R130" t="s">
        <v>64</v>
      </c>
      <c r="S130" t="str" cm="1">
        <f t="array" ref="S130:T130">_xlfn.TEXTSPLIT(R130,"/",,TRUE)</f>
        <v>technology</v>
      </c>
      <c r="T130" t="str">
        <v>wearables</v>
      </c>
    </row>
    <row r="131" spans="1:20" x14ac:dyDescent="0.55000000000000004">
      <c r="A131">
        <v>129</v>
      </c>
      <c r="B131" t="s">
        <v>161</v>
      </c>
      <c r="C131" s="3" t="s">
        <v>162</v>
      </c>
      <c r="D131">
        <v>28963.0238814929</v>
      </c>
      <c r="E131">
        <v>55421.691952322799</v>
      </c>
      <c r="F131" s="4">
        <f t="shared" si="6"/>
        <v>1.9135326538793049</v>
      </c>
      <c r="G131" t="s">
        <v>19</v>
      </c>
      <c r="H131">
        <v>1260.2341683280799</v>
      </c>
      <c r="I131" s="5" cm="1">
        <f t="array" ref="I131">_xlfn.IFS(H131=0,0,H131&gt;0,E131/H131)</f>
        <v>43.977296716093107</v>
      </c>
      <c r="J131" t="s">
        <v>20</v>
      </c>
      <c r="K131" t="s">
        <v>21</v>
      </c>
      <c r="L131">
        <v>1388745161.91395</v>
      </c>
      <c r="M131" s="9">
        <f t="shared" si="7"/>
        <v>41642.439374004054</v>
      </c>
      <c r="N131">
        <v>1390634711.4605401</v>
      </c>
      <c r="O131" s="9">
        <f t="shared" si="8"/>
        <v>41664.309160422919</v>
      </c>
      <c r="P131" t="b">
        <v>0</v>
      </c>
      <c r="Q131" t="b">
        <v>0</v>
      </c>
      <c r="R131" t="s">
        <v>88</v>
      </c>
      <c r="S131" t="str" cm="1">
        <f t="array" ref="S131:T131">_xlfn.TEXTSPLIT(R131,"/",,TRUE)</f>
        <v>games</v>
      </c>
      <c r="T131" t="str">
        <v>video games</v>
      </c>
    </row>
    <row r="132" spans="1:20" x14ac:dyDescent="0.55000000000000004">
      <c r="A132">
        <v>130</v>
      </c>
      <c r="B132" t="s">
        <v>163</v>
      </c>
      <c r="C132" s="3" t="s">
        <v>164</v>
      </c>
      <c r="D132">
        <v>28911.009282483301</v>
      </c>
      <c r="E132">
        <v>55570.403155615597</v>
      </c>
      <c r="F132" s="4">
        <f t="shared" si="6"/>
        <v>1.9221191004661597</v>
      </c>
      <c r="G132" t="s">
        <v>19</v>
      </c>
      <c r="H132">
        <v>1266.05024974811</v>
      </c>
      <c r="I132" s="5" cm="1">
        <f t="array" ref="I132">_xlfn.IFS(H132=0,0,H132&gt;0,E132/H132)</f>
        <v>43.892731087626053</v>
      </c>
      <c r="J132" t="s">
        <v>20</v>
      </c>
      <c r="K132" t="s">
        <v>21</v>
      </c>
      <c r="L132">
        <v>1388376687.70982</v>
      </c>
      <c r="M132" s="9">
        <f t="shared" si="7"/>
        <v>41638.174626271066</v>
      </c>
      <c r="N132">
        <v>1390269929.23018</v>
      </c>
      <c r="O132" s="9">
        <f t="shared" si="8"/>
        <v>41660.087143867822</v>
      </c>
      <c r="P132" t="b">
        <v>0</v>
      </c>
      <c r="Q132" t="b">
        <v>0</v>
      </c>
      <c r="R132" t="s">
        <v>32</v>
      </c>
      <c r="S132" t="str" cm="1">
        <f t="array" ref="S132:T132">_xlfn.TEXTSPLIT(R132,"/",,TRUE)</f>
        <v>theater</v>
      </c>
      <c r="T132" t="str">
        <v>plays</v>
      </c>
    </row>
    <row r="133" spans="1:20" x14ac:dyDescent="0.55000000000000004">
      <c r="A133">
        <v>131</v>
      </c>
      <c r="B133" t="s">
        <v>165</v>
      </c>
      <c r="C133" s="3" t="s">
        <v>166</v>
      </c>
      <c r="D133">
        <v>28858.994683473698</v>
      </c>
      <c r="E133">
        <v>55719.114358908497</v>
      </c>
      <c r="F133" s="4">
        <f t="shared" si="6"/>
        <v>1.930736498968082</v>
      </c>
      <c r="G133" t="s">
        <v>19</v>
      </c>
      <c r="H133">
        <v>1271.8663311681401</v>
      </c>
      <c r="I133" s="5" cm="1">
        <f t="array" ref="I133">_xlfn.IFS(H133=0,0,H133&gt;0,E133/H133)</f>
        <v>43.808938874679953</v>
      </c>
      <c r="J133" t="s">
        <v>20</v>
      </c>
      <c r="K133" t="s">
        <v>21</v>
      </c>
      <c r="L133">
        <v>1388008213.5056901</v>
      </c>
      <c r="M133" s="9">
        <f t="shared" si="7"/>
        <v>41633.909878538077</v>
      </c>
      <c r="N133">
        <v>1389905146.99981</v>
      </c>
      <c r="O133" s="9">
        <f t="shared" si="8"/>
        <v>41655.865127312616</v>
      </c>
      <c r="P133" t="b">
        <v>0</v>
      </c>
      <c r="Q133" t="b">
        <v>1</v>
      </c>
      <c r="R133" t="s">
        <v>32</v>
      </c>
      <c r="S133" t="str" cm="1">
        <f t="array" ref="S133:T133">_xlfn.TEXTSPLIT(R133,"/",,TRUE)</f>
        <v>theater</v>
      </c>
      <c r="T133" t="str">
        <v>plays</v>
      </c>
    </row>
    <row r="134" spans="1:20" x14ac:dyDescent="0.55000000000000004">
      <c r="A134">
        <v>132</v>
      </c>
      <c r="B134" t="s">
        <v>167</v>
      </c>
      <c r="C134" s="3" t="s">
        <v>168</v>
      </c>
      <c r="D134">
        <v>28806.980084464201</v>
      </c>
      <c r="E134">
        <v>55867.825562201302</v>
      </c>
      <c r="F134" s="4">
        <f t="shared" si="6"/>
        <v>1.9393850170476981</v>
      </c>
      <c r="G134" t="s">
        <v>19</v>
      </c>
      <c r="H134">
        <v>1277.6824125881601</v>
      </c>
      <c r="I134" s="5" cm="1">
        <f t="array" ref="I134">_xlfn.IFS(H134=0,0,H134&gt;0,E134/H134)</f>
        <v>43.725909515363561</v>
      </c>
      <c r="J134" t="s">
        <v>14</v>
      </c>
      <c r="K134" t="s">
        <v>15</v>
      </c>
      <c r="L134">
        <v>1387639739.3015599</v>
      </c>
      <c r="M134" s="9">
        <f t="shared" si="7"/>
        <v>41629.645130805089</v>
      </c>
      <c r="N134">
        <v>1389540364.7694399</v>
      </c>
      <c r="O134" s="9">
        <f t="shared" si="8"/>
        <v>41651.64311075741</v>
      </c>
      <c r="P134" t="b">
        <v>0</v>
      </c>
      <c r="Q134" t="b">
        <v>0</v>
      </c>
      <c r="R134" t="s">
        <v>32</v>
      </c>
      <c r="S134" t="str" cm="1">
        <f t="array" ref="S134:T134">_xlfn.TEXTSPLIT(R134,"/",,TRUE)</f>
        <v>theater</v>
      </c>
      <c r="T134" t="str">
        <v>plays</v>
      </c>
    </row>
    <row r="135" spans="1:20" ht="37" x14ac:dyDescent="0.55000000000000004">
      <c r="A135">
        <v>133</v>
      </c>
      <c r="B135" t="s">
        <v>169</v>
      </c>
      <c r="C135" s="3" t="s">
        <v>170</v>
      </c>
      <c r="D135">
        <v>28754.965485454599</v>
      </c>
      <c r="E135">
        <v>56016.5367654941</v>
      </c>
      <c r="F135" s="4">
        <f t="shared" si="6"/>
        <v>1.9480648235807998</v>
      </c>
      <c r="G135" t="s">
        <v>13</v>
      </c>
      <c r="H135">
        <v>1283.4984940081899</v>
      </c>
      <c r="I135" s="5" cm="1">
        <f t="array" ref="I135">_xlfn.IFS(H135=0,0,H135&gt;0,E135/H135)</f>
        <v>43.643632639226659</v>
      </c>
      <c r="J135" t="s">
        <v>14</v>
      </c>
      <c r="K135" t="s">
        <v>15</v>
      </c>
      <c r="L135">
        <v>1387271265.09743</v>
      </c>
      <c r="M135" s="9">
        <f t="shared" si="7"/>
        <v>41625.380383072108</v>
      </c>
      <c r="N135">
        <v>1389175582.5390699</v>
      </c>
      <c r="O135" s="9">
        <f t="shared" si="8"/>
        <v>41647.421094202196</v>
      </c>
      <c r="P135" t="b">
        <v>0</v>
      </c>
      <c r="Q135" t="b">
        <v>0</v>
      </c>
      <c r="R135" t="s">
        <v>32</v>
      </c>
      <c r="S135" t="str" cm="1">
        <f t="array" ref="S135:T135">_xlfn.TEXTSPLIT(R135,"/",,TRUE)</f>
        <v>theater</v>
      </c>
      <c r="T135" t="str">
        <v>plays</v>
      </c>
    </row>
    <row r="136" spans="1:20" x14ac:dyDescent="0.55000000000000004">
      <c r="A136">
        <v>134</v>
      </c>
      <c r="B136" t="s">
        <v>171</v>
      </c>
      <c r="C136" s="3" t="s">
        <v>172</v>
      </c>
      <c r="D136">
        <v>28702.950886445</v>
      </c>
      <c r="E136">
        <v>56165.247968786898</v>
      </c>
      <c r="F136" s="4">
        <f t="shared" si="6"/>
        <v>1.9567760886672805</v>
      </c>
      <c r="G136" t="s">
        <v>19</v>
      </c>
      <c r="H136">
        <v>1289.31457542822</v>
      </c>
      <c r="I136" s="5" cm="1">
        <f t="array" ref="I136">_xlfn.IFS(H136=0,0,H136&gt;0,E136/H136)</f>
        <v>43.562098062943825</v>
      </c>
      <c r="J136" t="s">
        <v>20</v>
      </c>
      <c r="K136" t="s">
        <v>21</v>
      </c>
      <c r="L136">
        <v>1386902790.8933101</v>
      </c>
      <c r="M136" s="9">
        <f t="shared" si="7"/>
        <v>41621.115635339236</v>
      </c>
      <c r="N136">
        <v>1388810800.3087001</v>
      </c>
      <c r="O136" s="9">
        <f t="shared" si="8"/>
        <v>41643.19907764699</v>
      </c>
      <c r="P136" t="b">
        <v>0</v>
      </c>
      <c r="Q136" t="b">
        <v>0</v>
      </c>
      <c r="R136" t="s">
        <v>27</v>
      </c>
      <c r="S136" t="str" cm="1">
        <f t="array" ref="S136:T136">_xlfn.TEXTSPLIT(R136,"/",,TRUE)</f>
        <v>technology</v>
      </c>
      <c r="T136" t="str">
        <v>web</v>
      </c>
    </row>
    <row r="137" spans="1:20" x14ac:dyDescent="0.55000000000000004">
      <c r="A137">
        <v>135</v>
      </c>
      <c r="B137" t="s">
        <v>173</v>
      </c>
      <c r="C137" s="3" t="s">
        <v>174</v>
      </c>
      <c r="D137">
        <v>28650.936287435401</v>
      </c>
      <c r="E137">
        <v>56313.959172079703</v>
      </c>
      <c r="F137" s="4">
        <f t="shared" si="6"/>
        <v>1.9655189836422784</v>
      </c>
      <c r="G137" t="s">
        <v>13</v>
      </c>
      <c r="H137">
        <v>1295.1306568482401</v>
      </c>
      <c r="I137" s="5" cm="1">
        <f t="array" ref="I137">_xlfn.IFS(H137=0,0,H137&gt;0,E137/H137)</f>
        <v>43.481295786111886</v>
      </c>
      <c r="J137" t="s">
        <v>20</v>
      </c>
      <c r="K137" t="s">
        <v>21</v>
      </c>
      <c r="L137">
        <v>1386534316.6891799</v>
      </c>
      <c r="M137" s="9">
        <f t="shared" si="7"/>
        <v>41616.850887606248</v>
      </c>
      <c r="N137">
        <v>1388446018.07833</v>
      </c>
      <c r="O137" s="9">
        <f t="shared" si="8"/>
        <v>41638.977061091784</v>
      </c>
      <c r="P137" t="b">
        <v>0</v>
      </c>
      <c r="Q137" t="b">
        <v>0</v>
      </c>
      <c r="R137" t="s">
        <v>32</v>
      </c>
      <c r="S137" t="str" cm="1">
        <f t="array" ref="S137:T137">_xlfn.TEXTSPLIT(R137,"/",,TRUE)</f>
        <v>theater</v>
      </c>
      <c r="T137" t="str">
        <v>plays</v>
      </c>
    </row>
    <row r="138" spans="1:20" x14ac:dyDescent="0.55000000000000004">
      <c r="A138">
        <v>136</v>
      </c>
      <c r="B138" t="s">
        <v>175</v>
      </c>
      <c r="C138" s="3" t="s">
        <v>176</v>
      </c>
      <c r="D138">
        <v>28598.921688425798</v>
      </c>
      <c r="E138">
        <v>56462.670375372501</v>
      </c>
      <c r="F138" s="4">
        <f t="shared" ref="F138:F145" si="9">E138/D138</f>
        <v>1.9742936810874019</v>
      </c>
      <c r="G138" t="s">
        <v>13</v>
      </c>
      <c r="H138">
        <v>1300.9467382682701</v>
      </c>
      <c r="I138" s="5" cm="1">
        <f t="array" ref="I138">_xlfn.IFS(H138=0,0,H138&gt;0,E138/H138)</f>
        <v>43.401215987160001</v>
      </c>
      <c r="J138" t="s">
        <v>20</v>
      </c>
      <c r="K138" t="s">
        <v>21</v>
      </c>
      <c r="L138">
        <v>1386165842.48505</v>
      </c>
      <c r="M138" s="9">
        <f t="shared" ref="M138:M145" si="10">(((L138/60)/60)/24)+DATE(1970,1,1)</f>
        <v>41612.58613987326</v>
      </c>
      <c r="N138">
        <v>1388081235.84796</v>
      </c>
      <c r="O138" s="9">
        <f t="shared" ref="O138:O145" si="11">(((N138/60)/60)/24)+DATE(1970,1,1)</f>
        <v>41634.755044536578</v>
      </c>
      <c r="P138" t="b">
        <v>0</v>
      </c>
      <c r="Q138" t="b">
        <v>1</v>
      </c>
      <c r="R138" t="s">
        <v>27</v>
      </c>
      <c r="S138" t="str" cm="1">
        <f t="array" ref="S138:T138">_xlfn.TEXTSPLIT(R138,"/",,TRUE)</f>
        <v>technology</v>
      </c>
      <c r="T138" t="str">
        <v>web</v>
      </c>
    </row>
    <row r="139" spans="1:20" x14ac:dyDescent="0.55000000000000004">
      <c r="A139">
        <v>137</v>
      </c>
      <c r="B139" t="s">
        <v>177</v>
      </c>
      <c r="C139" s="3" t="s">
        <v>178</v>
      </c>
      <c r="D139">
        <v>28546.9070894162</v>
      </c>
      <c r="E139">
        <v>56611.381578665401</v>
      </c>
      <c r="F139" s="4">
        <f t="shared" si="9"/>
        <v>1.9831003548420887</v>
      </c>
      <c r="G139" t="s">
        <v>19</v>
      </c>
      <c r="H139">
        <v>1306.7628196882999</v>
      </c>
      <c r="I139" s="5" cm="1">
        <f t="array" ref="I139">_xlfn.IFS(H139=0,0,H139&gt;0,E139/H139)</f>
        <v>43.321849019372024</v>
      </c>
      <c r="J139" t="s">
        <v>20</v>
      </c>
      <c r="K139" t="s">
        <v>21</v>
      </c>
      <c r="L139">
        <v>1385797368.28092</v>
      </c>
      <c r="M139" s="9">
        <f t="shared" si="10"/>
        <v>41608.321392140278</v>
      </c>
      <c r="N139">
        <v>1387716453.6176</v>
      </c>
      <c r="O139" s="9">
        <f t="shared" si="11"/>
        <v>41630.533027981481</v>
      </c>
      <c r="P139" t="b">
        <v>0</v>
      </c>
      <c r="Q139" t="b">
        <v>0</v>
      </c>
      <c r="R139" t="s">
        <v>32</v>
      </c>
      <c r="S139" t="str" cm="1">
        <f t="array" ref="S139:T139">_xlfn.TEXTSPLIT(R139,"/",,TRUE)</f>
        <v>theater</v>
      </c>
      <c r="T139" t="str">
        <v>plays</v>
      </c>
    </row>
    <row r="140" spans="1:20" x14ac:dyDescent="0.55000000000000004">
      <c r="A140">
        <v>138</v>
      </c>
      <c r="B140" t="s">
        <v>179</v>
      </c>
      <c r="C140" s="3" t="s">
        <v>180</v>
      </c>
      <c r="D140">
        <v>28494.892490406699</v>
      </c>
      <c r="E140">
        <v>56760.092781958199</v>
      </c>
      <c r="F140" s="4">
        <f t="shared" si="9"/>
        <v>1.9919391800150665</v>
      </c>
      <c r="G140" t="s">
        <v>13</v>
      </c>
      <c r="H140">
        <v>1312.57890110832</v>
      </c>
      <c r="I140" s="5" cm="1">
        <f t="array" ref="I140">_xlfn.IFS(H140=0,0,H140&gt;0,E140/H140)</f>
        <v>43.243185407011275</v>
      </c>
      <c r="J140" t="s">
        <v>20</v>
      </c>
      <c r="K140" t="s">
        <v>21</v>
      </c>
      <c r="L140">
        <v>1385428894.0767901</v>
      </c>
      <c r="M140" s="9">
        <f t="shared" si="10"/>
        <v>41604.05664440729</v>
      </c>
      <c r="N140">
        <v>1387351671.3872299</v>
      </c>
      <c r="O140" s="9">
        <f t="shared" si="11"/>
        <v>41626.311011426274</v>
      </c>
      <c r="P140" t="b">
        <v>0</v>
      </c>
      <c r="Q140" t="b">
        <v>1</v>
      </c>
      <c r="R140" t="s">
        <v>32</v>
      </c>
      <c r="S140" t="str" cm="1">
        <f t="array" ref="S140:T140">_xlfn.TEXTSPLIT(R140,"/",,TRUE)</f>
        <v>theater</v>
      </c>
      <c r="T140" t="str">
        <v>plays</v>
      </c>
    </row>
    <row r="141" spans="1:20" ht="37" x14ac:dyDescent="0.55000000000000004">
      <c r="A141">
        <v>139</v>
      </c>
      <c r="B141" t="s">
        <v>181</v>
      </c>
      <c r="C141" s="3" t="s">
        <v>182</v>
      </c>
      <c r="D141">
        <v>28442.8778913971</v>
      </c>
      <c r="E141">
        <v>56908.803985250997</v>
      </c>
      <c r="F141" s="4">
        <f t="shared" si="9"/>
        <v>2.0008103329960072</v>
      </c>
      <c r="G141" t="s">
        <v>19</v>
      </c>
      <c r="H141">
        <v>1318.3949825283501</v>
      </c>
      <c r="I141" s="5" cm="1">
        <f t="array" ref="I141">_xlfn.IFS(H141=0,0,H141&gt;0,E141/H141)</f>
        <v>43.165215841548651</v>
      </c>
      <c r="J141" t="s">
        <v>39</v>
      </c>
      <c r="K141" t="s">
        <v>40</v>
      </c>
      <c r="L141">
        <v>1385060419.8726599</v>
      </c>
      <c r="M141" s="9">
        <f t="shared" si="10"/>
        <v>41599.791896674302</v>
      </c>
      <c r="N141">
        <v>1386986889.1568601</v>
      </c>
      <c r="O141" s="9">
        <f t="shared" si="11"/>
        <v>41622.088994871068</v>
      </c>
      <c r="P141" t="b">
        <v>0</v>
      </c>
      <c r="Q141" t="b">
        <v>1</v>
      </c>
      <c r="R141" t="s">
        <v>64</v>
      </c>
      <c r="S141" t="str" cm="1">
        <f t="array" ref="S141:T141">_xlfn.TEXTSPLIT(R141,"/",,TRUE)</f>
        <v>technology</v>
      </c>
      <c r="T141" t="str">
        <v>wearables</v>
      </c>
    </row>
    <row r="142" spans="1:20" x14ac:dyDescent="0.55000000000000004">
      <c r="A142">
        <v>140</v>
      </c>
      <c r="B142" t="s">
        <v>183</v>
      </c>
      <c r="C142" s="3" t="s">
        <v>184</v>
      </c>
      <c r="D142">
        <v>28390.863292387501</v>
      </c>
      <c r="E142">
        <v>57057.515188543803</v>
      </c>
      <c r="F142" s="4">
        <f t="shared" si="9"/>
        <v>2.0097139914672035</v>
      </c>
      <c r="G142" t="s">
        <v>19</v>
      </c>
      <c r="H142">
        <v>1324.2110639483799</v>
      </c>
      <c r="I142" s="5" cm="1">
        <f t="array" ref="I142">_xlfn.IFS(H142=0,0,H142&gt;0,E142/H142)</f>
        <v>43.087931177992338</v>
      </c>
      <c r="J142" t="s">
        <v>106</v>
      </c>
      <c r="K142" t="s">
        <v>107</v>
      </c>
      <c r="L142">
        <v>1384691945.66853</v>
      </c>
      <c r="M142" s="9">
        <f t="shared" si="10"/>
        <v>41595.527148941321</v>
      </c>
      <c r="N142">
        <v>1386622106.9264901</v>
      </c>
      <c r="O142" s="9">
        <f t="shared" si="11"/>
        <v>41617.866978315855</v>
      </c>
      <c r="P142" t="b">
        <v>0</v>
      </c>
      <c r="Q142" t="b">
        <v>1</v>
      </c>
      <c r="R142" t="s">
        <v>32</v>
      </c>
      <c r="S142" t="str" cm="1">
        <f t="array" ref="S142:T142">_xlfn.TEXTSPLIT(R142,"/",,TRUE)</f>
        <v>theater</v>
      </c>
      <c r="T142" t="str">
        <v>plays</v>
      </c>
    </row>
    <row r="143" spans="1:20" x14ac:dyDescent="0.55000000000000004">
      <c r="A143">
        <v>141</v>
      </c>
      <c r="B143" t="s">
        <v>185</v>
      </c>
      <c r="C143" s="3" t="s">
        <v>186</v>
      </c>
      <c r="D143">
        <v>28338.848693377899</v>
      </c>
      <c r="E143">
        <v>57206.226391836601</v>
      </c>
      <c r="F143" s="4">
        <f t="shared" si="9"/>
        <v>2.0186503344154665</v>
      </c>
      <c r="G143" t="s">
        <v>73</v>
      </c>
      <c r="H143">
        <v>1330.0271453684099</v>
      </c>
      <c r="I143" s="5" cm="1">
        <f t="array" ref="I143">_xlfn.IFS(H143=0,0,H143&gt;0,E143/H143)</f>
        <v>43.01132243131083</v>
      </c>
      <c r="J143" t="s">
        <v>20</v>
      </c>
      <c r="K143" t="s">
        <v>21</v>
      </c>
      <c r="L143">
        <v>1384323471.4644001</v>
      </c>
      <c r="M143" s="9">
        <f t="shared" si="10"/>
        <v>41591.262401208332</v>
      </c>
      <c r="N143">
        <v>1386257324.69612</v>
      </c>
      <c r="O143" s="9">
        <f t="shared" si="11"/>
        <v>41613.644961760649</v>
      </c>
      <c r="P143" t="b">
        <v>0</v>
      </c>
      <c r="Q143" t="b">
        <v>0</v>
      </c>
      <c r="R143" t="s">
        <v>32</v>
      </c>
      <c r="S143" t="str" cm="1">
        <f t="array" ref="S143:T143">_xlfn.TEXTSPLIT(R143,"/",,TRUE)</f>
        <v>theater</v>
      </c>
      <c r="T143" t="str">
        <v>plays</v>
      </c>
    </row>
    <row r="144" spans="1:20" x14ac:dyDescent="0.55000000000000004">
      <c r="A144">
        <v>142</v>
      </c>
      <c r="B144" t="s">
        <v>187</v>
      </c>
      <c r="C144" s="3" t="s">
        <v>188</v>
      </c>
      <c r="D144">
        <v>28286.8340943683</v>
      </c>
      <c r="E144">
        <v>57354.937595129399</v>
      </c>
      <c r="F144" s="4">
        <f t="shared" si="9"/>
        <v>2.0276195421441079</v>
      </c>
      <c r="G144" t="s">
        <v>19</v>
      </c>
      <c r="H144">
        <v>1335.84322678843</v>
      </c>
      <c r="I144" s="5" cm="1">
        <f t="array" ref="I144">_xlfn.IFS(H144=0,0,H144&gt;0,E144/H144)</f>
        <v>42.935380772951461</v>
      </c>
      <c r="J144" t="s">
        <v>106</v>
      </c>
      <c r="K144" t="s">
        <v>107</v>
      </c>
      <c r="L144">
        <v>1383954997.2602701</v>
      </c>
      <c r="M144" s="9">
        <f t="shared" si="10"/>
        <v>41586.997653475351</v>
      </c>
      <c r="N144">
        <v>1385892542.46575</v>
      </c>
      <c r="O144" s="9">
        <f t="shared" si="11"/>
        <v>41609.422945205442</v>
      </c>
      <c r="P144" t="b">
        <v>0</v>
      </c>
      <c r="Q144" t="b">
        <v>1</v>
      </c>
      <c r="R144" t="s">
        <v>32</v>
      </c>
      <c r="S144" t="str" cm="1">
        <f t="array" ref="S144:T144">_xlfn.TEXTSPLIT(R144,"/",,TRUE)</f>
        <v>theater</v>
      </c>
      <c r="T144" t="str">
        <v>plays</v>
      </c>
    </row>
    <row r="145" spans="1:20" ht="37" x14ac:dyDescent="0.55000000000000004">
      <c r="A145">
        <v>143</v>
      </c>
      <c r="B145" t="s">
        <v>189</v>
      </c>
      <c r="C145" s="3" t="s">
        <v>190</v>
      </c>
      <c r="D145">
        <v>28234.819495358799</v>
      </c>
      <c r="E145">
        <v>57503.648798422299</v>
      </c>
      <c r="F145" s="4">
        <f t="shared" si="9"/>
        <v>2.0366217962850683</v>
      </c>
      <c r="G145" t="s">
        <v>19</v>
      </c>
      <c r="H145">
        <v>1341.6593082084601</v>
      </c>
      <c r="I145" s="5" cm="1">
        <f t="array" ref="I145">_xlfn.IFS(H145=0,0,H145&gt;0,E145/H145)</f>
        <v>42.860097527447465</v>
      </c>
      <c r="J145" t="s">
        <v>20</v>
      </c>
      <c r="K145" t="s">
        <v>21</v>
      </c>
      <c r="L145">
        <v>1383586523.0561399</v>
      </c>
      <c r="M145" s="9">
        <f t="shared" si="10"/>
        <v>41582.732905742363</v>
      </c>
      <c r="N145">
        <v>1385527760.2353799</v>
      </c>
      <c r="O145" s="9">
        <f t="shared" si="11"/>
        <v>41605.200928650229</v>
      </c>
      <c r="P145" t="b">
        <v>0</v>
      </c>
      <c r="Q145" t="b">
        <v>0</v>
      </c>
      <c r="R145" t="s">
        <v>32</v>
      </c>
      <c r="S145" t="str" cm="1">
        <f t="array" ref="S145:T145">_xlfn.TEXTSPLIT(R145,"/",,TRUE)</f>
        <v>theater</v>
      </c>
      <c r="T145" t="str">
        <v>plays</v>
      </c>
    </row>
    <row r="146" spans="1:20" x14ac:dyDescent="0.55000000000000004">
      <c r="A146">
        <v>144</v>
      </c>
      <c r="B146" t="s">
        <v>11</v>
      </c>
      <c r="C146" s="3" t="s">
        <v>12</v>
      </c>
      <c r="D146">
        <v>28182.8048963492</v>
      </c>
      <c r="E146">
        <v>57652.360001715097</v>
      </c>
      <c r="F146" s="4">
        <f t="shared" ref="F146:F209" si="12">E146/D146</f>
        <v>2.0456572798111865</v>
      </c>
      <c r="G146" t="s">
        <v>13</v>
      </c>
      <c r="H146">
        <v>1347.4753896284899</v>
      </c>
      <c r="I146" s="5" cm="1">
        <f t="array" ref="I146">_xlfn.IFS(H146=0,0,H146&gt;0,E146/H146)</f>
        <v>42.785464169115791</v>
      </c>
      <c r="J146" t="s">
        <v>14</v>
      </c>
      <c r="K146" t="s">
        <v>15</v>
      </c>
      <c r="L146">
        <v>1383218048.85202</v>
      </c>
      <c r="M146" s="9">
        <f t="shared" ref="M146:M209" si="13">(((L146/60)/60)/24)+DATE(1970,1,1)</f>
        <v>41578.468158009491</v>
      </c>
      <c r="N146">
        <v>1385162978.0050199</v>
      </c>
      <c r="O146" s="9">
        <f t="shared" ref="O146:O209" si="14">(((N146/60)/60)/24)+DATE(1970,1,1)</f>
        <v>41600.978912095139</v>
      </c>
      <c r="P146" t="b">
        <v>0</v>
      </c>
      <c r="Q146" t="b">
        <v>0</v>
      </c>
      <c r="R146" t="s">
        <v>16</v>
      </c>
      <c r="S146" t="str" cm="1">
        <f t="array" ref="S146:T146">_xlfn.TEXTSPLIT(R146,"/",,TRUE)</f>
        <v>food</v>
      </c>
      <c r="T146" t="str">
        <v>food trucks</v>
      </c>
    </row>
    <row r="147" spans="1:20" x14ac:dyDescent="0.55000000000000004">
      <c r="A147">
        <v>145</v>
      </c>
      <c r="B147" t="s">
        <v>17</v>
      </c>
      <c r="C147" s="3" t="s">
        <v>18</v>
      </c>
      <c r="D147">
        <v>28130.790297339601</v>
      </c>
      <c r="E147">
        <v>57801.071205007902</v>
      </c>
      <c r="F147" s="4">
        <f t="shared" si="12"/>
        <v>2.0547261770485807</v>
      </c>
      <c r="G147" t="s">
        <v>19</v>
      </c>
      <c r="H147">
        <v>1353.2914710485099</v>
      </c>
      <c r="I147" s="5" cm="1">
        <f t="array" ref="I147">_xlfn.IFS(H147=0,0,H147&gt;0,E147/H147)</f>
        <v>42.711472318837934</v>
      </c>
      <c r="J147" t="s">
        <v>20</v>
      </c>
      <c r="K147" t="s">
        <v>21</v>
      </c>
      <c r="L147">
        <v>1382849574.6478901</v>
      </c>
      <c r="M147" s="9">
        <f t="shared" si="13"/>
        <v>41574.20341027651</v>
      </c>
      <c r="N147">
        <v>1384798195.7746501</v>
      </c>
      <c r="O147" s="9">
        <f t="shared" si="14"/>
        <v>41596.756895539933</v>
      </c>
      <c r="P147" t="b">
        <v>0</v>
      </c>
      <c r="Q147" t="b">
        <v>1</v>
      </c>
      <c r="R147" t="s">
        <v>22</v>
      </c>
      <c r="S147" t="str" cm="1">
        <f t="array" ref="S147:T147">_xlfn.TEXTSPLIT(R147,"/",,TRUE)</f>
        <v>music</v>
      </c>
      <c r="T147" t="str">
        <v>rock</v>
      </c>
    </row>
    <row r="148" spans="1:20" ht="37" x14ac:dyDescent="0.55000000000000004">
      <c r="A148">
        <v>146</v>
      </c>
      <c r="B148" t="s">
        <v>23</v>
      </c>
      <c r="C148" s="3" t="s">
        <v>24</v>
      </c>
      <c r="D148">
        <v>28078.775698329999</v>
      </c>
      <c r="E148">
        <v>57949.7824083007</v>
      </c>
      <c r="F148" s="4">
        <f t="shared" si="12"/>
        <v>2.0638286736891915</v>
      </c>
      <c r="G148" t="s">
        <v>19</v>
      </c>
      <c r="H148">
        <v>1359.10755246854</v>
      </c>
      <c r="I148" s="5" cm="1">
        <f t="array" ref="I148">_xlfn.IFS(H148=0,0,H148&gt;0,E148/H148)</f>
        <v>42.638113740922719</v>
      </c>
      <c r="J148" t="s">
        <v>25</v>
      </c>
      <c r="K148" t="s">
        <v>26</v>
      </c>
      <c r="L148">
        <v>1382481100.4437599</v>
      </c>
      <c r="M148" s="9">
        <f t="shared" si="13"/>
        <v>41569.938662543515</v>
      </c>
      <c r="N148">
        <v>1384433413.5442801</v>
      </c>
      <c r="O148" s="9">
        <f t="shared" si="14"/>
        <v>41592.534878984719</v>
      </c>
      <c r="P148" t="b">
        <v>0</v>
      </c>
      <c r="Q148" t="b">
        <v>0</v>
      </c>
      <c r="R148" t="s">
        <v>27</v>
      </c>
      <c r="S148" t="str" cm="1">
        <f t="array" ref="S148:T148">_xlfn.TEXTSPLIT(R148,"/",,TRUE)</f>
        <v>technology</v>
      </c>
      <c r="T148" t="str">
        <v>web</v>
      </c>
    </row>
    <row r="149" spans="1:20" ht="37" x14ac:dyDescent="0.55000000000000004">
      <c r="A149">
        <v>147</v>
      </c>
      <c r="B149" t="s">
        <v>28</v>
      </c>
      <c r="C149" s="3" t="s">
        <v>29</v>
      </c>
      <c r="D149">
        <v>28026.7610993204</v>
      </c>
      <c r="E149">
        <v>58098.493611593498</v>
      </c>
      <c r="F149" s="4">
        <f t="shared" si="12"/>
        <v>2.0729649568034563</v>
      </c>
      <c r="G149" t="s">
        <v>13</v>
      </c>
      <c r="H149">
        <v>1364.9236338885701</v>
      </c>
      <c r="I149" s="5" cm="1">
        <f t="array" ref="I149">_xlfn.IFS(H149=0,0,H149&gt;0,E149/H149)</f>
        <v>42.565380340052457</v>
      </c>
      <c r="J149" t="s">
        <v>20</v>
      </c>
      <c r="K149" t="s">
        <v>21</v>
      </c>
      <c r="L149">
        <v>1382112626.23963</v>
      </c>
      <c r="M149" s="9">
        <f t="shared" si="13"/>
        <v>41565.673914810533</v>
      </c>
      <c r="N149">
        <v>1384068631.31391</v>
      </c>
      <c r="O149" s="9">
        <f t="shared" si="14"/>
        <v>41588.312862429513</v>
      </c>
      <c r="P149" t="b">
        <v>0</v>
      </c>
      <c r="Q149" t="b">
        <v>0</v>
      </c>
      <c r="R149" t="s">
        <v>22</v>
      </c>
      <c r="S149" t="str" cm="1">
        <f t="array" ref="S149:T149">_xlfn.TEXTSPLIT(R149,"/",,TRUE)</f>
        <v>music</v>
      </c>
      <c r="T149" t="str">
        <v>rock</v>
      </c>
    </row>
    <row r="150" spans="1:20" x14ac:dyDescent="0.55000000000000004">
      <c r="A150">
        <v>148</v>
      </c>
      <c r="B150" t="s">
        <v>30</v>
      </c>
      <c r="C150" s="3" t="s">
        <v>31</v>
      </c>
      <c r="D150">
        <v>27974.746500310801</v>
      </c>
      <c r="E150">
        <v>58247.204814886303</v>
      </c>
      <c r="F150" s="4">
        <f t="shared" si="12"/>
        <v>2.0821352148531238</v>
      </c>
      <c r="G150" t="s">
        <v>13</v>
      </c>
      <c r="H150">
        <v>1370.7397153085899</v>
      </c>
      <c r="I150" s="5" cm="1">
        <f t="array" ref="I150">_xlfn.IFS(H150=0,0,H150&gt;0,E150/H150)</f>
        <v>42.49326415830398</v>
      </c>
      <c r="J150" t="s">
        <v>20</v>
      </c>
      <c r="K150" t="s">
        <v>21</v>
      </c>
      <c r="L150">
        <v>1381744152.0355</v>
      </c>
      <c r="M150" s="9">
        <f t="shared" si="13"/>
        <v>41561.409167077545</v>
      </c>
      <c r="N150">
        <v>1383703849.08354</v>
      </c>
      <c r="O150" s="9">
        <f t="shared" si="14"/>
        <v>41584.090845874307</v>
      </c>
      <c r="P150" t="b">
        <v>0</v>
      </c>
      <c r="Q150" t="b">
        <v>0</v>
      </c>
      <c r="R150" t="s">
        <v>32</v>
      </c>
      <c r="S150" t="str" cm="1">
        <f t="array" ref="S150:T150">_xlfn.TEXTSPLIT(R150,"/",,TRUE)</f>
        <v>theater</v>
      </c>
      <c r="T150" t="str">
        <v>plays</v>
      </c>
    </row>
    <row r="151" spans="1:20" x14ac:dyDescent="0.55000000000000004">
      <c r="A151">
        <v>149</v>
      </c>
      <c r="B151" t="s">
        <v>33</v>
      </c>
      <c r="C151" s="3" t="s">
        <v>34</v>
      </c>
      <c r="D151">
        <v>27922.7319013013</v>
      </c>
      <c r="E151">
        <v>58395.916018179203</v>
      </c>
      <c r="F151" s="4">
        <f t="shared" si="12"/>
        <v>2.0913396377042086</v>
      </c>
      <c r="G151" t="s">
        <v>19</v>
      </c>
      <c r="H151">
        <v>1376.55579672862</v>
      </c>
      <c r="I151" s="5" cm="1">
        <f t="array" ref="I151">_xlfn.IFS(H151=0,0,H151&gt;0,E151/H151)</f>
        <v>42.421757372245203</v>
      </c>
      <c r="J151" t="s">
        <v>35</v>
      </c>
      <c r="K151" t="s">
        <v>36</v>
      </c>
      <c r="L151">
        <v>1381375677.8313701</v>
      </c>
      <c r="M151" s="9">
        <f t="shared" si="13"/>
        <v>41557.144419344564</v>
      </c>
      <c r="N151">
        <v>1383339066.8531699</v>
      </c>
      <c r="O151" s="9">
        <f t="shared" si="14"/>
        <v>41579.868829319093</v>
      </c>
      <c r="P151" t="b">
        <v>0</v>
      </c>
      <c r="Q151" t="b">
        <v>0</v>
      </c>
      <c r="R151" t="s">
        <v>32</v>
      </c>
      <c r="S151" t="str" cm="1">
        <f t="array" ref="S151:T151">_xlfn.TEXTSPLIT(R151,"/",,TRUE)</f>
        <v>theater</v>
      </c>
      <c r="T151" t="str">
        <v>plays</v>
      </c>
    </row>
    <row r="152" spans="1:20" x14ac:dyDescent="0.55000000000000004">
      <c r="A152">
        <v>150</v>
      </c>
      <c r="B152" t="s">
        <v>37</v>
      </c>
      <c r="C152" s="3" t="s">
        <v>38</v>
      </c>
      <c r="D152">
        <v>27870.717302291701</v>
      </c>
      <c r="E152">
        <v>58544.627221472001</v>
      </c>
      <c r="F152" s="4">
        <f t="shared" si="12"/>
        <v>2.1005784166401091</v>
      </c>
      <c r="G152" t="s">
        <v>13</v>
      </c>
      <c r="H152">
        <v>1382.37187814865</v>
      </c>
      <c r="I152" s="5" cm="1">
        <f t="array" ref="I152">_xlfn.IFS(H152=0,0,H152&gt;0,E152/H152)</f>
        <v>42.350852290107532</v>
      </c>
      <c r="J152" t="s">
        <v>39</v>
      </c>
      <c r="K152" t="s">
        <v>40</v>
      </c>
      <c r="L152">
        <v>1381007203.6272399</v>
      </c>
      <c r="M152" s="9">
        <f t="shared" si="13"/>
        <v>41552.879671611576</v>
      </c>
      <c r="N152">
        <v>1382974284.6228099</v>
      </c>
      <c r="O152" s="9">
        <f t="shared" si="14"/>
        <v>41575.646812764004</v>
      </c>
      <c r="P152" t="b">
        <v>0</v>
      </c>
      <c r="Q152" t="b">
        <v>0</v>
      </c>
      <c r="R152" t="s">
        <v>41</v>
      </c>
      <c r="S152" t="str" cm="1">
        <f t="array" ref="S152:T152">_xlfn.TEXTSPLIT(R152,"/",,TRUE)</f>
        <v>film &amp; video</v>
      </c>
      <c r="T152" t="str">
        <v>documentary</v>
      </c>
    </row>
    <row r="153" spans="1:20" x14ac:dyDescent="0.55000000000000004">
      <c r="A153">
        <v>151</v>
      </c>
      <c r="B153" t="s">
        <v>42</v>
      </c>
      <c r="C153" s="3" t="s">
        <v>43</v>
      </c>
      <c r="D153">
        <v>27818.702703282099</v>
      </c>
      <c r="E153">
        <v>58693.338424764799</v>
      </c>
      <c r="F153" s="4">
        <f t="shared" si="12"/>
        <v>2.1098517443748395</v>
      </c>
      <c r="G153" t="s">
        <v>19</v>
      </c>
      <c r="H153">
        <v>1388.1879595686801</v>
      </c>
      <c r="I153" s="5" cm="1">
        <f t="array" ref="I153">_xlfn.IFS(H153=0,0,H153&gt;0,E153/H153)</f>
        <v>42.280541349026855</v>
      </c>
      <c r="J153" t="s">
        <v>35</v>
      </c>
      <c r="K153" t="s">
        <v>36</v>
      </c>
      <c r="L153">
        <v>1380638729.42311</v>
      </c>
      <c r="M153" s="9">
        <f t="shared" si="13"/>
        <v>41548.614923878587</v>
      </c>
      <c r="N153">
        <v>1382609502.3924401</v>
      </c>
      <c r="O153" s="9">
        <f t="shared" si="14"/>
        <v>41571.424796208797</v>
      </c>
      <c r="P153" t="b">
        <v>0</v>
      </c>
      <c r="Q153" t="b">
        <v>0</v>
      </c>
      <c r="R153" t="s">
        <v>32</v>
      </c>
      <c r="S153" t="str" cm="1">
        <f t="array" ref="S153:T153">_xlfn.TEXTSPLIT(R153,"/",,TRUE)</f>
        <v>theater</v>
      </c>
      <c r="T153" t="str">
        <v>plays</v>
      </c>
    </row>
    <row r="154" spans="1:20" x14ac:dyDescent="0.55000000000000004">
      <c r="A154">
        <v>152</v>
      </c>
      <c r="B154" t="s">
        <v>44</v>
      </c>
      <c r="C154" s="3" t="s">
        <v>45</v>
      </c>
      <c r="D154">
        <v>27766.6881042725</v>
      </c>
      <c r="E154">
        <v>58842.049628057597</v>
      </c>
      <c r="F154" s="4">
        <f t="shared" si="12"/>
        <v>2.119159815066439</v>
      </c>
      <c r="G154" t="s">
        <v>46</v>
      </c>
      <c r="H154">
        <v>1394.0040409886999</v>
      </c>
      <c r="I154" s="5" cm="1">
        <f t="array" ref="I154">_xlfn.IFS(H154=0,0,H154&gt;0,E154/H154)</f>
        <v>42.210817112354832</v>
      </c>
      <c r="J154" t="s">
        <v>35</v>
      </c>
      <c r="K154" t="s">
        <v>36</v>
      </c>
      <c r="L154">
        <v>1380270255.2189901</v>
      </c>
      <c r="M154" s="9">
        <f t="shared" si="13"/>
        <v>41544.350176145716</v>
      </c>
      <c r="N154">
        <v>1382244720.16207</v>
      </c>
      <c r="O154" s="9">
        <f t="shared" si="14"/>
        <v>41567.202779653591</v>
      </c>
      <c r="P154" t="b">
        <v>0</v>
      </c>
      <c r="Q154" t="b">
        <v>0</v>
      </c>
      <c r="R154" t="s">
        <v>32</v>
      </c>
      <c r="S154" t="str" cm="1">
        <f t="array" ref="S154:T154">_xlfn.TEXTSPLIT(R154,"/",,TRUE)</f>
        <v>theater</v>
      </c>
      <c r="T154" t="str">
        <v>plays</v>
      </c>
    </row>
    <row r="155" spans="1:20" x14ac:dyDescent="0.55000000000000004">
      <c r="A155">
        <v>153</v>
      </c>
      <c r="B155" t="s">
        <v>47</v>
      </c>
      <c r="C155" s="3" t="s">
        <v>48</v>
      </c>
      <c r="D155">
        <v>27714.673505262901</v>
      </c>
      <c r="E155">
        <v>58990.760831350402</v>
      </c>
      <c r="F155" s="4">
        <f t="shared" si="12"/>
        <v>2.1285028243305231</v>
      </c>
      <c r="G155" t="s">
        <v>13</v>
      </c>
      <c r="H155">
        <v>1399.82012240873</v>
      </c>
      <c r="I155" s="5" cm="1">
        <f t="array" ref="I155">_xlfn.IFS(H155=0,0,H155&gt;0,E155/H155)</f>
        <v>42.141672267035638</v>
      </c>
      <c r="J155" t="s">
        <v>20</v>
      </c>
      <c r="K155" t="s">
        <v>21</v>
      </c>
      <c r="L155">
        <v>1379901781.0148599</v>
      </c>
      <c r="M155" s="9">
        <f t="shared" si="13"/>
        <v>41540.085428412727</v>
      </c>
      <c r="N155">
        <v>1381879937.9317</v>
      </c>
      <c r="O155" s="9">
        <f t="shared" si="14"/>
        <v>41562.980763098378</v>
      </c>
      <c r="P155" t="b">
        <v>0</v>
      </c>
      <c r="Q155" t="b">
        <v>0</v>
      </c>
      <c r="R155" t="s">
        <v>49</v>
      </c>
      <c r="S155" t="str" cm="1">
        <f t="array" ref="S155:T155">_xlfn.TEXTSPLIT(R155,"/",,TRUE)</f>
        <v>music</v>
      </c>
      <c r="T155" t="str">
        <v>electric music</v>
      </c>
    </row>
    <row r="156" spans="1:20" x14ac:dyDescent="0.55000000000000004">
      <c r="A156">
        <v>154</v>
      </c>
      <c r="B156" t="s">
        <v>50</v>
      </c>
      <c r="C156" s="3" t="s">
        <v>51</v>
      </c>
      <c r="D156">
        <v>27662.658906253298</v>
      </c>
      <c r="E156">
        <v>59139.4720346432</v>
      </c>
      <c r="F156" s="4">
        <f t="shared" si="12"/>
        <v>2.1378809692539855</v>
      </c>
      <c r="G156" t="s">
        <v>19</v>
      </c>
      <c r="H156">
        <v>1405.63620382876</v>
      </c>
      <c r="I156" s="5" cm="1">
        <f t="array" ref="I156">_xlfn.IFS(H156=0,0,H156&gt;0,E156/H156)</f>
        <v>42.073099621050879</v>
      </c>
      <c r="J156" t="s">
        <v>20</v>
      </c>
      <c r="K156" t="s">
        <v>21</v>
      </c>
      <c r="L156">
        <v>1379533306.81073</v>
      </c>
      <c r="M156" s="9">
        <f t="shared" si="13"/>
        <v>41535.820680679746</v>
      </c>
      <c r="N156">
        <v>1381515155.7013299</v>
      </c>
      <c r="O156" s="9">
        <f t="shared" si="14"/>
        <v>41558.758746543172</v>
      </c>
      <c r="P156" t="b">
        <v>0</v>
      </c>
      <c r="Q156" t="b">
        <v>0</v>
      </c>
      <c r="R156" t="s">
        <v>52</v>
      </c>
      <c r="S156" t="str" cm="1">
        <f t="array" ref="S156:T156">_xlfn.TEXTSPLIT(R156,"/",,TRUE)</f>
        <v>film &amp; video</v>
      </c>
      <c r="T156" t="str">
        <v>drama</v>
      </c>
    </row>
    <row r="157" spans="1:20" ht="37" x14ac:dyDescent="0.55000000000000004">
      <c r="A157">
        <v>155</v>
      </c>
      <c r="B157" t="s">
        <v>53</v>
      </c>
      <c r="C157" s="3" t="s">
        <v>54</v>
      </c>
      <c r="D157">
        <v>27610.644307243801</v>
      </c>
      <c r="E157">
        <v>59288.1832379361</v>
      </c>
      <c r="F157" s="4">
        <f t="shared" si="12"/>
        <v>2.1472944484088523</v>
      </c>
      <c r="G157" t="s">
        <v>13</v>
      </c>
      <c r="H157">
        <v>1411.4522852487801</v>
      </c>
      <c r="I157" s="5" cm="1">
        <f t="array" ref="I157">_xlfn.IFS(H157=0,0,H157&gt;0,E157/H157)</f>
        <v>42.005092100925019</v>
      </c>
      <c r="J157" t="s">
        <v>20</v>
      </c>
      <c r="K157" t="s">
        <v>21</v>
      </c>
      <c r="L157">
        <v>1379164832.6066</v>
      </c>
      <c r="M157" s="9">
        <f t="shared" si="13"/>
        <v>41531.555932946758</v>
      </c>
      <c r="N157">
        <v>1381150373.4709599</v>
      </c>
      <c r="O157" s="9">
        <f t="shared" si="14"/>
        <v>41554.536729987958</v>
      </c>
      <c r="P157" t="b">
        <v>0</v>
      </c>
      <c r="Q157" t="b">
        <v>1</v>
      </c>
      <c r="R157" t="s">
        <v>32</v>
      </c>
      <c r="S157" t="str" cm="1">
        <f t="array" ref="S157:T157">_xlfn.TEXTSPLIT(R157,"/",,TRUE)</f>
        <v>theater</v>
      </c>
      <c r="T157" t="str">
        <v>plays</v>
      </c>
    </row>
    <row r="158" spans="1:20" x14ac:dyDescent="0.55000000000000004">
      <c r="A158">
        <v>156</v>
      </c>
      <c r="B158" t="s">
        <v>55</v>
      </c>
      <c r="C158" s="3" t="s">
        <v>56</v>
      </c>
      <c r="D158">
        <v>27558.629708234199</v>
      </c>
      <c r="E158">
        <v>59436.894441228898</v>
      </c>
      <c r="F158" s="4">
        <f t="shared" si="12"/>
        <v>2.156743461866315</v>
      </c>
      <c r="G158" t="s">
        <v>13</v>
      </c>
      <c r="H158">
        <v>1417.2683666688099</v>
      </c>
      <c r="I158" s="5" cm="1">
        <f t="array" ref="I158">_xlfn.IFS(H158=0,0,H158&gt;0,E158/H158)</f>
        <v>41.937642749291832</v>
      </c>
      <c r="J158" t="s">
        <v>20</v>
      </c>
      <c r="K158" t="s">
        <v>21</v>
      </c>
      <c r="L158">
        <v>1378796358.4024701</v>
      </c>
      <c r="M158" s="9">
        <f t="shared" si="13"/>
        <v>41527.291185213777</v>
      </c>
      <c r="N158">
        <v>1380785591.2405901</v>
      </c>
      <c r="O158" s="9">
        <f t="shared" si="14"/>
        <v>41550.314713432759</v>
      </c>
      <c r="P158" t="b">
        <v>0</v>
      </c>
      <c r="Q158" t="b">
        <v>0</v>
      </c>
      <c r="R158" t="s">
        <v>52</v>
      </c>
      <c r="S158" t="str" cm="1">
        <f t="array" ref="S158:T158">_xlfn.TEXTSPLIT(R158,"/",,TRUE)</f>
        <v>film &amp; video</v>
      </c>
      <c r="T158" t="str">
        <v>drama</v>
      </c>
    </row>
    <row r="159" spans="1:20" ht="37" x14ac:dyDescent="0.55000000000000004">
      <c r="A159">
        <v>157</v>
      </c>
      <c r="B159" t="s">
        <v>57</v>
      </c>
      <c r="C159" s="3" t="s">
        <v>58</v>
      </c>
      <c r="D159">
        <v>27506.6151092246</v>
      </c>
      <c r="E159">
        <v>59585.605644521696</v>
      </c>
      <c r="F159" s="4">
        <f t="shared" si="12"/>
        <v>2.1662282112108775</v>
      </c>
      <c r="G159" t="s">
        <v>19</v>
      </c>
      <c r="H159">
        <v>1423.08444808884</v>
      </c>
      <c r="I159" s="5" cm="1">
        <f t="array" ref="I159">_xlfn.IFS(H159=0,0,H159&gt;0,E159/H159)</f>
        <v>41.870744722523945</v>
      </c>
      <c r="J159" t="s">
        <v>20</v>
      </c>
      <c r="K159" t="s">
        <v>21</v>
      </c>
      <c r="L159">
        <v>1378427884.1983399</v>
      </c>
      <c r="M159" s="9">
        <f t="shared" si="13"/>
        <v>41523.026437480788</v>
      </c>
      <c r="N159">
        <v>1380420809.0102301</v>
      </c>
      <c r="O159" s="9">
        <f t="shared" si="14"/>
        <v>41546.092696877662</v>
      </c>
      <c r="P159" t="b">
        <v>0</v>
      </c>
      <c r="Q159" t="b">
        <v>0</v>
      </c>
      <c r="R159" t="s">
        <v>59</v>
      </c>
      <c r="S159" t="str" cm="1">
        <f t="array" ref="S159:T159">_xlfn.TEXTSPLIT(R159,"/",,TRUE)</f>
        <v>music</v>
      </c>
      <c r="T159" t="str">
        <v>indie rock</v>
      </c>
    </row>
    <row r="160" spans="1:20" x14ac:dyDescent="0.55000000000000004">
      <c r="A160">
        <v>158</v>
      </c>
      <c r="B160" t="s">
        <v>60</v>
      </c>
      <c r="C160" s="3" t="s">
        <v>61</v>
      </c>
      <c r="D160">
        <v>27454.600510215001</v>
      </c>
      <c r="E160">
        <v>59734.316847814502</v>
      </c>
      <c r="F160" s="4">
        <f t="shared" si="12"/>
        <v>2.1757488995547112</v>
      </c>
      <c r="G160" t="s">
        <v>13</v>
      </c>
      <c r="H160">
        <v>1428.90052950886</v>
      </c>
      <c r="I160" s="5" cm="1">
        <f t="array" ref="I160">_xlfn.IFS(H160=0,0,H160&gt;0,E160/H160)</f>
        <v>41.804391288416916</v>
      </c>
      <c r="J160" t="s">
        <v>20</v>
      </c>
      <c r="K160" t="s">
        <v>21</v>
      </c>
      <c r="L160">
        <v>1378059409.99421</v>
      </c>
      <c r="M160" s="9">
        <f t="shared" si="13"/>
        <v>41518.7616897478</v>
      </c>
      <c r="N160">
        <v>1380056026.77986</v>
      </c>
      <c r="O160" s="9">
        <f t="shared" si="14"/>
        <v>41541.870680322456</v>
      </c>
      <c r="P160" t="b">
        <v>0</v>
      </c>
      <c r="Q160" t="b">
        <v>0</v>
      </c>
      <c r="R160" t="s">
        <v>59</v>
      </c>
      <c r="S160" t="str" cm="1">
        <f t="array" ref="S160:T160">_xlfn.TEXTSPLIT(R160,"/",,TRUE)</f>
        <v>music</v>
      </c>
      <c r="T160" t="str">
        <v>indie rock</v>
      </c>
    </row>
    <row r="161" spans="1:20" x14ac:dyDescent="0.55000000000000004">
      <c r="A161">
        <v>159</v>
      </c>
      <c r="B161" t="s">
        <v>62</v>
      </c>
      <c r="C161" s="3" t="s">
        <v>63</v>
      </c>
      <c r="D161">
        <v>27402.585911205399</v>
      </c>
      <c r="E161">
        <v>59883.0280511073</v>
      </c>
      <c r="F161" s="4">
        <f t="shared" si="12"/>
        <v>2.1853057315521482</v>
      </c>
      <c r="G161" t="s">
        <v>13</v>
      </c>
      <c r="H161">
        <v>1434.7166109288901</v>
      </c>
      <c r="I161" s="5" cm="1">
        <f t="array" ref="I161">_xlfn.IFS(H161=0,0,H161&gt;0,E161/H161)</f>
        <v>41.738575823929963</v>
      </c>
      <c r="J161" t="s">
        <v>20</v>
      </c>
      <c r="K161" t="s">
        <v>21</v>
      </c>
      <c r="L161">
        <v>1377690935.7900801</v>
      </c>
      <c r="M161" s="9">
        <f t="shared" si="13"/>
        <v>41514.496942014819</v>
      </c>
      <c r="N161">
        <v>1379691244.54949</v>
      </c>
      <c r="O161" s="9">
        <f t="shared" si="14"/>
        <v>41537.64866376725</v>
      </c>
      <c r="P161" t="b">
        <v>0</v>
      </c>
      <c r="Q161" t="b">
        <v>0</v>
      </c>
      <c r="R161" t="s">
        <v>64</v>
      </c>
      <c r="S161" t="str" cm="1">
        <f t="array" ref="S161:T161">_xlfn.TEXTSPLIT(R161,"/",,TRUE)</f>
        <v>technology</v>
      </c>
      <c r="T161" t="str">
        <v>wearables</v>
      </c>
    </row>
    <row r="162" spans="1:20" x14ac:dyDescent="0.55000000000000004">
      <c r="A162">
        <v>160</v>
      </c>
      <c r="B162" t="s">
        <v>65</v>
      </c>
      <c r="C162" s="3" t="s">
        <v>66</v>
      </c>
      <c r="D162">
        <v>27350.5713121958</v>
      </c>
      <c r="E162">
        <v>60031.739254400098</v>
      </c>
      <c r="F162" s="4">
        <f t="shared" si="12"/>
        <v>2.1948989134143444</v>
      </c>
      <c r="G162" t="s">
        <v>19</v>
      </c>
      <c r="H162">
        <v>1440.5326923489199</v>
      </c>
      <c r="I162" s="5" cm="1">
        <f t="array" ref="I162">_xlfn.IFS(H162=0,0,H162&gt;0,E162/H162)</f>
        <v>41.67329181298404</v>
      </c>
      <c r="J162" t="s">
        <v>20</v>
      </c>
      <c r="K162" t="s">
        <v>21</v>
      </c>
      <c r="L162">
        <v>1377322461.5859499</v>
      </c>
      <c r="M162" s="9">
        <f t="shared" si="13"/>
        <v>41510.232194281831</v>
      </c>
      <c r="N162">
        <v>1379326462.3191199</v>
      </c>
      <c r="O162" s="9">
        <f t="shared" si="14"/>
        <v>41533.426647212036</v>
      </c>
      <c r="P162" t="b">
        <v>0</v>
      </c>
      <c r="Q162" t="b">
        <v>0</v>
      </c>
      <c r="R162" t="s">
        <v>67</v>
      </c>
      <c r="S162" t="str" cm="1">
        <f t="array" ref="S162:T162">_xlfn.TEXTSPLIT(R162,"/",,TRUE)</f>
        <v>publishing</v>
      </c>
      <c r="T162" t="str">
        <v>nonfiction</v>
      </c>
    </row>
    <row r="163" spans="1:20" x14ac:dyDescent="0.55000000000000004">
      <c r="A163">
        <v>161</v>
      </c>
      <c r="B163" t="s">
        <v>68</v>
      </c>
      <c r="C163" s="3" t="s">
        <v>69</v>
      </c>
      <c r="D163">
        <v>27298.556713186299</v>
      </c>
      <c r="E163">
        <v>60180.450457692903</v>
      </c>
      <c r="F163" s="4">
        <f t="shared" si="12"/>
        <v>2.2045286529241062</v>
      </c>
      <c r="G163" t="s">
        <v>19</v>
      </c>
      <c r="H163">
        <v>1446.34877376895</v>
      </c>
      <c r="I163" s="5" cm="1">
        <f t="array" ref="I163">_xlfn.IFS(H163=0,0,H163&gt;0,E163/H163)</f>
        <v>41.608532844310041</v>
      </c>
      <c r="J163" t="s">
        <v>20</v>
      </c>
      <c r="K163" t="s">
        <v>21</v>
      </c>
      <c r="L163">
        <v>1376953987.38183</v>
      </c>
      <c r="M163" s="9">
        <f t="shared" si="13"/>
        <v>41505.967446548959</v>
      </c>
      <c r="N163">
        <v>1378961680.0887499</v>
      </c>
      <c r="O163" s="9">
        <f t="shared" si="14"/>
        <v>41529.20463065683</v>
      </c>
      <c r="P163" t="b">
        <v>0</v>
      </c>
      <c r="Q163" t="b">
        <v>0</v>
      </c>
      <c r="R163" t="s">
        <v>70</v>
      </c>
      <c r="S163" t="str" cm="1">
        <f t="array" ref="S163:T163">_xlfn.TEXTSPLIT(R163,"/",,TRUE)</f>
        <v>film &amp; video</v>
      </c>
      <c r="T163" t="str">
        <v>animation</v>
      </c>
    </row>
    <row r="164" spans="1:20" x14ac:dyDescent="0.55000000000000004">
      <c r="A164">
        <v>162</v>
      </c>
      <c r="B164" t="s">
        <v>71</v>
      </c>
      <c r="C164" s="3" t="s">
        <v>72</v>
      </c>
      <c r="D164">
        <v>27246.5421141767</v>
      </c>
      <c r="E164">
        <v>60329.161660985803</v>
      </c>
      <c r="F164" s="4">
        <f t="shared" si="12"/>
        <v>2.2141951594509242</v>
      </c>
      <c r="G164" t="s">
        <v>73</v>
      </c>
      <c r="H164">
        <v>1452.16485518897</v>
      </c>
      <c r="I164" s="5" cm="1">
        <f t="array" ref="I164">_xlfn.IFS(H164=0,0,H164&gt;0,E164/H164)</f>
        <v>41.544292609350592</v>
      </c>
      <c r="J164" t="s">
        <v>20</v>
      </c>
      <c r="K164" t="s">
        <v>21</v>
      </c>
      <c r="L164">
        <v>1376585513.1777</v>
      </c>
      <c r="M164" s="9">
        <f t="shared" si="13"/>
        <v>41501.702698815971</v>
      </c>
      <c r="N164">
        <v>1378596897.8583801</v>
      </c>
      <c r="O164" s="9">
        <f t="shared" si="14"/>
        <v>41524.982614101624</v>
      </c>
      <c r="P164" t="b">
        <v>0</v>
      </c>
      <c r="Q164" t="b">
        <v>0</v>
      </c>
      <c r="R164" t="s">
        <v>32</v>
      </c>
      <c r="S164" t="str" cm="1">
        <f t="array" ref="S164:T164">_xlfn.TEXTSPLIT(R164,"/",,TRUE)</f>
        <v>theater</v>
      </c>
      <c r="T164" t="str">
        <v>plays</v>
      </c>
    </row>
    <row r="165" spans="1:20" x14ac:dyDescent="0.55000000000000004">
      <c r="A165">
        <v>163</v>
      </c>
      <c r="B165" t="s">
        <v>74</v>
      </c>
      <c r="C165" s="3" t="s">
        <v>75</v>
      </c>
      <c r="D165">
        <v>27194.527515167101</v>
      </c>
      <c r="E165">
        <v>60477.872864278601</v>
      </c>
      <c r="F165" s="4">
        <f t="shared" si="12"/>
        <v>2.2238986439660886</v>
      </c>
      <c r="G165" t="s">
        <v>13</v>
      </c>
      <c r="H165">
        <v>1457.9809366090001</v>
      </c>
      <c r="I165" s="5" cm="1">
        <f t="array" ref="I165">_xlfn.IFS(H165=0,0,H165&gt;0,E165/H165)</f>
        <v>41.480564900210005</v>
      </c>
      <c r="J165" t="s">
        <v>20</v>
      </c>
      <c r="K165" t="s">
        <v>21</v>
      </c>
      <c r="L165">
        <v>1376217038.9735701</v>
      </c>
      <c r="M165" s="9">
        <f t="shared" si="13"/>
        <v>41497.437951082989</v>
      </c>
      <c r="N165">
        <v>1378232115.62801</v>
      </c>
      <c r="O165" s="9">
        <f t="shared" si="14"/>
        <v>41520.76059754641</v>
      </c>
      <c r="P165" t="b">
        <v>0</v>
      </c>
      <c r="Q165" t="b">
        <v>1</v>
      </c>
      <c r="R165" t="s">
        <v>32</v>
      </c>
      <c r="S165" t="str" cm="1">
        <f t="array" ref="S165:T165">_xlfn.TEXTSPLIT(R165,"/",,TRUE)</f>
        <v>theater</v>
      </c>
      <c r="T165" t="str">
        <v>plays</v>
      </c>
    </row>
    <row r="166" spans="1:20" x14ac:dyDescent="0.55000000000000004">
      <c r="A166">
        <v>164</v>
      </c>
      <c r="B166" t="s">
        <v>76</v>
      </c>
      <c r="C166" s="3" t="s">
        <v>77</v>
      </c>
      <c r="D166">
        <v>27142.512916157499</v>
      </c>
      <c r="E166">
        <v>60626.584067571399</v>
      </c>
      <c r="F166" s="4">
        <f t="shared" si="12"/>
        <v>2.2336393190580881</v>
      </c>
      <c r="G166" t="s">
        <v>19</v>
      </c>
      <c r="H166">
        <v>1463.7970180290299</v>
      </c>
      <c r="I166" s="5" cm="1">
        <f t="array" ref="I166">_xlfn.IFS(H166=0,0,H166&gt;0,E166/H166)</f>
        <v>41.417343607656576</v>
      </c>
      <c r="J166" t="s">
        <v>20</v>
      </c>
      <c r="K166" t="s">
        <v>21</v>
      </c>
      <c r="L166">
        <v>1375848564.7694399</v>
      </c>
      <c r="M166" s="9">
        <f t="shared" si="13"/>
        <v>41493.173203350001</v>
      </c>
      <c r="N166">
        <v>1377867333.39765</v>
      </c>
      <c r="O166" s="9">
        <f t="shared" si="14"/>
        <v>41516.53858099132</v>
      </c>
      <c r="P166" t="b">
        <v>0</v>
      </c>
      <c r="Q166" t="b">
        <v>0</v>
      </c>
      <c r="R166" t="s">
        <v>52</v>
      </c>
      <c r="S166" t="str" cm="1">
        <f t="array" ref="S166:T166">_xlfn.TEXTSPLIT(R166,"/",,TRUE)</f>
        <v>film &amp; video</v>
      </c>
      <c r="T166" t="str">
        <v>drama</v>
      </c>
    </row>
    <row r="167" spans="1:20" x14ac:dyDescent="0.55000000000000004">
      <c r="A167">
        <v>165</v>
      </c>
      <c r="B167" t="s">
        <v>78</v>
      </c>
      <c r="C167" s="3" t="s">
        <v>79</v>
      </c>
      <c r="D167">
        <v>27090.4983171479</v>
      </c>
      <c r="E167">
        <v>60775.295270864197</v>
      </c>
      <c r="F167" s="4">
        <f t="shared" si="12"/>
        <v>2.2434173989481137</v>
      </c>
      <c r="G167" t="s">
        <v>13</v>
      </c>
      <c r="H167">
        <v>1469.61309944905</v>
      </c>
      <c r="I167" s="5" cm="1">
        <f t="array" ref="I167">_xlfn.IFS(H167=0,0,H167&gt;0,E167/H167)</f>
        <v>41.3546227191691</v>
      </c>
      <c r="J167" t="s">
        <v>20</v>
      </c>
      <c r="K167" t="s">
        <v>21</v>
      </c>
      <c r="L167">
        <v>1375480090.56531</v>
      </c>
      <c r="M167" s="9">
        <f t="shared" si="13"/>
        <v>41488.908455617013</v>
      </c>
      <c r="N167">
        <v>1377502551.16728</v>
      </c>
      <c r="O167" s="9">
        <f t="shared" si="14"/>
        <v>41512.316564436107</v>
      </c>
      <c r="P167" t="b">
        <v>0</v>
      </c>
      <c r="Q167" t="b">
        <v>0</v>
      </c>
      <c r="R167" t="s">
        <v>32</v>
      </c>
      <c r="S167" t="str" cm="1">
        <f t="array" ref="S167:T167">_xlfn.TEXTSPLIT(R167,"/",,TRUE)</f>
        <v>theater</v>
      </c>
      <c r="T167" t="str">
        <v>plays</v>
      </c>
    </row>
    <row r="168" spans="1:20" x14ac:dyDescent="0.55000000000000004">
      <c r="A168">
        <v>166</v>
      </c>
      <c r="B168" t="s">
        <v>80</v>
      </c>
      <c r="C168" s="3" t="s">
        <v>81</v>
      </c>
      <c r="D168">
        <v>27038.483718138399</v>
      </c>
      <c r="E168">
        <v>60924.006474157002</v>
      </c>
      <c r="F168" s="4">
        <f t="shared" si="12"/>
        <v>2.2532330995057595</v>
      </c>
      <c r="G168" t="s">
        <v>19</v>
      </c>
      <c r="H168">
        <v>1475.42918086908</v>
      </c>
      <c r="I168" s="5" cm="1">
        <f t="array" ref="I168">_xlfn.IFS(H168=0,0,H168&gt;0,E168/H168)</f>
        <v>41.292396317030011</v>
      </c>
      <c r="J168" t="s">
        <v>20</v>
      </c>
      <c r="K168" t="s">
        <v>21</v>
      </c>
      <c r="L168">
        <v>1375111616.3611801</v>
      </c>
      <c r="M168" s="9">
        <f t="shared" si="13"/>
        <v>41484.643707884024</v>
      </c>
      <c r="N168">
        <v>1377137768.9369099</v>
      </c>
      <c r="O168" s="9">
        <f t="shared" si="14"/>
        <v>41508.094547880901</v>
      </c>
      <c r="P168" t="b">
        <v>0</v>
      </c>
      <c r="Q168" t="b">
        <v>0</v>
      </c>
      <c r="R168" t="s">
        <v>32</v>
      </c>
      <c r="S168" t="str" cm="1">
        <f t="array" ref="S168:T168">_xlfn.TEXTSPLIT(R168,"/",,TRUE)</f>
        <v>theater</v>
      </c>
      <c r="T168" t="str">
        <v>plays</v>
      </c>
    </row>
    <row r="169" spans="1:20" x14ac:dyDescent="0.55000000000000004">
      <c r="A169">
        <v>167</v>
      </c>
      <c r="B169" t="s">
        <v>82</v>
      </c>
      <c r="C169" s="3" t="s">
        <v>83</v>
      </c>
      <c r="D169">
        <v>26986.4691191288</v>
      </c>
      <c r="E169">
        <v>61072.717677449902</v>
      </c>
      <c r="F169" s="4">
        <f t="shared" si="12"/>
        <v>2.2630866382649435</v>
      </c>
      <c r="G169" t="s">
        <v>19</v>
      </c>
      <c r="H169">
        <v>1481.2452622891101</v>
      </c>
      <c r="I169" s="5" cm="1">
        <f t="array" ref="I169">_xlfn.IFS(H169=0,0,H169&gt;0,E169/H169)</f>
        <v>41.230658576465849</v>
      </c>
      <c r="J169" t="s">
        <v>39</v>
      </c>
      <c r="K169" t="s">
        <v>40</v>
      </c>
      <c r="L169">
        <v>1374743142.1570499</v>
      </c>
      <c r="M169" s="9">
        <f t="shared" si="13"/>
        <v>41480.378960151043</v>
      </c>
      <c r="N169">
        <v>1376772986.7065401</v>
      </c>
      <c r="O169" s="9">
        <f t="shared" si="14"/>
        <v>41503.872531325695</v>
      </c>
      <c r="P169" t="b">
        <v>0</v>
      </c>
      <c r="Q169" t="b">
        <v>0</v>
      </c>
      <c r="R169" t="s">
        <v>41</v>
      </c>
      <c r="S169" t="str" cm="1">
        <f t="array" ref="S169:T169">_xlfn.TEXTSPLIT(R169,"/",,TRUE)</f>
        <v>film &amp; video</v>
      </c>
      <c r="T169" t="str">
        <v>documentary</v>
      </c>
    </row>
    <row r="170" spans="1:20" x14ac:dyDescent="0.55000000000000004">
      <c r="A170">
        <v>168</v>
      </c>
      <c r="B170" t="s">
        <v>84</v>
      </c>
      <c r="C170" s="3" t="s">
        <v>85</v>
      </c>
      <c r="D170">
        <v>26934.454520119201</v>
      </c>
      <c r="E170">
        <v>61221.4288807427</v>
      </c>
      <c r="F170" s="4">
        <f t="shared" si="12"/>
        <v>2.2729782344399139</v>
      </c>
      <c r="G170" t="s">
        <v>19</v>
      </c>
      <c r="H170">
        <v>1487.0613437091299</v>
      </c>
      <c r="I170" s="5" cm="1">
        <f t="array" ref="I170">_xlfn.IFS(H170=0,0,H170&gt;0,E170/H170)</f>
        <v>41.169403763828619</v>
      </c>
      <c r="J170" t="s">
        <v>20</v>
      </c>
      <c r="K170" t="s">
        <v>21</v>
      </c>
      <c r="L170">
        <v>1374374667.95292</v>
      </c>
      <c r="M170" s="9">
        <f t="shared" si="13"/>
        <v>41476.114212418055</v>
      </c>
      <c r="N170">
        <v>1376408204.4761701</v>
      </c>
      <c r="O170" s="9">
        <f t="shared" si="14"/>
        <v>41499.650514770488</v>
      </c>
      <c r="P170" t="b">
        <v>0</v>
      </c>
      <c r="Q170" t="b">
        <v>0</v>
      </c>
      <c r="R170" t="s">
        <v>64</v>
      </c>
      <c r="S170" t="str" cm="1">
        <f t="array" ref="S170:T170">_xlfn.TEXTSPLIT(R170,"/",,TRUE)</f>
        <v>technology</v>
      </c>
      <c r="T170" t="str">
        <v>wearables</v>
      </c>
    </row>
    <row r="171" spans="1:20" x14ac:dyDescent="0.55000000000000004">
      <c r="A171">
        <v>169</v>
      </c>
      <c r="B171" t="s">
        <v>86</v>
      </c>
      <c r="C171" s="3" t="s">
        <v>87</v>
      </c>
      <c r="D171">
        <v>26882.439921109599</v>
      </c>
      <c r="E171">
        <v>61370.140084035498</v>
      </c>
      <c r="F171" s="4">
        <f t="shared" si="12"/>
        <v>2.2829081089415633</v>
      </c>
      <c r="G171" t="s">
        <v>19</v>
      </c>
      <c r="H171">
        <v>1492.87742512916</v>
      </c>
      <c r="I171" s="5" cm="1">
        <f t="array" ref="I171">_xlfn.IFS(H171=0,0,H171&gt;0,E171/H171)</f>
        <v>41.108626234820257</v>
      </c>
      <c r="J171" t="s">
        <v>20</v>
      </c>
      <c r="K171" t="s">
        <v>21</v>
      </c>
      <c r="L171">
        <v>1374006193.74879</v>
      </c>
      <c r="M171" s="9">
        <f t="shared" si="13"/>
        <v>41471.849464685067</v>
      </c>
      <c r="N171">
        <v>1376043422.2458</v>
      </c>
      <c r="O171" s="9">
        <f t="shared" si="14"/>
        <v>41495.428498215275</v>
      </c>
      <c r="P171" t="b">
        <v>0</v>
      </c>
      <c r="Q171" t="b">
        <v>1</v>
      </c>
      <c r="R171" t="s">
        <v>88</v>
      </c>
      <c r="S171" t="str" cm="1">
        <f t="array" ref="S171:T171">_xlfn.TEXTSPLIT(R171,"/",,TRUE)</f>
        <v>games</v>
      </c>
      <c r="T171" t="str">
        <v>video games</v>
      </c>
    </row>
    <row r="172" spans="1:20" x14ac:dyDescent="0.55000000000000004">
      <c r="A172">
        <v>170</v>
      </c>
      <c r="B172" t="s">
        <v>89</v>
      </c>
      <c r="C172" s="3" t="s">
        <v>90</v>
      </c>
      <c r="D172">
        <v>26830.4253221</v>
      </c>
      <c r="E172">
        <v>61518.851287328303</v>
      </c>
      <c r="F172" s="4">
        <f t="shared" si="12"/>
        <v>2.2928764843938474</v>
      </c>
      <c r="G172" t="s">
        <v>73</v>
      </c>
      <c r="H172">
        <v>1498.69350654919</v>
      </c>
      <c r="I172" s="5" cm="1">
        <f t="array" ref="I172">_xlfn.IFS(H172=0,0,H172&gt;0,E172/H172)</f>
        <v>41.048320432760299</v>
      </c>
      <c r="J172" t="s">
        <v>20</v>
      </c>
      <c r="K172" t="s">
        <v>21</v>
      </c>
      <c r="L172">
        <v>1373637719.5446701</v>
      </c>
      <c r="M172" s="9">
        <f t="shared" si="13"/>
        <v>41467.584716952202</v>
      </c>
      <c r="N172">
        <v>1375678640.01543</v>
      </c>
      <c r="O172" s="9">
        <f t="shared" si="14"/>
        <v>41491.206481660069</v>
      </c>
      <c r="P172" t="b">
        <v>0</v>
      </c>
      <c r="Q172" t="b">
        <v>0</v>
      </c>
      <c r="R172" t="s">
        <v>32</v>
      </c>
      <c r="S172" t="str" cm="1">
        <f t="array" ref="S172:T172">_xlfn.TEXTSPLIT(R172,"/",,TRUE)</f>
        <v>theater</v>
      </c>
      <c r="T172" t="str">
        <v>plays</v>
      </c>
    </row>
    <row r="173" spans="1:20" x14ac:dyDescent="0.55000000000000004">
      <c r="A173">
        <v>171</v>
      </c>
      <c r="B173" t="s">
        <v>91</v>
      </c>
      <c r="C173" s="3" t="s">
        <v>92</v>
      </c>
      <c r="D173">
        <v>26778.410723090401</v>
      </c>
      <c r="E173">
        <v>61667.562490621101</v>
      </c>
      <c r="F173" s="4">
        <f t="shared" si="12"/>
        <v>2.3028835851504286</v>
      </c>
      <c r="G173" t="s">
        <v>13</v>
      </c>
      <c r="H173">
        <v>1504.5095879692201</v>
      </c>
      <c r="I173" s="5" cm="1">
        <f t="array" ref="I173">_xlfn.IFS(H173=0,0,H173&gt;0,E173/H173)</f>
        <v>40.98848088689131</v>
      </c>
      <c r="J173" t="s">
        <v>20</v>
      </c>
      <c r="K173" t="s">
        <v>21</v>
      </c>
      <c r="L173">
        <v>1373269245.3405399</v>
      </c>
      <c r="M173" s="9">
        <f t="shared" si="13"/>
        <v>41463.319969219214</v>
      </c>
      <c r="N173">
        <v>1375313857.7850699</v>
      </c>
      <c r="O173" s="9">
        <f t="shared" si="14"/>
        <v>41486.984465104979</v>
      </c>
      <c r="P173" t="b">
        <v>0</v>
      </c>
      <c r="Q173" t="b">
        <v>0</v>
      </c>
      <c r="R173" t="s">
        <v>22</v>
      </c>
      <c r="S173" t="str" cm="1">
        <f t="array" ref="S173:T173">_xlfn.TEXTSPLIT(R173,"/",,TRUE)</f>
        <v>music</v>
      </c>
      <c r="T173" t="str">
        <v>rock</v>
      </c>
    </row>
    <row r="174" spans="1:20" x14ac:dyDescent="0.55000000000000004">
      <c r="A174">
        <v>172</v>
      </c>
      <c r="B174" t="s">
        <v>93</v>
      </c>
      <c r="C174" s="3" t="s">
        <v>94</v>
      </c>
      <c r="D174">
        <v>26726.3961240809</v>
      </c>
      <c r="E174">
        <v>61816.273693913899</v>
      </c>
      <c r="F174" s="4">
        <f t="shared" si="12"/>
        <v>2.3129296373114996</v>
      </c>
      <c r="G174" t="s">
        <v>19</v>
      </c>
      <c r="H174">
        <v>1510.3256693892499</v>
      </c>
      <c r="I174" s="5" cm="1">
        <f t="array" ref="I174">_xlfn.IFS(H174=0,0,H174&gt;0,E174/H174)</f>
        <v>40.929102210724757</v>
      </c>
      <c r="J174" t="s">
        <v>20</v>
      </c>
      <c r="K174" t="s">
        <v>21</v>
      </c>
      <c r="L174">
        <v>1372900771.13641</v>
      </c>
      <c r="M174" s="9">
        <f t="shared" si="13"/>
        <v>41459.055221486225</v>
      </c>
      <c r="N174">
        <v>1374949075.5546999</v>
      </c>
      <c r="O174" s="9">
        <f t="shared" si="14"/>
        <v>41482.762448549765</v>
      </c>
      <c r="P174" t="b">
        <v>0</v>
      </c>
      <c r="Q174" t="b">
        <v>1</v>
      </c>
      <c r="R174" t="s">
        <v>32</v>
      </c>
      <c r="S174" t="str" cm="1">
        <f t="array" ref="S174:T174">_xlfn.TEXTSPLIT(R174,"/",,TRUE)</f>
        <v>theater</v>
      </c>
      <c r="T174" t="str">
        <v>plays</v>
      </c>
    </row>
    <row r="175" spans="1:20" x14ac:dyDescent="0.55000000000000004">
      <c r="A175">
        <v>173</v>
      </c>
      <c r="B175" t="s">
        <v>95</v>
      </c>
      <c r="C175" s="3" t="s">
        <v>96</v>
      </c>
      <c r="D175">
        <v>26674.381525071301</v>
      </c>
      <c r="E175">
        <v>61964.984897206697</v>
      </c>
      <c r="F175" s="4">
        <f t="shared" si="12"/>
        <v>2.3230148687408438</v>
      </c>
      <c r="G175" t="s">
        <v>19</v>
      </c>
      <c r="H175">
        <v>1516.14175080927</v>
      </c>
      <c r="I175" s="5" cm="1">
        <f t="array" ref="I175">_xlfn.IFS(H175=0,0,H175&gt;0,E175/H175)</f>
        <v>40.870179100424934</v>
      </c>
      <c r="J175" t="s">
        <v>97</v>
      </c>
      <c r="K175" t="s">
        <v>98</v>
      </c>
      <c r="L175">
        <v>1372532296.9322801</v>
      </c>
      <c r="M175" s="9">
        <f t="shared" si="13"/>
        <v>41454.790473753244</v>
      </c>
      <c r="N175">
        <v>1374584293.3243301</v>
      </c>
      <c r="O175" s="9">
        <f t="shared" si="14"/>
        <v>41478.540431994559</v>
      </c>
      <c r="P175" t="b">
        <v>0</v>
      </c>
      <c r="Q175" t="b">
        <v>0</v>
      </c>
      <c r="R175" t="s">
        <v>99</v>
      </c>
      <c r="S175" t="str" cm="1">
        <f t="array" ref="S175:T175">_xlfn.TEXTSPLIT(R175,"/",,TRUE)</f>
        <v>film &amp; video</v>
      </c>
      <c r="T175" t="str">
        <v>shorts</v>
      </c>
    </row>
    <row r="176" spans="1:20" x14ac:dyDescent="0.55000000000000004">
      <c r="A176">
        <v>174</v>
      </c>
      <c r="B176" t="s">
        <v>100</v>
      </c>
      <c r="C176" s="3" t="s">
        <v>101</v>
      </c>
      <c r="D176">
        <v>26622.366926061699</v>
      </c>
      <c r="E176">
        <v>62113.696100499597</v>
      </c>
      <c r="F176" s="4">
        <f t="shared" si="12"/>
        <v>2.3331395090830189</v>
      </c>
      <c r="G176" t="s">
        <v>19</v>
      </c>
      <c r="H176">
        <v>1521.9578322293</v>
      </c>
      <c r="I176" s="5" cm="1">
        <f t="array" ref="I176">_xlfn.IFS(H176=0,0,H176&gt;0,E176/H176)</f>
        <v>40.811706333228734</v>
      </c>
      <c r="J176" t="s">
        <v>20</v>
      </c>
      <c r="K176" t="s">
        <v>21</v>
      </c>
      <c r="L176">
        <v>1372163822.7281499</v>
      </c>
      <c r="M176" s="9">
        <f t="shared" si="13"/>
        <v>41450.525726020256</v>
      </c>
      <c r="N176">
        <v>1374219511.09396</v>
      </c>
      <c r="O176" s="9">
        <f t="shared" si="14"/>
        <v>41474.318415439353</v>
      </c>
      <c r="P176" t="b">
        <v>0</v>
      </c>
      <c r="Q176" t="b">
        <v>0</v>
      </c>
      <c r="R176" t="s">
        <v>70</v>
      </c>
      <c r="S176" t="str" cm="1">
        <f t="array" ref="S176:T176">_xlfn.TEXTSPLIT(R176,"/",,TRUE)</f>
        <v>film &amp; video</v>
      </c>
      <c r="T176" t="str">
        <v>animation</v>
      </c>
    </row>
    <row r="177" spans="1:20" x14ac:dyDescent="0.55000000000000004">
      <c r="A177">
        <v>175</v>
      </c>
      <c r="B177" t="s">
        <v>102</v>
      </c>
      <c r="C177" s="3" t="s">
        <v>103</v>
      </c>
      <c r="D177">
        <v>26570.3523270521</v>
      </c>
      <c r="E177">
        <v>62262.407303792403</v>
      </c>
      <c r="F177" s="4">
        <f t="shared" si="12"/>
        <v>2.3433037897808044</v>
      </c>
      <c r="G177" t="s">
        <v>19</v>
      </c>
      <c r="H177">
        <v>1527.7739136493301</v>
      </c>
      <c r="I177" s="5" cm="1">
        <f t="array" ref="I177">_xlfn.IFS(H177=0,0,H177&gt;0,E177/H177)</f>
        <v>40.753678765903771</v>
      </c>
      <c r="J177" t="s">
        <v>39</v>
      </c>
      <c r="K177" t="s">
        <v>40</v>
      </c>
      <c r="L177">
        <v>1371795348.52402</v>
      </c>
      <c r="M177" s="9">
        <f t="shared" si="13"/>
        <v>41446.260978287268</v>
      </c>
      <c r="N177">
        <v>1373854728.86359</v>
      </c>
      <c r="O177" s="9">
        <f t="shared" si="14"/>
        <v>41470.096398884147</v>
      </c>
      <c r="P177" t="b">
        <v>0</v>
      </c>
      <c r="Q177" t="b">
        <v>0</v>
      </c>
      <c r="R177" t="s">
        <v>88</v>
      </c>
      <c r="S177" t="str" cm="1">
        <f t="array" ref="S177:T177">_xlfn.TEXTSPLIT(R177,"/",,TRUE)</f>
        <v>games</v>
      </c>
      <c r="T177" t="str">
        <v>video games</v>
      </c>
    </row>
    <row r="178" spans="1:20" x14ac:dyDescent="0.55000000000000004">
      <c r="A178">
        <v>176</v>
      </c>
      <c r="B178" t="s">
        <v>104</v>
      </c>
      <c r="C178" s="3" t="s">
        <v>105</v>
      </c>
      <c r="D178">
        <v>26518.337728042501</v>
      </c>
      <c r="E178">
        <v>62411.118507085201</v>
      </c>
      <c r="F178" s="4">
        <f t="shared" si="12"/>
        <v>2.3535079440928515</v>
      </c>
      <c r="G178" t="s">
        <v>13</v>
      </c>
      <c r="H178">
        <v>1533.5899950693499</v>
      </c>
      <c r="I178" s="5" cm="1">
        <f t="array" ref="I178">_xlfn.IFS(H178=0,0,H178&gt;0,E178/H178)</f>
        <v>40.696091333239906</v>
      </c>
      <c r="J178" t="s">
        <v>106</v>
      </c>
      <c r="K178" t="s">
        <v>107</v>
      </c>
      <c r="L178">
        <v>1371426874.31989</v>
      </c>
      <c r="M178" s="9">
        <f t="shared" si="13"/>
        <v>41441.996230554287</v>
      </c>
      <c r="N178">
        <v>1373489946.63322</v>
      </c>
      <c r="O178" s="9">
        <f t="shared" si="14"/>
        <v>41465.874382328933</v>
      </c>
      <c r="P178" t="b">
        <v>0</v>
      </c>
      <c r="Q178" t="b">
        <v>0</v>
      </c>
      <c r="R178" t="s">
        <v>41</v>
      </c>
      <c r="S178" t="str" cm="1">
        <f t="array" ref="S178:T178">_xlfn.TEXTSPLIT(R178,"/",,TRUE)</f>
        <v>film &amp; video</v>
      </c>
      <c r="T178" t="str">
        <v>documentary</v>
      </c>
    </row>
    <row r="179" spans="1:20" x14ac:dyDescent="0.55000000000000004">
      <c r="A179">
        <v>177</v>
      </c>
      <c r="B179" t="s">
        <v>108</v>
      </c>
      <c r="C179" s="3" t="s">
        <v>109</v>
      </c>
      <c r="D179">
        <v>26466.323129032899</v>
      </c>
      <c r="E179">
        <v>62559.829710377999</v>
      </c>
      <c r="F179" s="4">
        <f t="shared" si="12"/>
        <v>2.3637522071115131</v>
      </c>
      <c r="G179" t="s">
        <v>19</v>
      </c>
      <c r="H179">
        <v>1539.40607648938</v>
      </c>
      <c r="I179" s="5" cm="1">
        <f t="array" ref="I179">_xlfn.IFS(H179=0,0,H179&gt;0,E179/H179)</f>
        <v>40.638939046574293</v>
      </c>
      <c r="J179" t="s">
        <v>20</v>
      </c>
      <c r="K179" t="s">
        <v>21</v>
      </c>
      <c r="L179">
        <v>1371058400.1157601</v>
      </c>
      <c r="M179" s="9">
        <f t="shared" si="13"/>
        <v>41437.731482821298</v>
      </c>
      <c r="N179">
        <v>1373125164.4028599</v>
      </c>
      <c r="O179" s="9">
        <f t="shared" si="14"/>
        <v>41461.652365773843</v>
      </c>
      <c r="P179" t="b">
        <v>0</v>
      </c>
      <c r="Q179" t="b">
        <v>0</v>
      </c>
      <c r="R179" t="s">
        <v>32</v>
      </c>
      <c r="S179" t="str" cm="1">
        <f t="array" ref="S179:T179">_xlfn.TEXTSPLIT(R179,"/",,TRUE)</f>
        <v>theater</v>
      </c>
      <c r="T179" t="str">
        <v>plays</v>
      </c>
    </row>
    <row r="180" spans="1:20" ht="37" x14ac:dyDescent="0.55000000000000004">
      <c r="A180">
        <v>178</v>
      </c>
      <c r="B180" t="s">
        <v>110</v>
      </c>
      <c r="C180" s="3" t="s">
        <v>111</v>
      </c>
      <c r="D180">
        <v>26414.308530023402</v>
      </c>
      <c r="E180">
        <v>62708.540913670797</v>
      </c>
      <c r="F180" s="4">
        <f t="shared" si="12"/>
        <v>2.3740368157808915</v>
      </c>
      <c r="G180" t="s">
        <v>19</v>
      </c>
      <c r="H180">
        <v>1545.22215790941</v>
      </c>
      <c r="I180" s="5" cm="1">
        <f t="array" ref="I180">_xlfn.IFS(H180=0,0,H180&gt;0,E180/H180)</f>
        <v>40.582216992352457</v>
      </c>
      <c r="J180" t="s">
        <v>20</v>
      </c>
      <c r="K180" t="s">
        <v>21</v>
      </c>
      <c r="L180">
        <v>1370689925.9116299</v>
      </c>
      <c r="M180" s="9">
        <f t="shared" si="13"/>
        <v>41433.46673508831</v>
      </c>
      <c r="N180">
        <v>1372760382.1724899</v>
      </c>
      <c r="O180" s="9">
        <f t="shared" si="14"/>
        <v>41457.43034921863</v>
      </c>
      <c r="P180" t="b">
        <v>0</v>
      </c>
      <c r="Q180" t="b">
        <v>0</v>
      </c>
      <c r="R180" t="s">
        <v>41</v>
      </c>
      <c r="S180" t="str" cm="1">
        <f t="array" ref="S180:T180">_xlfn.TEXTSPLIT(R180,"/",,TRUE)</f>
        <v>film &amp; video</v>
      </c>
      <c r="T180" t="str">
        <v>documentary</v>
      </c>
    </row>
    <row r="181" spans="1:20" x14ac:dyDescent="0.55000000000000004">
      <c r="A181">
        <v>179</v>
      </c>
      <c r="B181" t="s">
        <v>112</v>
      </c>
      <c r="C181" s="3" t="s">
        <v>113</v>
      </c>
      <c r="D181">
        <v>26362.293931013799</v>
      </c>
      <c r="E181">
        <v>62857.252116963602</v>
      </c>
      <c r="F181" s="4">
        <f t="shared" si="12"/>
        <v>2.3843620089151454</v>
      </c>
      <c r="G181" t="s">
        <v>19</v>
      </c>
      <c r="H181">
        <v>1551.0382393294401</v>
      </c>
      <c r="I181" s="5" cm="1">
        <f t="array" ref="I181">_xlfn.IFS(H181=0,0,H181&gt;0,E181/H181)</f>
        <v>40.525920330719025</v>
      </c>
      <c r="J181" t="s">
        <v>35</v>
      </c>
      <c r="K181" t="s">
        <v>36</v>
      </c>
      <c r="L181">
        <v>1370321451.70751</v>
      </c>
      <c r="M181" s="9">
        <f t="shared" si="13"/>
        <v>41429.201987355438</v>
      </c>
      <c r="N181">
        <v>1372395599.9421201</v>
      </c>
      <c r="O181" s="9">
        <f t="shared" si="14"/>
        <v>41453.208332663431</v>
      </c>
      <c r="P181" t="b">
        <v>0</v>
      </c>
      <c r="Q181" t="b">
        <v>1</v>
      </c>
      <c r="R181" t="s">
        <v>52</v>
      </c>
      <c r="S181" t="str" cm="1">
        <f t="array" ref="S181:T181">_xlfn.TEXTSPLIT(R181,"/",,TRUE)</f>
        <v>film &amp; video</v>
      </c>
      <c r="T181" t="str">
        <v>drama</v>
      </c>
    </row>
    <row r="182" spans="1:20" x14ac:dyDescent="0.55000000000000004">
      <c r="A182">
        <v>180</v>
      </c>
      <c r="B182" t="s">
        <v>114</v>
      </c>
      <c r="C182" s="3" t="s">
        <v>115</v>
      </c>
      <c r="D182">
        <v>26310.2793320042</v>
      </c>
      <c r="E182">
        <v>63005.963320256502</v>
      </c>
      <c r="F182" s="4">
        <f t="shared" si="12"/>
        <v>2.3947280272169191</v>
      </c>
      <c r="G182" t="s">
        <v>19</v>
      </c>
      <c r="H182">
        <v>1556.8543207494599</v>
      </c>
      <c r="I182" s="5" cm="1">
        <f t="array" ref="I182">_xlfn.IFS(H182=0,0,H182&gt;0,E182/H182)</f>
        <v>40.47004429414168</v>
      </c>
      <c r="J182" t="s">
        <v>20</v>
      </c>
      <c r="K182" t="s">
        <v>21</v>
      </c>
      <c r="L182">
        <v>1369952977.5033801</v>
      </c>
      <c r="M182" s="9">
        <f t="shared" si="13"/>
        <v>41424.937239622457</v>
      </c>
      <c r="N182">
        <v>1372030817.71175</v>
      </c>
      <c r="O182" s="9">
        <f t="shared" si="14"/>
        <v>41448.986316108218</v>
      </c>
      <c r="P182" t="b">
        <v>0</v>
      </c>
      <c r="Q182" t="b">
        <v>0</v>
      </c>
      <c r="R182" t="s">
        <v>32</v>
      </c>
      <c r="S182" t="str" cm="1">
        <f t="array" ref="S182:T182">_xlfn.TEXTSPLIT(R182,"/",,TRUE)</f>
        <v>theater</v>
      </c>
      <c r="T182" t="str">
        <v>plays</v>
      </c>
    </row>
    <row r="183" spans="1:20" ht="37" x14ac:dyDescent="0.55000000000000004">
      <c r="A183">
        <v>181</v>
      </c>
      <c r="B183" t="s">
        <v>116</v>
      </c>
      <c r="C183" s="3" t="s">
        <v>117</v>
      </c>
      <c r="D183">
        <v>26258.264732994601</v>
      </c>
      <c r="E183">
        <v>63154.6745235493</v>
      </c>
      <c r="F183" s="4">
        <f t="shared" si="12"/>
        <v>2.4051351132960748</v>
      </c>
      <c r="G183" t="s">
        <v>19</v>
      </c>
      <c r="H183">
        <v>1562.67040216949</v>
      </c>
      <c r="I183" s="5" cm="1">
        <f t="array" ref="I183">_xlfn.IFS(H183=0,0,H183&gt;0,E183/H183)</f>
        <v>40.414584186063976</v>
      </c>
      <c r="J183" t="s">
        <v>20</v>
      </c>
      <c r="K183" t="s">
        <v>21</v>
      </c>
      <c r="L183">
        <v>1369584503.2992499</v>
      </c>
      <c r="M183" s="9">
        <f t="shared" si="13"/>
        <v>41420.672491889462</v>
      </c>
      <c r="N183">
        <v>1371666035.48138</v>
      </c>
      <c r="O183" s="9">
        <f t="shared" si="14"/>
        <v>41444.764299553011</v>
      </c>
      <c r="P183" t="b">
        <v>0</v>
      </c>
      <c r="Q183" t="b">
        <v>1</v>
      </c>
      <c r="R183" t="s">
        <v>118</v>
      </c>
      <c r="S183" t="str" cm="1">
        <f t="array" ref="S183:T183">_xlfn.TEXTSPLIT(R183,"/",,TRUE)</f>
        <v>publishing</v>
      </c>
      <c r="T183" t="str">
        <v>fiction</v>
      </c>
    </row>
    <row r="184" spans="1:20" x14ac:dyDescent="0.55000000000000004">
      <c r="A184">
        <v>182</v>
      </c>
      <c r="B184" t="s">
        <v>119</v>
      </c>
      <c r="C184" s="3" t="s">
        <v>120</v>
      </c>
      <c r="D184">
        <v>26206.250133984999</v>
      </c>
      <c r="E184">
        <v>63303.385726842098</v>
      </c>
      <c r="F184" s="4">
        <f t="shared" si="12"/>
        <v>2.4155835116886295</v>
      </c>
      <c r="G184" t="s">
        <v>19</v>
      </c>
      <c r="H184">
        <v>1568.48648358952</v>
      </c>
      <c r="I184" s="5" cm="1">
        <f t="array" ref="I184">_xlfn.IFS(H184=0,0,H184&gt;0,E184/H184)</f>
        <v>40.359535379591371</v>
      </c>
      <c r="J184" t="s">
        <v>20</v>
      </c>
      <c r="K184" t="s">
        <v>21</v>
      </c>
      <c r="L184">
        <v>1369216029.09512</v>
      </c>
      <c r="M184" s="9">
        <f t="shared" si="13"/>
        <v>41416.40774415648</v>
      </c>
      <c r="N184">
        <v>1371301253.2510099</v>
      </c>
      <c r="O184" s="9">
        <f t="shared" si="14"/>
        <v>41440.542282997798</v>
      </c>
      <c r="P184" t="b">
        <v>0</v>
      </c>
      <c r="Q184" t="b">
        <v>0</v>
      </c>
      <c r="R184" t="s">
        <v>121</v>
      </c>
      <c r="S184" t="str" cm="1">
        <f t="array" ref="S184:T184">_xlfn.TEXTSPLIT(R184,"/",,TRUE)</f>
        <v>photography</v>
      </c>
      <c r="T184" t="str">
        <v>photography books</v>
      </c>
    </row>
    <row r="185" spans="1:20" x14ac:dyDescent="0.55000000000000004">
      <c r="A185">
        <v>183</v>
      </c>
      <c r="B185" t="s">
        <v>122</v>
      </c>
      <c r="C185" s="3" t="s">
        <v>123</v>
      </c>
      <c r="D185">
        <v>26154.2355349754</v>
      </c>
      <c r="E185">
        <v>63452.096930134903</v>
      </c>
      <c r="F185" s="4">
        <f t="shared" si="12"/>
        <v>2.4260734688758925</v>
      </c>
      <c r="G185" t="s">
        <v>13</v>
      </c>
      <c r="H185">
        <v>1574.3025650095401</v>
      </c>
      <c r="I185" s="5" cm="1">
        <f t="array" ref="I185">_xlfn.IFS(H185=0,0,H185&gt;0,E185/H185)</f>
        <v>40.304893316203412</v>
      </c>
      <c r="J185" t="s">
        <v>35</v>
      </c>
      <c r="K185" t="s">
        <v>36</v>
      </c>
      <c r="L185">
        <v>1368847554.89099</v>
      </c>
      <c r="M185" s="9">
        <f t="shared" si="13"/>
        <v>41412.142996423492</v>
      </c>
      <c r="N185">
        <v>1370936471.0206399</v>
      </c>
      <c r="O185" s="9">
        <f t="shared" si="14"/>
        <v>41436.320266442592</v>
      </c>
      <c r="P185" t="b">
        <v>0</v>
      </c>
      <c r="Q185" t="b">
        <v>0</v>
      </c>
      <c r="R185" t="s">
        <v>32</v>
      </c>
      <c r="S185" t="str" cm="1">
        <f t="array" ref="S185:T185">_xlfn.TEXTSPLIT(R185,"/",,TRUE)</f>
        <v>theater</v>
      </c>
      <c r="T185" t="str">
        <v>plays</v>
      </c>
    </row>
    <row r="186" spans="1:20" x14ac:dyDescent="0.55000000000000004">
      <c r="A186">
        <v>184</v>
      </c>
      <c r="B186" t="s">
        <v>124</v>
      </c>
      <c r="C186" s="3" t="s">
        <v>125</v>
      </c>
      <c r="D186">
        <v>26102.220935965899</v>
      </c>
      <c r="E186">
        <v>63600.808133427701</v>
      </c>
      <c r="F186" s="4">
        <f t="shared" si="12"/>
        <v>2.4366052333038453</v>
      </c>
      <c r="G186" t="s">
        <v>19</v>
      </c>
      <c r="H186">
        <v>1580.1186464295699</v>
      </c>
      <c r="I186" s="5" cm="1">
        <f t="array" ref="I186">_xlfn.IFS(H186=0,0,H186&gt;0,E186/H186)</f>
        <v>40.250653504494643</v>
      </c>
      <c r="J186" t="s">
        <v>20</v>
      </c>
      <c r="K186" t="s">
        <v>21</v>
      </c>
      <c r="L186">
        <v>1368479080.6868601</v>
      </c>
      <c r="M186" s="9">
        <f t="shared" si="13"/>
        <v>41407.878248690511</v>
      </c>
      <c r="N186">
        <v>1370571688.7902801</v>
      </c>
      <c r="O186" s="9">
        <f t="shared" si="14"/>
        <v>41432.098249887502</v>
      </c>
      <c r="P186" t="b">
        <v>0</v>
      </c>
      <c r="Q186" t="b">
        <v>1</v>
      </c>
      <c r="R186" t="s">
        <v>64</v>
      </c>
      <c r="S186" t="str" cm="1">
        <f t="array" ref="S186:T186">_xlfn.TEXTSPLIT(R186,"/",,TRUE)</f>
        <v>technology</v>
      </c>
      <c r="T186" t="str">
        <v>wearables</v>
      </c>
    </row>
    <row r="187" spans="1:20" x14ac:dyDescent="0.55000000000000004">
      <c r="A187">
        <v>185</v>
      </c>
      <c r="B187" t="s">
        <v>126</v>
      </c>
      <c r="C187" s="3" t="s">
        <v>127</v>
      </c>
      <c r="D187">
        <v>26050.2063369563</v>
      </c>
      <c r="E187">
        <v>63749.519336720499</v>
      </c>
      <c r="F187" s="4">
        <f t="shared" si="12"/>
        <v>2.4471790554027901</v>
      </c>
      <c r="G187" t="s">
        <v>19</v>
      </c>
      <c r="H187">
        <v>1585.9347278496</v>
      </c>
      <c r="I187" s="5" cm="1">
        <f t="array" ref="I187">_xlfn.IFS(H187=0,0,H187&gt;0,E187/H187)</f>
        <v>40.196811518945502</v>
      </c>
      <c r="J187" t="s">
        <v>106</v>
      </c>
      <c r="K187" t="s">
        <v>107</v>
      </c>
      <c r="L187">
        <v>1368110606.4827299</v>
      </c>
      <c r="M187" s="9">
        <f t="shared" si="13"/>
        <v>41403.613500957523</v>
      </c>
      <c r="N187">
        <v>1370206906.5599101</v>
      </c>
      <c r="O187" s="9">
        <f t="shared" si="14"/>
        <v>41427.876233332288</v>
      </c>
      <c r="P187" t="b">
        <v>0</v>
      </c>
      <c r="Q187" t="b">
        <v>1</v>
      </c>
      <c r="R187" t="s">
        <v>22</v>
      </c>
      <c r="S187" t="str" cm="1">
        <f t="array" ref="S187:T187">_xlfn.TEXTSPLIT(R187,"/",,TRUE)</f>
        <v>music</v>
      </c>
      <c r="T187" t="str">
        <v>rock</v>
      </c>
    </row>
    <row r="188" spans="1:20" x14ac:dyDescent="0.55000000000000004">
      <c r="A188">
        <v>186</v>
      </c>
      <c r="B188" t="s">
        <v>128</v>
      </c>
      <c r="C188" s="3" t="s">
        <v>129</v>
      </c>
      <c r="D188">
        <v>25998.191737946701</v>
      </c>
      <c r="E188">
        <v>63898.230540013399</v>
      </c>
      <c r="F188" s="4">
        <f t="shared" si="12"/>
        <v>2.4577951876071511</v>
      </c>
      <c r="G188" t="s">
        <v>19</v>
      </c>
      <c r="H188">
        <v>1591.75080926962</v>
      </c>
      <c r="I188" s="5" cm="1">
        <f t="array" ref="I188">_xlfn.IFS(H188=0,0,H188&gt;0,E188/H188)</f>
        <v>40.14336299871794</v>
      </c>
      <c r="J188" t="s">
        <v>20</v>
      </c>
      <c r="K188" t="s">
        <v>21</v>
      </c>
      <c r="L188">
        <v>1367742132.2786</v>
      </c>
      <c r="M188" s="9">
        <f t="shared" si="13"/>
        <v>41399.348753224534</v>
      </c>
      <c r="N188">
        <v>1369842124.32954</v>
      </c>
      <c r="O188" s="9">
        <f t="shared" si="14"/>
        <v>41423.654216777082</v>
      </c>
      <c r="P188" t="b">
        <v>0</v>
      </c>
      <c r="Q188" t="b">
        <v>0</v>
      </c>
      <c r="R188" t="s">
        <v>16</v>
      </c>
      <c r="S188" t="str" cm="1">
        <f t="array" ref="S188:T188">_xlfn.TEXTSPLIT(R188,"/",,TRUE)</f>
        <v>food</v>
      </c>
      <c r="T188" t="str">
        <v>food trucks</v>
      </c>
    </row>
    <row r="189" spans="1:20" x14ac:dyDescent="0.55000000000000004">
      <c r="A189">
        <v>187</v>
      </c>
      <c r="B189" t="s">
        <v>130</v>
      </c>
      <c r="C189" s="3" t="s">
        <v>131</v>
      </c>
      <c r="D189">
        <v>25946.177138937099</v>
      </c>
      <c r="E189">
        <v>64046.941743306197</v>
      </c>
      <c r="F189" s="4">
        <f t="shared" si="12"/>
        <v>2.4684538843755814</v>
      </c>
      <c r="G189" t="s">
        <v>19</v>
      </c>
      <c r="H189">
        <v>1597.5668906896501</v>
      </c>
      <c r="I189" s="5" cm="1">
        <f t="array" ref="I189">_xlfn.IFS(H189=0,0,H189&gt;0,E189/H189)</f>
        <v>40.090303646476997</v>
      </c>
      <c r="J189" t="s">
        <v>20</v>
      </c>
      <c r="K189" t="s">
        <v>21</v>
      </c>
      <c r="L189">
        <v>1367373658.07447</v>
      </c>
      <c r="M189" s="9">
        <f t="shared" si="13"/>
        <v>41395.084005491553</v>
      </c>
      <c r="N189">
        <v>1369477342.09917</v>
      </c>
      <c r="O189" s="9">
        <f t="shared" si="14"/>
        <v>41419.432200221876</v>
      </c>
      <c r="P189" t="b">
        <v>0</v>
      </c>
      <c r="Q189" t="b">
        <v>0</v>
      </c>
      <c r="R189" t="s">
        <v>132</v>
      </c>
      <c r="S189" t="str" cm="1">
        <f t="array" ref="S189:T189">_xlfn.TEXTSPLIT(R189,"/",,TRUE)</f>
        <v>publishing</v>
      </c>
      <c r="T189" t="str">
        <v>radio &amp; podcasts</v>
      </c>
    </row>
    <row r="190" spans="1:20" x14ac:dyDescent="0.55000000000000004">
      <c r="A190">
        <v>188</v>
      </c>
      <c r="B190" t="s">
        <v>133</v>
      </c>
      <c r="C190" s="3" t="s">
        <v>134</v>
      </c>
      <c r="D190">
        <v>25894.1625399275</v>
      </c>
      <c r="E190">
        <v>64195.652946599002</v>
      </c>
      <c r="F190" s="4">
        <f t="shared" si="12"/>
        <v>2.47915540221131</v>
      </c>
      <c r="G190" t="s">
        <v>19</v>
      </c>
      <c r="H190">
        <v>1603.3829721096799</v>
      </c>
      <c r="I190" s="5" cm="1">
        <f t="array" ref="I190">_xlfn.IFS(H190=0,0,H190&gt;0,E190/H190)</f>
        <v>40.037629227240963</v>
      </c>
      <c r="J190" t="s">
        <v>35</v>
      </c>
      <c r="K190" t="s">
        <v>36</v>
      </c>
      <c r="L190">
        <v>1367005183.8703499</v>
      </c>
      <c r="M190" s="9">
        <f t="shared" si="13"/>
        <v>41390.819257758681</v>
      </c>
      <c r="N190">
        <v>1369112559.8687999</v>
      </c>
      <c r="O190" s="9">
        <f t="shared" si="14"/>
        <v>41415.210183666662</v>
      </c>
      <c r="P190" t="b">
        <v>0</v>
      </c>
      <c r="Q190" t="b">
        <v>0</v>
      </c>
      <c r="R190" t="s">
        <v>118</v>
      </c>
      <c r="S190" t="str" cm="1">
        <f t="array" ref="S190:T190">_xlfn.TEXTSPLIT(R190,"/",,TRUE)</f>
        <v>publishing</v>
      </c>
      <c r="T190" t="str">
        <v>fiction</v>
      </c>
    </row>
    <row r="191" spans="1:20" ht="37" x14ac:dyDescent="0.55000000000000004">
      <c r="A191">
        <v>189</v>
      </c>
      <c r="B191" t="s">
        <v>135</v>
      </c>
      <c r="C191" s="3" t="s">
        <v>136</v>
      </c>
      <c r="D191">
        <v>25842.147940917901</v>
      </c>
      <c r="E191">
        <v>64344.3641498918</v>
      </c>
      <c r="F191" s="4">
        <f t="shared" si="12"/>
        <v>2.4898999996827014</v>
      </c>
      <c r="G191" t="s">
        <v>13</v>
      </c>
      <c r="H191">
        <v>1609.19905352971</v>
      </c>
      <c r="I191" s="5" cm="1">
        <f t="array" ref="I191">_xlfn.IFS(H191=0,0,H191&gt;0,E191/H191)</f>
        <v>39.985335567253266</v>
      </c>
      <c r="J191" t="s">
        <v>20</v>
      </c>
      <c r="K191" t="s">
        <v>21</v>
      </c>
      <c r="L191">
        <v>1366636709.6662199</v>
      </c>
      <c r="M191" s="9">
        <f t="shared" si="13"/>
        <v>41386.554510025693</v>
      </c>
      <c r="N191">
        <v>1368747777.6384301</v>
      </c>
      <c r="O191" s="9">
        <f t="shared" si="14"/>
        <v>41410.988167111456</v>
      </c>
      <c r="P191" t="b">
        <v>0</v>
      </c>
      <c r="Q191" t="b">
        <v>1</v>
      </c>
      <c r="R191" t="s">
        <v>32</v>
      </c>
      <c r="S191" t="str" cm="1">
        <f t="array" ref="S191:T191">_xlfn.TEXTSPLIT(R191,"/",,TRUE)</f>
        <v>theater</v>
      </c>
      <c r="T191" t="str">
        <v>plays</v>
      </c>
    </row>
    <row r="192" spans="1:20" x14ac:dyDescent="0.55000000000000004">
      <c r="A192">
        <v>190</v>
      </c>
      <c r="B192" t="s">
        <v>137</v>
      </c>
      <c r="C192" s="3" t="s">
        <v>138</v>
      </c>
      <c r="D192">
        <v>25790.1333419084</v>
      </c>
      <c r="E192">
        <v>64493.075353184598</v>
      </c>
      <c r="F192" s="4">
        <f t="shared" si="12"/>
        <v>2.5006879374440754</v>
      </c>
      <c r="G192" t="s">
        <v>19</v>
      </c>
      <c r="H192">
        <v>1615.0151349497301</v>
      </c>
      <c r="I192" s="5" cm="1">
        <f t="array" ref="I192">_xlfn.IFS(H192=0,0,H192&gt;0,E192/H192)</f>
        <v>39.933418552880653</v>
      </c>
      <c r="J192" t="s">
        <v>20</v>
      </c>
      <c r="K192" t="s">
        <v>21</v>
      </c>
      <c r="L192">
        <v>1366268235.46209</v>
      </c>
      <c r="M192" s="9">
        <f t="shared" si="13"/>
        <v>41382.289762292712</v>
      </c>
      <c r="N192">
        <v>1368382995.4080601</v>
      </c>
      <c r="O192" s="9">
        <f t="shared" si="14"/>
        <v>41406.76615055625</v>
      </c>
      <c r="P192" t="b">
        <v>0</v>
      </c>
      <c r="Q192" t="b">
        <v>0</v>
      </c>
      <c r="R192" t="s">
        <v>22</v>
      </c>
      <c r="S192" t="str" cm="1">
        <f t="array" ref="S192:T192">_xlfn.TEXTSPLIT(R192,"/",,TRUE)</f>
        <v>music</v>
      </c>
      <c r="T192" t="str">
        <v>rock</v>
      </c>
    </row>
    <row r="193" spans="1:20" x14ac:dyDescent="0.55000000000000004">
      <c r="A193">
        <v>191</v>
      </c>
      <c r="B193" t="s">
        <v>139</v>
      </c>
      <c r="C193" s="3" t="s">
        <v>140</v>
      </c>
      <c r="D193">
        <v>25738.118742898801</v>
      </c>
      <c r="E193">
        <v>64641.786556477397</v>
      </c>
      <c r="F193" s="4">
        <f t="shared" si="12"/>
        <v>2.5115194782568246</v>
      </c>
      <c r="G193" t="s">
        <v>19</v>
      </c>
      <c r="H193">
        <v>1620.8312163697601</v>
      </c>
      <c r="I193" s="5" cm="1">
        <f t="array" ref="I193">_xlfn.IFS(H193=0,0,H193&gt;0,E193/H193)</f>
        <v>39.881874129533465</v>
      </c>
      <c r="J193" t="s">
        <v>20</v>
      </c>
      <c r="K193" t="s">
        <v>21</v>
      </c>
      <c r="L193">
        <v>1365899761.2579601</v>
      </c>
      <c r="M193" s="9">
        <f t="shared" si="13"/>
        <v>41378.025014559724</v>
      </c>
      <c r="N193">
        <v>1368018213.1777</v>
      </c>
      <c r="O193" s="9">
        <f t="shared" si="14"/>
        <v>41402.54413400116</v>
      </c>
      <c r="P193" t="b">
        <v>0</v>
      </c>
      <c r="Q193" t="b">
        <v>0</v>
      </c>
      <c r="R193" t="s">
        <v>32</v>
      </c>
      <c r="S193" t="str" cm="1">
        <f t="array" ref="S193:T193">_xlfn.TEXTSPLIT(R193,"/",,TRUE)</f>
        <v>theater</v>
      </c>
      <c r="T193" t="str">
        <v>plays</v>
      </c>
    </row>
    <row r="194" spans="1:20" x14ac:dyDescent="0.55000000000000004">
      <c r="A194">
        <v>192</v>
      </c>
      <c r="B194" t="s">
        <v>141</v>
      </c>
      <c r="C194" s="3" t="s">
        <v>142</v>
      </c>
      <c r="D194">
        <v>25686.104143889199</v>
      </c>
      <c r="E194">
        <v>64790.497759770296</v>
      </c>
      <c r="F194" s="4">
        <f t="shared" si="12"/>
        <v>2.5223948870106931</v>
      </c>
      <c r="G194" t="s">
        <v>19</v>
      </c>
      <c r="H194">
        <v>1626.6472977897899</v>
      </c>
      <c r="I194" s="5" cm="1">
        <f t="array" ref="I194">_xlfn.IFS(H194=0,0,H194&gt;0,E194/H194)</f>
        <v>39.830698300611637</v>
      </c>
      <c r="J194" t="s">
        <v>20</v>
      </c>
      <c r="K194" t="s">
        <v>21</v>
      </c>
      <c r="L194">
        <v>1365531287.0538299</v>
      </c>
      <c r="M194" s="9">
        <f t="shared" si="13"/>
        <v>41373.760266826735</v>
      </c>
      <c r="N194">
        <v>1367653430.94733</v>
      </c>
      <c r="O194" s="9">
        <f t="shared" si="14"/>
        <v>41398.322117445947</v>
      </c>
      <c r="P194" t="b">
        <v>0</v>
      </c>
      <c r="Q194" t="b">
        <v>0</v>
      </c>
      <c r="R194" t="s">
        <v>32</v>
      </c>
      <c r="S194" t="str" cm="1">
        <f t="array" ref="S194:T194">_xlfn.TEXTSPLIT(R194,"/",,TRUE)</f>
        <v>theater</v>
      </c>
      <c r="T194" t="str">
        <v>plays</v>
      </c>
    </row>
    <row r="195" spans="1:20" x14ac:dyDescent="0.55000000000000004">
      <c r="A195">
        <v>193</v>
      </c>
      <c r="B195" t="s">
        <v>143</v>
      </c>
      <c r="C195" s="3" t="s">
        <v>144</v>
      </c>
      <c r="D195">
        <v>25634.0895448796</v>
      </c>
      <c r="E195">
        <v>64939.208963063102</v>
      </c>
      <c r="F195" s="4">
        <f t="shared" si="12"/>
        <v>2.5333144307453934</v>
      </c>
      <c r="G195" t="s">
        <v>19</v>
      </c>
      <c r="H195">
        <v>1632.46337920981</v>
      </c>
      <c r="I195" s="5" cm="1">
        <f t="array" ref="I195">_xlfn.IFS(H195=0,0,H195&gt;0,E195/H195)</f>
        <v>39.779887126470655</v>
      </c>
      <c r="J195" t="s">
        <v>20</v>
      </c>
      <c r="K195" t="s">
        <v>21</v>
      </c>
      <c r="L195">
        <v>1365162812.8497</v>
      </c>
      <c r="M195" s="9">
        <f t="shared" si="13"/>
        <v>41369.495519093747</v>
      </c>
      <c r="N195">
        <v>1367288648.71696</v>
      </c>
      <c r="O195" s="9">
        <f t="shared" si="14"/>
        <v>41394.100100890741</v>
      </c>
      <c r="P195" t="b">
        <v>0</v>
      </c>
      <c r="Q195" t="b">
        <v>0</v>
      </c>
      <c r="R195" t="s">
        <v>22</v>
      </c>
      <c r="S195" t="str" cm="1">
        <f t="array" ref="S195:T195">_xlfn.TEXTSPLIT(R195,"/",,TRUE)</f>
        <v>music</v>
      </c>
      <c r="T195" t="str">
        <v>rock</v>
      </c>
    </row>
    <row r="196" spans="1:20" ht="37" x14ac:dyDescent="0.55000000000000004">
      <c r="A196">
        <v>194</v>
      </c>
      <c r="B196" t="s">
        <v>145</v>
      </c>
      <c r="C196" s="3" t="s">
        <v>146</v>
      </c>
      <c r="D196">
        <v>25582.074945870099</v>
      </c>
      <c r="E196">
        <v>65087.9201663559</v>
      </c>
      <c r="F196" s="4">
        <f t="shared" si="12"/>
        <v>2.5442783786724665</v>
      </c>
      <c r="G196" t="s">
        <v>13</v>
      </c>
      <c r="H196">
        <v>1638.2794606298401</v>
      </c>
      <c r="I196" s="5" cm="1">
        <f t="array" ref="I196">_xlfn.IFS(H196=0,0,H196&gt;0,E196/H196)</f>
        <v>39.729436723410245</v>
      </c>
      <c r="J196" t="s">
        <v>106</v>
      </c>
      <c r="K196" t="s">
        <v>107</v>
      </c>
      <c r="L196">
        <v>1364794338.64557</v>
      </c>
      <c r="M196" s="9">
        <f t="shared" si="13"/>
        <v>41365.230771360766</v>
      </c>
      <c r="N196">
        <v>1366923866.4865899</v>
      </c>
      <c r="O196" s="9">
        <f t="shared" si="14"/>
        <v>41389.878084335527</v>
      </c>
      <c r="P196" t="b">
        <v>0</v>
      </c>
      <c r="Q196" t="b">
        <v>0</v>
      </c>
      <c r="R196" t="s">
        <v>147</v>
      </c>
      <c r="S196" t="str" cm="1">
        <f t="array" ref="S196:T196">_xlfn.TEXTSPLIT(R196,"/",,TRUE)</f>
        <v>music</v>
      </c>
      <c r="T196" t="str">
        <v>metal</v>
      </c>
    </row>
    <row r="197" spans="1:20" x14ac:dyDescent="0.55000000000000004">
      <c r="A197">
        <v>195</v>
      </c>
      <c r="B197" t="s">
        <v>148</v>
      </c>
      <c r="C197" s="3" t="s">
        <v>149</v>
      </c>
      <c r="D197">
        <v>25530.0603468605</v>
      </c>
      <c r="E197">
        <v>65236.631369648698</v>
      </c>
      <c r="F197" s="4">
        <f t="shared" si="12"/>
        <v>2.5552870021974319</v>
      </c>
      <c r="G197" t="s">
        <v>13</v>
      </c>
      <c r="H197">
        <v>1644.0955420498699</v>
      </c>
      <c r="I197" s="5" cm="1">
        <f t="array" ref="I197">_xlfn.IFS(H197=0,0,H197&gt;0,E197/H197)</f>
        <v>39.679343262686061</v>
      </c>
      <c r="J197" t="s">
        <v>39</v>
      </c>
      <c r="K197" t="s">
        <v>40</v>
      </c>
      <c r="L197">
        <v>1364425864.4414401</v>
      </c>
      <c r="M197" s="9">
        <f t="shared" si="13"/>
        <v>41360.966023627778</v>
      </c>
      <c r="N197">
        <v>1366559084.2562201</v>
      </c>
      <c r="O197" s="9">
        <f t="shared" si="14"/>
        <v>41385.656067780328</v>
      </c>
      <c r="P197" t="b">
        <v>0</v>
      </c>
      <c r="Q197" t="b">
        <v>1</v>
      </c>
      <c r="R197" t="s">
        <v>64</v>
      </c>
      <c r="S197" t="str" cm="1">
        <f t="array" ref="S197:T197">_xlfn.TEXTSPLIT(R197,"/",,TRUE)</f>
        <v>technology</v>
      </c>
      <c r="T197" t="str">
        <v>wearables</v>
      </c>
    </row>
    <row r="198" spans="1:20" x14ac:dyDescent="0.55000000000000004">
      <c r="A198">
        <v>196</v>
      </c>
      <c r="B198" t="s">
        <v>150</v>
      </c>
      <c r="C198" s="3" t="s">
        <v>151</v>
      </c>
      <c r="D198">
        <v>25478.045747850902</v>
      </c>
      <c r="E198">
        <v>65385.342572941503</v>
      </c>
      <c r="F198" s="4">
        <f t="shared" si="12"/>
        <v>2.5663405749421271</v>
      </c>
      <c r="G198" t="s">
        <v>13</v>
      </c>
      <c r="H198">
        <v>1649.9116234698899</v>
      </c>
      <c r="I198" s="5" cm="1">
        <f t="array" ref="I198">_xlfn.IFS(H198=0,0,H198&gt;0,E198/H198)</f>
        <v>39.629602969540358</v>
      </c>
      <c r="J198" t="s">
        <v>20</v>
      </c>
      <c r="K198" t="s">
        <v>21</v>
      </c>
      <c r="L198">
        <v>1364057390.2373099</v>
      </c>
      <c r="M198" s="9">
        <f t="shared" si="13"/>
        <v>41356.701275894789</v>
      </c>
      <c r="N198">
        <v>1366194302.0258501</v>
      </c>
      <c r="O198" s="9">
        <f t="shared" si="14"/>
        <v>41381.434051225115</v>
      </c>
      <c r="P198" t="b">
        <v>0</v>
      </c>
      <c r="Q198" t="b">
        <v>0</v>
      </c>
      <c r="R198" t="s">
        <v>32</v>
      </c>
      <c r="S198" t="str" cm="1">
        <f t="array" ref="S198:T198">_xlfn.TEXTSPLIT(R198,"/",,TRUE)</f>
        <v>theater</v>
      </c>
      <c r="T198" t="str">
        <v>plays</v>
      </c>
    </row>
    <row r="199" spans="1:20" x14ac:dyDescent="0.55000000000000004">
      <c r="A199">
        <v>197</v>
      </c>
      <c r="B199" t="s">
        <v>152</v>
      </c>
      <c r="C199" s="3" t="s">
        <v>153</v>
      </c>
      <c r="D199">
        <v>25426.031148841299</v>
      </c>
      <c r="E199">
        <v>65534.053776234301</v>
      </c>
      <c r="F199" s="4">
        <f t="shared" si="12"/>
        <v>2.5774393727674161</v>
      </c>
      <c r="G199" t="s">
        <v>19</v>
      </c>
      <c r="H199">
        <v>1655.72770488992</v>
      </c>
      <c r="I199" s="5" cm="1">
        <f t="array" ref="I199">_xlfn.IFS(H199=0,0,H199&gt;0,E199/H199)</f>
        <v>39.580212122253094</v>
      </c>
      <c r="J199" t="s">
        <v>20</v>
      </c>
      <c r="K199" t="s">
        <v>21</v>
      </c>
      <c r="L199">
        <v>1363688916.03319</v>
      </c>
      <c r="M199" s="9">
        <f t="shared" si="13"/>
        <v>41352.436528161918</v>
      </c>
      <c r="N199">
        <v>1365829519.79549</v>
      </c>
      <c r="O199" s="9">
        <f t="shared" si="14"/>
        <v>41377.212034670025</v>
      </c>
      <c r="P199" t="b">
        <v>0</v>
      </c>
      <c r="Q199" t="b">
        <v>0</v>
      </c>
      <c r="R199" t="s">
        <v>52</v>
      </c>
      <c r="S199" t="str" cm="1">
        <f t="array" ref="S199:T199">_xlfn.TEXTSPLIT(R199,"/",,TRUE)</f>
        <v>film &amp; video</v>
      </c>
      <c r="T199" t="str">
        <v>drama</v>
      </c>
    </row>
    <row r="200" spans="1:20" ht="37" x14ac:dyDescent="0.55000000000000004">
      <c r="A200">
        <v>198</v>
      </c>
      <c r="B200" t="s">
        <v>154</v>
      </c>
      <c r="C200" s="3" t="s">
        <v>155</v>
      </c>
      <c r="D200">
        <v>25374.0165498317</v>
      </c>
      <c r="E200">
        <v>65682.764979527201</v>
      </c>
      <c r="F200" s="4">
        <f t="shared" si="12"/>
        <v>2.5885836737961321</v>
      </c>
      <c r="G200" t="s">
        <v>13</v>
      </c>
      <c r="H200">
        <v>1661.5437863099501</v>
      </c>
      <c r="I200" s="5" cm="1">
        <f t="array" ref="I200">_xlfn.IFS(H200=0,0,H200&gt;0,E200/H200)</f>
        <v>39.531167051215171</v>
      </c>
      <c r="J200" t="s">
        <v>20</v>
      </c>
      <c r="K200" t="s">
        <v>21</v>
      </c>
      <c r="L200">
        <v>1363320441.8290601</v>
      </c>
      <c r="M200" s="9">
        <f t="shared" si="13"/>
        <v>41348.171780428936</v>
      </c>
      <c r="N200">
        <v>1365464737.56512</v>
      </c>
      <c r="O200" s="9">
        <f t="shared" si="14"/>
        <v>41372.990018114811</v>
      </c>
      <c r="P200" t="b">
        <v>0</v>
      </c>
      <c r="Q200" t="b">
        <v>0</v>
      </c>
      <c r="R200" t="s">
        <v>64</v>
      </c>
      <c r="S200" t="str" cm="1">
        <f t="array" ref="S200:T200">_xlfn.TEXTSPLIT(R200,"/",,TRUE)</f>
        <v>technology</v>
      </c>
      <c r="T200" t="str">
        <v>wearables</v>
      </c>
    </row>
    <row r="201" spans="1:20" ht="37" x14ac:dyDescent="0.55000000000000004">
      <c r="A201">
        <v>199</v>
      </c>
      <c r="B201" t="s">
        <v>156</v>
      </c>
      <c r="C201" s="3" t="s">
        <v>157</v>
      </c>
      <c r="D201">
        <v>25322.001950822101</v>
      </c>
      <c r="E201">
        <v>65831.476182819999</v>
      </c>
      <c r="F201" s="4">
        <f t="shared" si="12"/>
        <v>2.5997737584362963</v>
      </c>
      <c r="G201" t="s">
        <v>19</v>
      </c>
      <c r="H201">
        <v>1667.3598677299799</v>
      </c>
      <c r="I201" s="5" cm="1">
        <f t="array" ref="I201">_xlfn.IFS(H201=0,0,H201&gt;0,E201/H201)</f>
        <v>39.482464138018379</v>
      </c>
      <c r="J201" t="s">
        <v>20</v>
      </c>
      <c r="K201" t="s">
        <v>21</v>
      </c>
      <c r="L201">
        <v>1362951967.6249299</v>
      </c>
      <c r="M201" s="9">
        <f t="shared" si="13"/>
        <v>41343.907032695948</v>
      </c>
      <c r="N201">
        <v>1365099955.3347499</v>
      </c>
      <c r="O201" s="9">
        <f t="shared" si="14"/>
        <v>41368.768001559605</v>
      </c>
      <c r="P201" t="b">
        <v>0</v>
      </c>
      <c r="Q201" t="b">
        <v>0</v>
      </c>
      <c r="R201" t="s">
        <v>158</v>
      </c>
      <c r="S201" t="str" cm="1">
        <f t="array" ref="S201:T201">_xlfn.TEXTSPLIT(R201,"/",,TRUE)</f>
        <v>music</v>
      </c>
      <c r="T201" t="str">
        <v>jazz</v>
      </c>
    </row>
    <row r="202" spans="1:20" ht="37" x14ac:dyDescent="0.55000000000000004">
      <c r="A202">
        <v>200</v>
      </c>
      <c r="B202" t="s">
        <v>159</v>
      </c>
      <c r="C202" s="3" t="s">
        <v>160</v>
      </c>
      <c r="D202">
        <v>25269.987351812601</v>
      </c>
      <c r="E202">
        <v>65980.187386112797</v>
      </c>
      <c r="F202" s="4">
        <f t="shared" si="12"/>
        <v>2.6110099094046473</v>
      </c>
      <c r="G202" t="s">
        <v>19</v>
      </c>
      <c r="H202">
        <v>1673.17594915</v>
      </c>
      <c r="I202" s="5" cm="1">
        <f t="array" ref="I202">_xlfn.IFS(H202=0,0,H202&gt;0,E202/H202)</f>
        <v>39.434099814566295</v>
      </c>
      <c r="J202" t="s">
        <v>20</v>
      </c>
      <c r="K202" t="s">
        <v>21</v>
      </c>
      <c r="L202">
        <v>1362583493.4208</v>
      </c>
      <c r="M202" s="9">
        <f t="shared" si="13"/>
        <v>41339.64228496296</v>
      </c>
      <c r="N202">
        <v>1364735173.1043799</v>
      </c>
      <c r="O202" s="9">
        <f t="shared" si="14"/>
        <v>41364.545985004399</v>
      </c>
      <c r="P202" t="b">
        <v>0</v>
      </c>
      <c r="Q202" t="b">
        <v>0</v>
      </c>
      <c r="R202" t="s">
        <v>64</v>
      </c>
      <c r="S202" t="str" cm="1">
        <f t="array" ref="S202:T202">_xlfn.TEXTSPLIT(R202,"/",,TRUE)</f>
        <v>technology</v>
      </c>
      <c r="T202" t="str">
        <v>wearables</v>
      </c>
    </row>
    <row r="203" spans="1:20" x14ac:dyDescent="0.55000000000000004">
      <c r="A203">
        <v>201</v>
      </c>
      <c r="B203" t="s">
        <v>161</v>
      </c>
      <c r="C203" s="3" t="s">
        <v>162</v>
      </c>
      <c r="D203">
        <v>25217.972752803002</v>
      </c>
      <c r="E203">
        <v>66128.898589405595</v>
      </c>
      <c r="F203" s="4">
        <f t="shared" si="12"/>
        <v>2.6222924117504767</v>
      </c>
      <c r="G203" t="s">
        <v>19</v>
      </c>
      <c r="H203">
        <v>1678.99203057003</v>
      </c>
      <c r="I203" s="5" cm="1">
        <f t="array" ref="I203">_xlfn.IFS(H203=0,0,H203&gt;0,E203/H203)</f>
        <v>39.386070562201745</v>
      </c>
      <c r="J203" t="s">
        <v>20</v>
      </c>
      <c r="K203" t="s">
        <v>21</v>
      </c>
      <c r="L203">
        <v>1362215019.21667</v>
      </c>
      <c r="M203" s="9">
        <f t="shared" si="13"/>
        <v>41335.377537229979</v>
      </c>
      <c r="N203">
        <v>1364370390.8740101</v>
      </c>
      <c r="O203" s="9">
        <f t="shared" si="14"/>
        <v>41360.323968449193</v>
      </c>
      <c r="P203" t="b">
        <v>0</v>
      </c>
      <c r="Q203" t="b">
        <v>0</v>
      </c>
      <c r="R203" t="s">
        <v>88</v>
      </c>
      <c r="S203" t="str" cm="1">
        <f t="array" ref="S203:T203">_xlfn.TEXTSPLIT(R203,"/",,TRUE)</f>
        <v>games</v>
      </c>
      <c r="T203" t="str">
        <v>video games</v>
      </c>
    </row>
    <row r="204" spans="1:20" x14ac:dyDescent="0.55000000000000004">
      <c r="A204">
        <v>202</v>
      </c>
      <c r="B204" t="s">
        <v>163</v>
      </c>
      <c r="C204" s="3" t="s">
        <v>164</v>
      </c>
      <c r="D204">
        <v>25165.958153793399</v>
      </c>
      <c r="E204">
        <v>66277.609792698393</v>
      </c>
      <c r="F204" s="4">
        <f t="shared" si="12"/>
        <v>2.6336215528796791</v>
      </c>
      <c r="G204" t="s">
        <v>19</v>
      </c>
      <c r="H204">
        <v>1684.8081119900601</v>
      </c>
      <c r="I204" s="5" cm="1">
        <f t="array" ref="I204">_xlfn.IFS(H204=0,0,H204&gt;0,E204/H204)</f>
        <v>39.338372910854915</v>
      </c>
      <c r="J204" t="s">
        <v>20</v>
      </c>
      <c r="K204" t="s">
        <v>21</v>
      </c>
      <c r="L204">
        <v>1361846545.0125401</v>
      </c>
      <c r="M204" s="9">
        <f t="shared" si="13"/>
        <v>41331.11278949699</v>
      </c>
      <c r="N204">
        <v>1364005608.64364</v>
      </c>
      <c r="O204" s="9">
        <f t="shared" si="14"/>
        <v>41356.101951893987</v>
      </c>
      <c r="P204" t="b">
        <v>0</v>
      </c>
      <c r="Q204" t="b">
        <v>0</v>
      </c>
      <c r="R204" t="s">
        <v>32</v>
      </c>
      <c r="S204" t="str" cm="1">
        <f t="array" ref="S204:T204">_xlfn.TEXTSPLIT(R204,"/",,TRUE)</f>
        <v>theater</v>
      </c>
      <c r="T204" t="str">
        <v>plays</v>
      </c>
    </row>
    <row r="205" spans="1:20" x14ac:dyDescent="0.55000000000000004">
      <c r="A205">
        <v>203</v>
      </c>
      <c r="B205" t="s">
        <v>165</v>
      </c>
      <c r="C205" s="3" t="s">
        <v>166</v>
      </c>
      <c r="D205">
        <v>25113.9435547838</v>
      </c>
      <c r="E205">
        <v>66426.320995991206</v>
      </c>
      <c r="F205" s="4">
        <f t="shared" si="12"/>
        <v>2.6449976225791931</v>
      </c>
      <c r="G205" t="s">
        <v>19</v>
      </c>
      <c r="H205">
        <v>1690.6241934100799</v>
      </c>
      <c r="I205" s="5" cm="1">
        <f t="array" ref="I205">_xlfn.IFS(H205=0,0,H205&gt;0,E205/H205)</f>
        <v>39.291003438206893</v>
      </c>
      <c r="J205" t="s">
        <v>20</v>
      </c>
      <c r="K205" t="s">
        <v>21</v>
      </c>
      <c r="L205">
        <v>1361478070.8084099</v>
      </c>
      <c r="M205" s="9">
        <f t="shared" si="13"/>
        <v>41326.848041764002</v>
      </c>
      <c r="N205">
        <v>1363640826.41327</v>
      </c>
      <c r="O205" s="9">
        <f t="shared" si="14"/>
        <v>41351.879935338773</v>
      </c>
      <c r="P205" t="b">
        <v>0</v>
      </c>
      <c r="Q205" t="b">
        <v>1</v>
      </c>
      <c r="R205" t="s">
        <v>32</v>
      </c>
      <c r="S205" t="str" cm="1">
        <f t="array" ref="S205:T205">_xlfn.TEXTSPLIT(R205,"/",,TRUE)</f>
        <v>theater</v>
      </c>
      <c r="T205" t="str">
        <v>plays</v>
      </c>
    </row>
    <row r="206" spans="1:20" x14ac:dyDescent="0.55000000000000004">
      <c r="A206">
        <v>204</v>
      </c>
      <c r="B206" t="s">
        <v>167</v>
      </c>
      <c r="C206" s="3" t="s">
        <v>168</v>
      </c>
      <c r="D206">
        <v>25061.928955774201</v>
      </c>
      <c r="E206">
        <v>66575.032199284105</v>
      </c>
      <c r="F206" s="4">
        <f t="shared" si="12"/>
        <v>2.6564209130417074</v>
      </c>
      <c r="G206" t="s">
        <v>19</v>
      </c>
      <c r="H206">
        <v>1696.44027483011</v>
      </c>
      <c r="I206" s="5" cm="1">
        <f t="array" ref="I206">_xlfn.IFS(H206=0,0,H206&gt;0,E206/H206)</f>
        <v>39.243958768870456</v>
      </c>
      <c r="J206" t="s">
        <v>14</v>
      </c>
      <c r="K206" t="s">
        <v>15</v>
      </c>
      <c r="L206">
        <v>1361109596.60428</v>
      </c>
      <c r="M206" s="9">
        <f t="shared" si="13"/>
        <v>41322.583294031021</v>
      </c>
      <c r="N206">
        <v>1363276044.18291</v>
      </c>
      <c r="O206" s="9">
        <f t="shared" si="14"/>
        <v>41347.657918783683</v>
      </c>
      <c r="P206" t="b">
        <v>0</v>
      </c>
      <c r="Q206" t="b">
        <v>0</v>
      </c>
      <c r="R206" t="s">
        <v>32</v>
      </c>
      <c r="S206" t="str" cm="1">
        <f t="array" ref="S206:T206">_xlfn.TEXTSPLIT(R206,"/",,TRUE)</f>
        <v>theater</v>
      </c>
      <c r="T206" t="str">
        <v>plays</v>
      </c>
    </row>
    <row r="207" spans="1:20" ht="37" x14ac:dyDescent="0.55000000000000004">
      <c r="A207">
        <v>205</v>
      </c>
      <c r="B207" t="s">
        <v>169</v>
      </c>
      <c r="C207" s="3" t="s">
        <v>170</v>
      </c>
      <c r="D207">
        <v>25009.914356764599</v>
      </c>
      <c r="E207">
        <v>66723.743402576903</v>
      </c>
      <c r="F207" s="4">
        <f t="shared" si="12"/>
        <v>2.6678917188906599</v>
      </c>
      <c r="G207" t="s">
        <v>13</v>
      </c>
      <c r="H207">
        <v>1702.25635625014</v>
      </c>
      <c r="I207" s="5" cm="1">
        <f t="array" ref="I207">_xlfn.IFS(H207=0,0,H207&gt;0,E207/H207)</f>
        <v>39.197235573589545</v>
      </c>
      <c r="J207" t="s">
        <v>14</v>
      </c>
      <c r="K207" t="s">
        <v>15</v>
      </c>
      <c r="L207">
        <v>1360741122.4001501</v>
      </c>
      <c r="M207" s="9">
        <f t="shared" si="13"/>
        <v>41318.318546298033</v>
      </c>
      <c r="N207">
        <v>1362911261.9525399</v>
      </c>
      <c r="O207" s="9">
        <f t="shared" si="14"/>
        <v>41343.43590222847</v>
      </c>
      <c r="P207" t="b">
        <v>0</v>
      </c>
      <c r="Q207" t="b">
        <v>0</v>
      </c>
      <c r="R207" t="s">
        <v>32</v>
      </c>
      <c r="S207" t="str" cm="1">
        <f t="array" ref="S207:T207">_xlfn.TEXTSPLIT(R207,"/",,TRUE)</f>
        <v>theater</v>
      </c>
      <c r="T207" t="str">
        <v>plays</v>
      </c>
    </row>
    <row r="208" spans="1:20" x14ac:dyDescent="0.55000000000000004">
      <c r="A208">
        <v>206</v>
      </c>
      <c r="B208" t="s">
        <v>171</v>
      </c>
      <c r="C208" s="3" t="s">
        <v>172</v>
      </c>
      <c r="D208">
        <v>24957.899757755102</v>
      </c>
      <c r="E208">
        <v>66872.454605869701</v>
      </c>
      <c r="F208" s="4">
        <f t="shared" si="12"/>
        <v>2.6794103372055815</v>
      </c>
      <c r="G208" t="s">
        <v>19</v>
      </c>
      <c r="H208">
        <v>1708.0724376701601</v>
      </c>
      <c r="I208" s="5" cm="1">
        <f t="array" ref="I208">_xlfn.IFS(H208=0,0,H208&gt;0,E208/H208)</f>
        <v>39.150830568453451</v>
      </c>
      <c r="J208" t="s">
        <v>20</v>
      </c>
      <c r="K208" t="s">
        <v>21</v>
      </c>
      <c r="L208">
        <v>1360372648.1960299</v>
      </c>
      <c r="M208" s="9">
        <f t="shared" si="13"/>
        <v>41314.053798565161</v>
      </c>
      <c r="N208">
        <v>1362546479.7221701</v>
      </c>
      <c r="O208" s="9">
        <f t="shared" si="14"/>
        <v>41339.213885673264</v>
      </c>
      <c r="P208" t="b">
        <v>0</v>
      </c>
      <c r="Q208" t="b">
        <v>0</v>
      </c>
      <c r="R208" t="s">
        <v>27</v>
      </c>
      <c r="S208" t="str" cm="1">
        <f t="array" ref="S208:T208">_xlfn.TEXTSPLIT(R208,"/",,TRUE)</f>
        <v>technology</v>
      </c>
      <c r="T208" t="str">
        <v>web</v>
      </c>
    </row>
    <row r="209" spans="1:20" x14ac:dyDescent="0.55000000000000004">
      <c r="A209">
        <v>207</v>
      </c>
      <c r="B209" t="s">
        <v>173</v>
      </c>
      <c r="C209" s="3" t="s">
        <v>174</v>
      </c>
      <c r="D209">
        <v>24905.885158745499</v>
      </c>
      <c r="E209">
        <v>67021.165809162499</v>
      </c>
      <c r="F209" s="4">
        <f t="shared" si="12"/>
        <v>2.6909770675477702</v>
      </c>
      <c r="G209" t="s">
        <v>13</v>
      </c>
      <c r="H209">
        <v>1713.8885190901899</v>
      </c>
      <c r="I209" s="5" cm="1">
        <f t="array" ref="I209">_xlfn.IFS(H209=0,0,H209&gt;0,E209/H209)</f>
        <v>39.104740514126547</v>
      </c>
      <c r="J209" t="s">
        <v>20</v>
      </c>
      <c r="K209" t="s">
        <v>21</v>
      </c>
      <c r="L209">
        <v>1360004173.9919</v>
      </c>
      <c r="M209" s="9">
        <f t="shared" si="13"/>
        <v>41309.789050832173</v>
      </c>
      <c r="N209">
        <v>1362181697.4918001</v>
      </c>
      <c r="O209" s="9">
        <f t="shared" si="14"/>
        <v>41334.991869118057</v>
      </c>
      <c r="P209" t="b">
        <v>0</v>
      </c>
      <c r="Q209" t="b">
        <v>0</v>
      </c>
      <c r="R209" t="s">
        <v>32</v>
      </c>
      <c r="S209" t="str" cm="1">
        <f t="array" ref="S209:T209">_xlfn.TEXTSPLIT(R209,"/",,TRUE)</f>
        <v>theater</v>
      </c>
      <c r="T209" t="str">
        <v>plays</v>
      </c>
    </row>
    <row r="210" spans="1:20" x14ac:dyDescent="0.55000000000000004">
      <c r="A210">
        <v>208</v>
      </c>
      <c r="B210" t="s">
        <v>175</v>
      </c>
      <c r="C210" s="3" t="s">
        <v>176</v>
      </c>
      <c r="D210">
        <v>24853.8705597359</v>
      </c>
      <c r="E210">
        <v>67169.877012455298</v>
      </c>
      <c r="F210" s="4">
        <f t="shared" ref="F210:F217" si="15">E210/D210</f>
        <v>2.702592211986198</v>
      </c>
      <c r="G210" t="s">
        <v>13</v>
      </c>
      <c r="H210">
        <v>1719.70460051022</v>
      </c>
      <c r="I210" s="5" cm="1">
        <f t="array" ref="I210">_xlfn.IFS(H210=0,0,H210&gt;0,E210/H210)</f>
        <v>39.058962215095917</v>
      </c>
      <c r="J210" t="s">
        <v>20</v>
      </c>
      <c r="K210" t="s">
        <v>21</v>
      </c>
      <c r="L210">
        <v>1359635699.78777</v>
      </c>
      <c r="M210" s="9">
        <f t="shared" ref="M210:M217" si="16">(((L210/60)/60)/24)+DATE(1970,1,1)</f>
        <v>41305.524303099191</v>
      </c>
      <c r="N210">
        <v>1361816915.26143</v>
      </c>
      <c r="O210" s="9">
        <f t="shared" ref="O210:O217" si="17">(((N210/60)/60)/24)+DATE(1970,1,1)</f>
        <v>41330.769852562844</v>
      </c>
      <c r="P210" t="b">
        <v>0</v>
      </c>
      <c r="Q210" t="b">
        <v>1</v>
      </c>
      <c r="R210" t="s">
        <v>27</v>
      </c>
      <c r="S210" t="str" cm="1">
        <f t="array" ref="S210:T210">_xlfn.TEXTSPLIT(R210,"/",,TRUE)</f>
        <v>technology</v>
      </c>
      <c r="T210" t="str">
        <v>web</v>
      </c>
    </row>
    <row r="211" spans="1:20" x14ac:dyDescent="0.55000000000000004">
      <c r="A211">
        <v>209</v>
      </c>
      <c r="B211" t="s">
        <v>177</v>
      </c>
      <c r="C211" s="3" t="s">
        <v>178</v>
      </c>
      <c r="D211">
        <v>24801.855960726301</v>
      </c>
      <c r="E211">
        <v>67318.588215748096</v>
      </c>
      <c r="F211" s="4">
        <f t="shared" si="15"/>
        <v>2.7142560751238523</v>
      </c>
      <c r="G211" t="s">
        <v>19</v>
      </c>
      <c r="H211">
        <v>1725.52068193025</v>
      </c>
      <c r="I211" s="5" cm="1">
        <f t="array" ref="I211">_xlfn.IFS(H211=0,0,H211&gt;0,E211/H211)</f>
        <v>39.013492518931912</v>
      </c>
      <c r="J211" t="s">
        <v>20</v>
      </c>
      <c r="K211" t="s">
        <v>21</v>
      </c>
      <c r="L211">
        <v>1359267225.5836401</v>
      </c>
      <c r="M211" s="9">
        <f t="shared" si="16"/>
        <v>41301.259555366203</v>
      </c>
      <c r="N211">
        <v>1361452133.03106</v>
      </c>
      <c r="O211" s="9">
        <f t="shared" si="17"/>
        <v>41326.547836007638</v>
      </c>
      <c r="P211" t="b">
        <v>0</v>
      </c>
      <c r="Q211" t="b">
        <v>0</v>
      </c>
      <c r="R211" t="s">
        <v>32</v>
      </c>
      <c r="S211" t="str" cm="1">
        <f t="array" ref="S211:T211">_xlfn.TEXTSPLIT(R211,"/",,TRUE)</f>
        <v>theater</v>
      </c>
      <c r="T211" t="str">
        <v>plays</v>
      </c>
    </row>
    <row r="212" spans="1:20" x14ac:dyDescent="0.55000000000000004">
      <c r="A212">
        <v>210</v>
      </c>
      <c r="B212" t="s">
        <v>179</v>
      </c>
      <c r="C212" s="3" t="s">
        <v>180</v>
      </c>
      <c r="D212">
        <v>24749.841361716699</v>
      </c>
      <c r="E212">
        <v>67467.299419040995</v>
      </c>
      <c r="F212" s="4">
        <f t="shared" si="15"/>
        <v>2.7259689641243554</v>
      </c>
      <c r="G212" t="s">
        <v>13</v>
      </c>
      <c r="H212">
        <v>1731.3367633502701</v>
      </c>
      <c r="I212" s="5" cm="1">
        <f t="array" ref="I212">_xlfn.IFS(H212=0,0,H212&gt;0,E212/H212)</f>
        <v>38.968328315565003</v>
      </c>
      <c r="J212" t="s">
        <v>20</v>
      </c>
      <c r="K212" t="s">
        <v>21</v>
      </c>
      <c r="L212">
        <v>1358898751.3795099</v>
      </c>
      <c r="M212" s="9">
        <f t="shared" si="16"/>
        <v>41296.994807633215</v>
      </c>
      <c r="N212">
        <v>1361087350.8006899</v>
      </c>
      <c r="O212" s="9">
        <f t="shared" si="17"/>
        <v>41322.325819452431</v>
      </c>
      <c r="P212" t="b">
        <v>0</v>
      </c>
      <c r="Q212" t="b">
        <v>1</v>
      </c>
      <c r="R212" t="s">
        <v>32</v>
      </c>
      <c r="S212" t="str" cm="1">
        <f t="array" ref="S212:T212">_xlfn.TEXTSPLIT(R212,"/",,TRUE)</f>
        <v>theater</v>
      </c>
      <c r="T212" t="str">
        <v>plays</v>
      </c>
    </row>
    <row r="213" spans="1:20" ht="37" x14ac:dyDescent="0.55000000000000004">
      <c r="A213">
        <v>211</v>
      </c>
      <c r="B213" t="s">
        <v>181</v>
      </c>
      <c r="C213" s="3" t="s">
        <v>182</v>
      </c>
      <c r="D213">
        <v>24697.826762707198</v>
      </c>
      <c r="E213">
        <v>67616.010622333793</v>
      </c>
      <c r="F213" s="4">
        <f t="shared" si="15"/>
        <v>2.7377311887388998</v>
      </c>
      <c r="G213" t="s">
        <v>19</v>
      </c>
      <c r="H213">
        <v>1737.1528447702999</v>
      </c>
      <c r="I213" s="5" cm="1">
        <f t="array" ref="I213">_xlfn.IFS(H213=0,0,H213&gt;0,E213/H213)</f>
        <v>38.923466536575553</v>
      </c>
      <c r="J213" t="s">
        <v>39</v>
      </c>
      <c r="K213" t="s">
        <v>40</v>
      </c>
      <c r="L213">
        <v>1358530277.17538</v>
      </c>
      <c r="M213" s="9">
        <f t="shared" si="16"/>
        <v>41292.730059900234</v>
      </c>
      <c r="N213">
        <v>1360722568.5703299</v>
      </c>
      <c r="O213" s="9">
        <f t="shared" si="17"/>
        <v>41318.103802897334</v>
      </c>
      <c r="P213" t="b">
        <v>0</v>
      </c>
      <c r="Q213" t="b">
        <v>1</v>
      </c>
      <c r="R213" t="s">
        <v>64</v>
      </c>
      <c r="S213" t="str" cm="1">
        <f t="array" ref="S213:T213">_xlfn.TEXTSPLIT(R213,"/",,TRUE)</f>
        <v>technology</v>
      </c>
      <c r="T213" t="str">
        <v>wearables</v>
      </c>
    </row>
    <row r="214" spans="1:20" x14ac:dyDescent="0.55000000000000004">
      <c r="A214">
        <v>212</v>
      </c>
      <c r="B214" t="s">
        <v>183</v>
      </c>
      <c r="C214" s="3" t="s">
        <v>184</v>
      </c>
      <c r="D214">
        <v>24645.812163697599</v>
      </c>
      <c r="E214">
        <v>67764.721825626606</v>
      </c>
      <c r="F214" s="4">
        <f t="shared" si="15"/>
        <v>2.7495430613336258</v>
      </c>
      <c r="G214" t="s">
        <v>19</v>
      </c>
      <c r="H214">
        <v>1742.96892619033</v>
      </c>
      <c r="I214" s="5" cm="1">
        <f t="array" ref="I214">_xlfn.IFS(H214=0,0,H214&gt;0,E214/H214)</f>
        <v>38.87890415450056</v>
      </c>
      <c r="J214" t="s">
        <v>106</v>
      </c>
      <c r="K214" t="s">
        <v>107</v>
      </c>
      <c r="L214">
        <v>1358161802.9712501</v>
      </c>
      <c r="M214" s="9">
        <f t="shared" si="16"/>
        <v>41288.465312167245</v>
      </c>
      <c r="N214">
        <v>1360357786.3399601</v>
      </c>
      <c r="O214" s="9">
        <f t="shared" si="17"/>
        <v>41313.881786342128</v>
      </c>
      <c r="P214" t="b">
        <v>0</v>
      </c>
      <c r="Q214" t="b">
        <v>1</v>
      </c>
      <c r="R214" t="s">
        <v>32</v>
      </c>
      <c r="S214" t="str" cm="1">
        <f t="array" ref="S214:T214">_xlfn.TEXTSPLIT(R214,"/",,TRUE)</f>
        <v>theater</v>
      </c>
      <c r="T214" t="str">
        <v>plays</v>
      </c>
    </row>
    <row r="215" spans="1:20" x14ac:dyDescent="0.55000000000000004">
      <c r="A215">
        <v>213</v>
      </c>
      <c r="B215" t="s">
        <v>185</v>
      </c>
      <c r="C215" s="3" t="s">
        <v>186</v>
      </c>
      <c r="D215">
        <v>24593.797564688</v>
      </c>
      <c r="E215">
        <v>67913.433028919404</v>
      </c>
      <c r="F215" s="4">
        <f t="shared" si="15"/>
        <v>2.761404896917186</v>
      </c>
      <c r="G215" t="s">
        <v>73</v>
      </c>
      <c r="H215">
        <v>1748.78500761035</v>
      </c>
      <c r="I215" s="5" cm="1">
        <f t="array" ref="I215">_xlfn.IFS(H215=0,0,H215&gt;0,E215/H215)</f>
        <v>38.834638182151728</v>
      </c>
      <c r="J215" t="s">
        <v>20</v>
      </c>
      <c r="K215" t="s">
        <v>21</v>
      </c>
      <c r="L215">
        <v>1357793328.7671199</v>
      </c>
      <c r="M215" s="9">
        <f t="shared" si="16"/>
        <v>41284.200564434257</v>
      </c>
      <c r="N215">
        <v>1359993004.1095901</v>
      </c>
      <c r="O215" s="9">
        <f t="shared" si="17"/>
        <v>41309.659769786922</v>
      </c>
      <c r="P215" t="b">
        <v>0</v>
      </c>
      <c r="Q215" t="b">
        <v>0</v>
      </c>
      <c r="R215" t="s">
        <v>32</v>
      </c>
      <c r="S215" t="str" cm="1">
        <f t="array" ref="S215:T215">_xlfn.TEXTSPLIT(R215,"/",,TRUE)</f>
        <v>theater</v>
      </c>
      <c r="T215" t="str">
        <v>plays</v>
      </c>
    </row>
    <row r="216" spans="1:20" x14ac:dyDescent="0.55000000000000004">
      <c r="A216">
        <v>214</v>
      </c>
      <c r="B216" t="s">
        <v>187</v>
      </c>
      <c r="C216" s="3" t="s">
        <v>188</v>
      </c>
      <c r="D216">
        <v>24541.782965678402</v>
      </c>
      <c r="E216">
        <v>68062.144232212202</v>
      </c>
      <c r="F216" s="4">
        <f t="shared" si="15"/>
        <v>2.7733170131688016</v>
      </c>
      <c r="G216" t="s">
        <v>19</v>
      </c>
      <c r="H216">
        <v>1754.6010890303801</v>
      </c>
      <c r="I216" s="5" cm="1">
        <f t="array" ref="I216">_xlfn.IFS(H216=0,0,H216&gt;0,E216/H216)</f>
        <v>38.790665671947352</v>
      </c>
      <c r="J216" t="s">
        <v>106</v>
      </c>
      <c r="K216" t="s">
        <v>107</v>
      </c>
      <c r="L216">
        <v>1357424854.56299</v>
      </c>
      <c r="M216" s="9">
        <f t="shared" si="16"/>
        <v>41279.935816701269</v>
      </c>
      <c r="N216">
        <v>1359628221.87922</v>
      </c>
      <c r="O216" s="9">
        <f t="shared" si="17"/>
        <v>41305.437753231716</v>
      </c>
      <c r="P216" t="b">
        <v>0</v>
      </c>
      <c r="Q216" t="b">
        <v>1</v>
      </c>
      <c r="R216" t="s">
        <v>32</v>
      </c>
      <c r="S216" t="str" cm="1">
        <f t="array" ref="S216:T216">_xlfn.TEXTSPLIT(R216,"/",,TRUE)</f>
        <v>theater</v>
      </c>
      <c r="T216" t="str">
        <v>plays</v>
      </c>
    </row>
    <row r="217" spans="1:20" ht="37" x14ac:dyDescent="0.55000000000000004">
      <c r="A217">
        <v>215</v>
      </c>
      <c r="B217" t="s">
        <v>189</v>
      </c>
      <c r="C217" s="3" t="s">
        <v>190</v>
      </c>
      <c r="D217">
        <v>24489.768366668799</v>
      </c>
      <c r="E217">
        <v>68210.855435505</v>
      </c>
      <c r="F217" s="4">
        <f t="shared" si="15"/>
        <v>2.7852797304666108</v>
      </c>
      <c r="G217" t="s">
        <v>19</v>
      </c>
      <c r="H217">
        <v>1760.4171704504099</v>
      </c>
      <c r="I217" s="5" cm="1">
        <f t="array" ref="I217">_xlfn.IFS(H217=0,0,H217&gt;0,E217/H217)</f>
        <v>38.746983715259361</v>
      </c>
      <c r="J217" t="s">
        <v>20</v>
      </c>
      <c r="K217" t="s">
        <v>21</v>
      </c>
      <c r="L217">
        <v>1357056380.35887</v>
      </c>
      <c r="M217" s="9">
        <f t="shared" si="16"/>
        <v>41275.671068968404</v>
      </c>
      <c r="N217">
        <v>1359263439.64885</v>
      </c>
      <c r="O217" s="9">
        <f t="shared" si="17"/>
        <v>41301.215736676502</v>
      </c>
      <c r="P217" t="b">
        <v>0</v>
      </c>
      <c r="Q217" t="b">
        <v>0</v>
      </c>
      <c r="R217" t="s">
        <v>32</v>
      </c>
      <c r="S217" t="str" cm="1">
        <f t="array" ref="S217:T217">_xlfn.TEXTSPLIT(R217,"/",,TRUE)</f>
        <v>theater</v>
      </c>
      <c r="T217" t="str">
        <v>plays</v>
      </c>
    </row>
    <row r="218" spans="1:20" x14ac:dyDescent="0.55000000000000004">
      <c r="A218">
        <v>216</v>
      </c>
      <c r="B218" t="s">
        <v>11</v>
      </c>
      <c r="C218" s="3" t="s">
        <v>12</v>
      </c>
      <c r="D218">
        <v>24437.7537676592</v>
      </c>
      <c r="E218">
        <v>68359.5666387979</v>
      </c>
      <c r="F218" s="4">
        <f t="shared" ref="F218:F281" si="18">E218/D218</f>
        <v>2.7972933719163913</v>
      </c>
      <c r="G218" t="s">
        <v>13</v>
      </c>
      <c r="H218">
        <v>1766.23325187044</v>
      </c>
      <c r="I218" s="5" cm="1">
        <f t="array" ref="I218">_xlfn.IFS(H218=0,0,H218&gt;0,E218/H218)</f>
        <v>38.703589441771157</v>
      </c>
      <c r="J218" t="s">
        <v>14</v>
      </c>
      <c r="K218" t="s">
        <v>15</v>
      </c>
      <c r="L218">
        <v>1356687906.1547401</v>
      </c>
      <c r="M218" s="9">
        <f t="shared" ref="M218:M281" si="19">(((L218/60)/60)/24)+DATE(1970,1,1)</f>
        <v>41271.406321235416</v>
      </c>
      <c r="N218">
        <v>1358898657.4184799</v>
      </c>
      <c r="O218" s="9">
        <f t="shared" ref="O218:O281" si="20">(((N218/60)/60)/24)+DATE(1970,1,1)</f>
        <v>41296.993720121296</v>
      </c>
      <c r="P218" t="b">
        <v>0</v>
      </c>
      <c r="Q218" t="b">
        <v>0</v>
      </c>
      <c r="R218" t="s">
        <v>16</v>
      </c>
      <c r="S218" t="str" cm="1">
        <f t="array" ref="S218:T218">_xlfn.TEXTSPLIT(R218,"/",,TRUE)</f>
        <v>food</v>
      </c>
      <c r="T218" t="str">
        <v>food trucks</v>
      </c>
    </row>
    <row r="219" spans="1:20" x14ac:dyDescent="0.55000000000000004">
      <c r="A219">
        <v>217</v>
      </c>
      <c r="B219" t="s">
        <v>17</v>
      </c>
      <c r="C219" s="3" t="s">
        <v>18</v>
      </c>
      <c r="D219">
        <v>24385.739168649699</v>
      </c>
      <c r="E219">
        <v>68508.277842090698</v>
      </c>
      <c r="F219" s="4">
        <f t="shared" si="18"/>
        <v>2.8093582633806289</v>
      </c>
      <c r="G219" t="s">
        <v>19</v>
      </c>
      <c r="H219">
        <v>1772.04933329046</v>
      </c>
      <c r="I219" s="5" cm="1">
        <f t="array" ref="I219">_xlfn.IFS(H219=0,0,H219&gt;0,E219/H219)</f>
        <v>38.6604800188491</v>
      </c>
      <c r="J219" t="s">
        <v>20</v>
      </c>
      <c r="K219" t="s">
        <v>21</v>
      </c>
      <c r="L219">
        <v>1356319431.9506099</v>
      </c>
      <c r="M219" s="9">
        <f t="shared" si="19"/>
        <v>41267.141573502427</v>
      </c>
      <c r="N219">
        <v>1358533875.1881101</v>
      </c>
      <c r="O219" s="9">
        <f t="shared" si="20"/>
        <v>41292.77170356609</v>
      </c>
      <c r="P219" t="b">
        <v>0</v>
      </c>
      <c r="Q219" t="b">
        <v>1</v>
      </c>
      <c r="R219" t="s">
        <v>22</v>
      </c>
      <c r="S219" t="str" cm="1">
        <f t="array" ref="S219:T219">_xlfn.TEXTSPLIT(R219,"/",,TRUE)</f>
        <v>music</v>
      </c>
      <c r="T219" t="str">
        <v>rock</v>
      </c>
    </row>
    <row r="220" spans="1:20" ht="37" x14ac:dyDescent="0.55000000000000004">
      <c r="A220">
        <v>218</v>
      </c>
      <c r="B220" t="s">
        <v>23</v>
      </c>
      <c r="C220" s="3" t="s">
        <v>24</v>
      </c>
      <c r="D220">
        <v>24333.724569640101</v>
      </c>
      <c r="E220">
        <v>68656.989045383496</v>
      </c>
      <c r="F220" s="4">
        <f t="shared" si="18"/>
        <v>2.8214747335080461</v>
      </c>
      <c r="G220" t="s">
        <v>19</v>
      </c>
      <c r="H220">
        <v>1777.8654147104901</v>
      </c>
      <c r="I220" s="5" cm="1">
        <f t="array" ref="I220">_xlfn.IFS(H220=0,0,H220&gt;0,E220/H220)</f>
        <v>38.617652650925599</v>
      </c>
      <c r="J220" t="s">
        <v>25</v>
      </c>
      <c r="K220" t="s">
        <v>26</v>
      </c>
      <c r="L220">
        <v>1355950957.74648</v>
      </c>
      <c r="M220" s="9">
        <f t="shared" si="19"/>
        <v>41262.876825769446</v>
      </c>
      <c r="N220">
        <v>1358169092.9577501</v>
      </c>
      <c r="O220" s="9">
        <f t="shared" si="20"/>
        <v>41288.549687011</v>
      </c>
      <c r="P220" t="b">
        <v>0</v>
      </c>
      <c r="Q220" t="b">
        <v>0</v>
      </c>
      <c r="R220" t="s">
        <v>27</v>
      </c>
      <c r="S220" t="str" cm="1">
        <f t="array" ref="S220:T220">_xlfn.TEXTSPLIT(R220,"/",,TRUE)</f>
        <v>technology</v>
      </c>
      <c r="T220" t="str">
        <v>web</v>
      </c>
    </row>
    <row r="221" spans="1:20" ht="37" x14ac:dyDescent="0.55000000000000004">
      <c r="A221">
        <v>219</v>
      </c>
      <c r="B221" t="s">
        <v>28</v>
      </c>
      <c r="C221" s="3" t="s">
        <v>29</v>
      </c>
      <c r="D221">
        <v>24281.709970630502</v>
      </c>
      <c r="E221">
        <v>68805.700248676294</v>
      </c>
      <c r="F221" s="4">
        <f t="shared" si="18"/>
        <v>2.8336431137633622</v>
      </c>
      <c r="G221" t="s">
        <v>13</v>
      </c>
      <c r="H221">
        <v>1783.6814961305199</v>
      </c>
      <c r="I221" s="5" cm="1">
        <f t="array" ref="I221">_xlfn.IFS(H221=0,0,H221&gt;0,E221/H221)</f>
        <v>38.575104578895889</v>
      </c>
      <c r="J221" t="s">
        <v>20</v>
      </c>
      <c r="K221" t="s">
        <v>21</v>
      </c>
      <c r="L221">
        <v>1355582483.5423501</v>
      </c>
      <c r="M221" s="9">
        <f t="shared" si="19"/>
        <v>41258.612078036458</v>
      </c>
      <c r="N221">
        <v>1357804310.72738</v>
      </c>
      <c r="O221" s="9">
        <f t="shared" si="20"/>
        <v>41284.327670455787</v>
      </c>
      <c r="P221" t="b">
        <v>0</v>
      </c>
      <c r="Q221" t="b">
        <v>0</v>
      </c>
      <c r="R221" t="s">
        <v>22</v>
      </c>
      <c r="S221" t="str" cm="1">
        <f t="array" ref="S221:T221">_xlfn.TEXTSPLIT(R221,"/",,TRUE)</f>
        <v>music</v>
      </c>
      <c r="T221" t="str">
        <v>rock</v>
      </c>
    </row>
    <row r="222" spans="1:20" x14ac:dyDescent="0.55000000000000004">
      <c r="A222">
        <v>220</v>
      </c>
      <c r="B222" t="s">
        <v>30</v>
      </c>
      <c r="C222" s="3" t="s">
        <v>31</v>
      </c>
      <c r="D222">
        <v>24229.695371620899</v>
      </c>
      <c r="E222">
        <v>68954.411451969107</v>
      </c>
      <c r="F222" s="4">
        <f t="shared" si="18"/>
        <v>2.8458637384575689</v>
      </c>
      <c r="G222" t="s">
        <v>13</v>
      </c>
      <c r="H222">
        <v>1789.49757755054</v>
      </c>
      <c r="I222" s="5" cm="1">
        <f t="array" ref="I222">_xlfn.IFS(H222=0,0,H222&gt;0,E222/H222)</f>
        <v>38.532833079524892</v>
      </c>
      <c r="J222" t="s">
        <v>20</v>
      </c>
      <c r="K222" t="s">
        <v>21</v>
      </c>
      <c r="L222">
        <v>1355214009.3382199</v>
      </c>
      <c r="M222" s="9">
        <f t="shared" si="19"/>
        <v>41254.34733030347</v>
      </c>
      <c r="N222">
        <v>1357439528.49701</v>
      </c>
      <c r="O222" s="9">
        <f t="shared" si="20"/>
        <v>41280.10565390058</v>
      </c>
      <c r="P222" t="b">
        <v>0</v>
      </c>
      <c r="Q222" t="b">
        <v>0</v>
      </c>
      <c r="R222" t="s">
        <v>32</v>
      </c>
      <c r="S222" t="str" cm="1">
        <f t="array" ref="S222:T222">_xlfn.TEXTSPLIT(R222,"/",,TRUE)</f>
        <v>theater</v>
      </c>
      <c r="T222" t="str">
        <v>plays</v>
      </c>
    </row>
    <row r="223" spans="1:20" x14ac:dyDescent="0.55000000000000004">
      <c r="A223">
        <v>221</v>
      </c>
      <c r="B223" t="s">
        <v>33</v>
      </c>
      <c r="C223" s="3" t="s">
        <v>34</v>
      </c>
      <c r="D223">
        <v>24177.6807726113</v>
      </c>
      <c r="E223">
        <v>69103.122655261905</v>
      </c>
      <c r="F223" s="4">
        <f t="shared" si="18"/>
        <v>2.8581369447785314</v>
      </c>
      <c r="G223" t="s">
        <v>19</v>
      </c>
      <c r="H223">
        <v>1795.31365897057</v>
      </c>
      <c r="I223" s="5" cm="1">
        <f t="array" ref="I223">_xlfn.IFS(H223=0,0,H223&gt;0,E223/H223)</f>
        <v>38.490835464865526</v>
      </c>
      <c r="J223" t="s">
        <v>35</v>
      </c>
      <c r="K223" t="s">
        <v>36</v>
      </c>
      <c r="L223">
        <v>1354845535.1340899</v>
      </c>
      <c r="M223" s="9">
        <f t="shared" si="19"/>
        <v>41250.082582570489</v>
      </c>
      <c r="N223">
        <v>1357074746.2666399</v>
      </c>
      <c r="O223" s="9">
        <f t="shared" si="20"/>
        <v>41275.883637345367</v>
      </c>
      <c r="P223" t="b">
        <v>0</v>
      </c>
      <c r="Q223" t="b">
        <v>0</v>
      </c>
      <c r="R223" t="s">
        <v>32</v>
      </c>
      <c r="S223" t="str" cm="1">
        <f t="array" ref="S223:T223">_xlfn.TEXTSPLIT(R223,"/",,TRUE)</f>
        <v>theater</v>
      </c>
      <c r="T223" t="str">
        <v>plays</v>
      </c>
    </row>
    <row r="224" spans="1:20" x14ac:dyDescent="0.55000000000000004">
      <c r="A224">
        <v>222</v>
      </c>
      <c r="B224" t="s">
        <v>37</v>
      </c>
      <c r="C224" s="3" t="s">
        <v>38</v>
      </c>
      <c r="D224">
        <v>24125.666173601701</v>
      </c>
      <c r="E224">
        <v>69251.833858554804</v>
      </c>
      <c r="F224" s="4">
        <f t="shared" si="18"/>
        <v>2.8704630728220115</v>
      </c>
      <c r="G224" t="s">
        <v>13</v>
      </c>
      <c r="H224">
        <v>1801.1297403906001</v>
      </c>
      <c r="I224" s="5" cm="1">
        <f t="array" ref="I224">_xlfn.IFS(H224=0,0,H224&gt;0,E224/H224)</f>
        <v>38.449109081690352</v>
      </c>
      <c r="J224" t="s">
        <v>39</v>
      </c>
      <c r="K224" t="s">
        <v>40</v>
      </c>
      <c r="L224">
        <v>1354477060.92996</v>
      </c>
      <c r="M224" s="9">
        <f t="shared" si="19"/>
        <v>41245.8178348375</v>
      </c>
      <c r="N224">
        <v>1356709964.0362699</v>
      </c>
      <c r="O224" s="9">
        <f t="shared" si="20"/>
        <v>41271.661620790161</v>
      </c>
      <c r="P224" t="b">
        <v>0</v>
      </c>
      <c r="Q224" t="b">
        <v>0</v>
      </c>
      <c r="R224" t="s">
        <v>41</v>
      </c>
      <c r="S224" t="str" cm="1">
        <f t="array" ref="S224:T224">_xlfn.TEXTSPLIT(R224,"/",,TRUE)</f>
        <v>film &amp; video</v>
      </c>
      <c r="T224" t="str">
        <v>documentary</v>
      </c>
    </row>
    <row r="225" spans="1:20" x14ac:dyDescent="0.55000000000000004">
      <c r="A225">
        <v>223</v>
      </c>
      <c r="B225" t="s">
        <v>42</v>
      </c>
      <c r="C225" s="3" t="s">
        <v>43</v>
      </c>
      <c r="D225">
        <v>24073.651574592201</v>
      </c>
      <c r="E225">
        <v>69400.545061847602</v>
      </c>
      <c r="F225" s="4">
        <f t="shared" si="18"/>
        <v>2.88284246562305</v>
      </c>
      <c r="G225" t="s">
        <v>19</v>
      </c>
      <c r="H225">
        <v>1806.9458218106199</v>
      </c>
      <c r="I225" s="5" cm="1">
        <f t="array" ref="I225">_xlfn.IFS(H225=0,0,H225&gt;0,E225/H225)</f>
        <v>38.407651310931918</v>
      </c>
      <c r="J225" t="s">
        <v>35</v>
      </c>
      <c r="K225" t="s">
        <v>36</v>
      </c>
      <c r="L225">
        <v>1354108586.7258301</v>
      </c>
      <c r="M225" s="9">
        <f t="shared" si="19"/>
        <v>41241.553087104512</v>
      </c>
      <c r="N225">
        <v>1356345181.8059001</v>
      </c>
      <c r="O225" s="9">
        <f t="shared" si="20"/>
        <v>41267.439604234954</v>
      </c>
      <c r="P225" t="b">
        <v>0</v>
      </c>
      <c r="Q225" t="b">
        <v>0</v>
      </c>
      <c r="R225" t="s">
        <v>32</v>
      </c>
      <c r="S225" t="str" cm="1">
        <f t="array" ref="S225:T225">_xlfn.TEXTSPLIT(R225,"/",,TRUE)</f>
        <v>theater</v>
      </c>
      <c r="T225" t="str">
        <v>plays</v>
      </c>
    </row>
    <row r="226" spans="1:20" x14ac:dyDescent="0.55000000000000004">
      <c r="A226">
        <v>224</v>
      </c>
      <c r="B226" t="s">
        <v>44</v>
      </c>
      <c r="C226" s="3" t="s">
        <v>45</v>
      </c>
      <c r="D226">
        <v>24021.636975582602</v>
      </c>
      <c r="E226">
        <v>69549.256265140401</v>
      </c>
      <c r="F226" s="4">
        <f t="shared" si="18"/>
        <v>2.8952754691878617</v>
      </c>
      <c r="G226" t="s">
        <v>46</v>
      </c>
      <c r="H226">
        <v>1812.76190323065</v>
      </c>
      <c r="I226" s="5" cm="1">
        <f t="array" ref="I226">_xlfn.IFS(H226=0,0,H226&gt;0,E226/H226)</f>
        <v>38.366459567134434</v>
      </c>
      <c r="J226" t="s">
        <v>35</v>
      </c>
      <c r="K226" t="s">
        <v>36</v>
      </c>
      <c r="L226">
        <v>1353740112.5217099</v>
      </c>
      <c r="M226" s="9">
        <f t="shared" si="19"/>
        <v>41237.28833937164</v>
      </c>
      <c r="N226">
        <v>1355980399.5755401</v>
      </c>
      <c r="O226" s="9">
        <f t="shared" si="20"/>
        <v>41263.217587679865</v>
      </c>
      <c r="P226" t="b">
        <v>0</v>
      </c>
      <c r="Q226" t="b">
        <v>0</v>
      </c>
      <c r="R226" t="s">
        <v>32</v>
      </c>
      <c r="S226" t="str" cm="1">
        <f t="array" ref="S226:T226">_xlfn.TEXTSPLIT(R226,"/",,TRUE)</f>
        <v>theater</v>
      </c>
      <c r="T226" t="str">
        <v>plays</v>
      </c>
    </row>
    <row r="227" spans="1:20" x14ac:dyDescent="0.55000000000000004">
      <c r="A227">
        <v>225</v>
      </c>
      <c r="B227" t="s">
        <v>47</v>
      </c>
      <c r="C227" s="3" t="s">
        <v>48</v>
      </c>
      <c r="D227">
        <v>23969.622376572999</v>
      </c>
      <c r="E227">
        <v>69697.967468433199</v>
      </c>
      <c r="F227" s="4">
        <f t="shared" si="18"/>
        <v>2.9077624325259857</v>
      </c>
      <c r="G227" t="s">
        <v>13</v>
      </c>
      <c r="H227">
        <v>1818.57798465068</v>
      </c>
      <c r="I227" s="5" cm="1">
        <f t="array" ref="I227">_xlfn.IFS(H227=0,0,H227&gt;0,E227/H227)</f>
        <v>38.325531297917408</v>
      </c>
      <c r="J227" t="s">
        <v>20</v>
      </c>
      <c r="K227" t="s">
        <v>21</v>
      </c>
      <c r="L227">
        <v>1353371638.31758</v>
      </c>
      <c r="M227" s="9">
        <f t="shared" si="19"/>
        <v>41233.023591638659</v>
      </c>
      <c r="N227">
        <v>1355615617.34517</v>
      </c>
      <c r="O227" s="9">
        <f t="shared" si="20"/>
        <v>41258.995571124651</v>
      </c>
      <c r="P227" t="b">
        <v>0</v>
      </c>
      <c r="Q227" t="b">
        <v>0</v>
      </c>
      <c r="R227" t="s">
        <v>49</v>
      </c>
      <c r="S227" t="str" cm="1">
        <f t="array" ref="S227:T227">_xlfn.TEXTSPLIT(R227,"/",,TRUE)</f>
        <v>music</v>
      </c>
      <c r="T227" t="str">
        <v>electric music</v>
      </c>
    </row>
    <row r="228" spans="1:20" x14ac:dyDescent="0.55000000000000004">
      <c r="A228">
        <v>226</v>
      </c>
      <c r="B228" t="s">
        <v>50</v>
      </c>
      <c r="C228" s="3" t="s">
        <v>51</v>
      </c>
      <c r="D228">
        <v>23917.6077775634</v>
      </c>
      <c r="E228">
        <v>69846.678671725997</v>
      </c>
      <c r="F228" s="4">
        <f t="shared" si="18"/>
        <v>2.9203037076829932</v>
      </c>
      <c r="G228" t="s">
        <v>19</v>
      </c>
      <c r="H228">
        <v>1824.3940660707101</v>
      </c>
      <c r="I228" s="5" cm="1">
        <f t="array" ref="I228">_xlfn.IFS(H228=0,0,H228&gt;0,E228/H228)</f>
        <v>38.284863983447572</v>
      </c>
      <c r="J228" t="s">
        <v>20</v>
      </c>
      <c r="K228" t="s">
        <v>21</v>
      </c>
      <c r="L228">
        <v>1353003164.1134501</v>
      </c>
      <c r="M228" s="9">
        <f t="shared" si="19"/>
        <v>41228.758843905671</v>
      </c>
      <c r="N228">
        <v>1355250835.1148</v>
      </c>
      <c r="O228" s="9">
        <f t="shared" si="20"/>
        <v>41254.773554569445</v>
      </c>
      <c r="P228" t="b">
        <v>0</v>
      </c>
      <c r="Q228" t="b">
        <v>0</v>
      </c>
      <c r="R228" t="s">
        <v>52</v>
      </c>
      <c r="S228" t="str" cm="1">
        <f t="array" ref="S228:T228">_xlfn.TEXTSPLIT(R228,"/",,TRUE)</f>
        <v>film &amp; video</v>
      </c>
      <c r="T228" t="str">
        <v>drama</v>
      </c>
    </row>
    <row r="229" spans="1:20" ht="37" x14ac:dyDescent="0.55000000000000004">
      <c r="A229">
        <v>227</v>
      </c>
      <c r="B229" t="s">
        <v>53</v>
      </c>
      <c r="C229" s="3" t="s">
        <v>54</v>
      </c>
      <c r="D229">
        <v>23865.593178553801</v>
      </c>
      <c r="E229">
        <v>69995.389875018795</v>
      </c>
      <c r="F229" s="4">
        <f t="shared" si="18"/>
        <v>2.9328996497735638</v>
      </c>
      <c r="G229" t="s">
        <v>13</v>
      </c>
      <c r="H229">
        <v>1830.2101474907299</v>
      </c>
      <c r="I229" s="5" cm="1">
        <f t="array" ref="I229">_xlfn.IFS(H229=0,0,H229&gt;0,E229/H229)</f>
        <v>38.244455135922209</v>
      </c>
      <c r="J229" t="s">
        <v>20</v>
      </c>
      <c r="K229" t="s">
        <v>21</v>
      </c>
      <c r="L229">
        <v>1352634689.9093201</v>
      </c>
      <c r="M229" s="9">
        <f t="shared" si="19"/>
        <v>41224.49409617269</v>
      </c>
      <c r="N229">
        <v>1354886052.8844299</v>
      </c>
      <c r="O229" s="9">
        <f t="shared" si="20"/>
        <v>41250.551538014239</v>
      </c>
      <c r="P229" t="b">
        <v>0</v>
      </c>
      <c r="Q229" t="b">
        <v>1</v>
      </c>
      <c r="R229" t="s">
        <v>32</v>
      </c>
      <c r="S229" t="str" cm="1">
        <f t="array" ref="S229:T229">_xlfn.TEXTSPLIT(R229,"/",,TRUE)</f>
        <v>theater</v>
      </c>
      <c r="T229" t="str">
        <v>plays</v>
      </c>
    </row>
    <row r="230" spans="1:20" x14ac:dyDescent="0.55000000000000004">
      <c r="A230">
        <v>228</v>
      </c>
      <c r="B230" t="s">
        <v>55</v>
      </c>
      <c r="C230" s="3" t="s">
        <v>56</v>
      </c>
      <c r="D230">
        <v>23813.578579544199</v>
      </c>
      <c r="E230">
        <v>70144.101078311694</v>
      </c>
      <c r="F230" s="4">
        <f t="shared" si="18"/>
        <v>2.9455506170150039</v>
      </c>
      <c r="G230" t="s">
        <v>13</v>
      </c>
      <c r="H230">
        <v>1836.02622891076</v>
      </c>
      <c r="I230" s="5" cm="1">
        <f t="array" ref="I230">_xlfn.IFS(H230=0,0,H230&gt;0,E230/H230)</f>
        <v>38.204302299061027</v>
      </c>
      <c r="J230" t="s">
        <v>20</v>
      </c>
      <c r="K230" t="s">
        <v>21</v>
      </c>
      <c r="L230">
        <v>1352266215.7051899</v>
      </c>
      <c r="M230" s="9">
        <f t="shared" si="19"/>
        <v>41220.229348439694</v>
      </c>
      <c r="N230">
        <v>1354521270.6540599</v>
      </c>
      <c r="O230" s="9">
        <f t="shared" si="20"/>
        <v>41246.329521459025</v>
      </c>
      <c r="P230" t="b">
        <v>0</v>
      </c>
      <c r="Q230" t="b">
        <v>0</v>
      </c>
      <c r="R230" t="s">
        <v>52</v>
      </c>
      <c r="S230" t="str" cm="1">
        <f t="array" ref="S230:T230">_xlfn.TEXTSPLIT(R230,"/",,TRUE)</f>
        <v>film &amp; video</v>
      </c>
      <c r="T230" t="str">
        <v>drama</v>
      </c>
    </row>
    <row r="231" spans="1:20" ht="37" x14ac:dyDescent="0.55000000000000004">
      <c r="A231">
        <v>229</v>
      </c>
      <c r="B231" t="s">
        <v>57</v>
      </c>
      <c r="C231" s="3" t="s">
        <v>58</v>
      </c>
      <c r="D231">
        <v>23761.563980534698</v>
      </c>
      <c r="E231">
        <v>70292.812281604507</v>
      </c>
      <c r="F231" s="4">
        <f t="shared" si="18"/>
        <v>2.9582569707611786</v>
      </c>
      <c r="G231" t="s">
        <v>19</v>
      </c>
      <c r="H231">
        <v>1841.84231033079</v>
      </c>
      <c r="I231" s="5" cm="1">
        <f t="array" ref="I231">_xlfn.IFS(H231=0,0,H231&gt;0,E231/H231)</f>
        <v>38.16440304760949</v>
      </c>
      <c r="J231" t="s">
        <v>20</v>
      </c>
      <c r="K231" t="s">
        <v>21</v>
      </c>
      <c r="L231">
        <v>1351897741.50106</v>
      </c>
      <c r="M231" s="9">
        <f t="shared" si="19"/>
        <v>41215.964600706713</v>
      </c>
      <c r="N231">
        <v>1354156488.4236901</v>
      </c>
      <c r="O231" s="9">
        <f t="shared" si="20"/>
        <v>41242.107504903819</v>
      </c>
      <c r="P231" t="b">
        <v>0</v>
      </c>
      <c r="Q231" t="b">
        <v>0</v>
      </c>
      <c r="R231" t="s">
        <v>59</v>
      </c>
      <c r="S231" t="str" cm="1">
        <f t="array" ref="S231:T231">_xlfn.TEXTSPLIT(R231,"/",,TRUE)</f>
        <v>music</v>
      </c>
      <c r="T231" t="str">
        <v>indie rock</v>
      </c>
    </row>
    <row r="232" spans="1:20" x14ac:dyDescent="0.55000000000000004">
      <c r="A232">
        <v>230</v>
      </c>
      <c r="B232" t="s">
        <v>60</v>
      </c>
      <c r="C232" s="3" t="s">
        <v>61</v>
      </c>
      <c r="D232">
        <v>23709.549381525099</v>
      </c>
      <c r="E232">
        <v>70441.523484897305</v>
      </c>
      <c r="F232" s="4">
        <f t="shared" si="18"/>
        <v>2.9710190755369896</v>
      </c>
      <c r="G232" t="s">
        <v>13</v>
      </c>
      <c r="H232">
        <v>1847.6583917508101</v>
      </c>
      <c r="I232" s="5" cm="1">
        <f t="array" ref="I232">_xlfn.IFS(H232=0,0,H232&gt;0,E232/H232)</f>
        <v>38.124754986850192</v>
      </c>
      <c r="J232" t="s">
        <v>20</v>
      </c>
      <c r="K232" t="s">
        <v>21</v>
      </c>
      <c r="L232">
        <v>1351529267.2969301</v>
      </c>
      <c r="M232" s="9">
        <f t="shared" si="19"/>
        <v>41211.699852973725</v>
      </c>
      <c r="N232">
        <v>1353791706.19332</v>
      </c>
      <c r="O232" s="9">
        <f t="shared" si="20"/>
        <v>41237.885488348613</v>
      </c>
      <c r="P232" t="b">
        <v>0</v>
      </c>
      <c r="Q232" t="b">
        <v>0</v>
      </c>
      <c r="R232" t="s">
        <v>59</v>
      </c>
      <c r="S232" t="str" cm="1">
        <f t="array" ref="S232:T232">_xlfn.TEXTSPLIT(R232,"/",,TRUE)</f>
        <v>music</v>
      </c>
      <c r="T232" t="str">
        <v>indie rock</v>
      </c>
    </row>
    <row r="233" spans="1:20" x14ac:dyDescent="0.55000000000000004">
      <c r="A233">
        <v>231</v>
      </c>
      <c r="B233" t="s">
        <v>62</v>
      </c>
      <c r="C233" s="3" t="s">
        <v>63</v>
      </c>
      <c r="D233">
        <v>23657.5347825155</v>
      </c>
      <c r="E233">
        <v>70590.234688190103</v>
      </c>
      <c r="F233" s="4">
        <f t="shared" si="18"/>
        <v>2.9838372990731479</v>
      </c>
      <c r="G233" t="s">
        <v>13</v>
      </c>
      <c r="H233">
        <v>1853.4744731708399</v>
      </c>
      <c r="I233" s="5" cm="1">
        <f t="array" ref="I233">_xlfn.IFS(H233=0,0,H233&gt;0,E233/H233)</f>
        <v>38.08535575212295</v>
      </c>
      <c r="J233" t="s">
        <v>20</v>
      </c>
      <c r="K233" t="s">
        <v>21</v>
      </c>
      <c r="L233">
        <v>1351160793.0927999</v>
      </c>
      <c r="M233" s="9">
        <f t="shared" si="19"/>
        <v>41207.435105240744</v>
      </c>
      <c r="N233">
        <v>1353426923.96296</v>
      </c>
      <c r="O233" s="9">
        <f t="shared" si="20"/>
        <v>41233.663471793516</v>
      </c>
      <c r="P233" t="b">
        <v>0</v>
      </c>
      <c r="Q233" t="b">
        <v>0</v>
      </c>
      <c r="R233" t="s">
        <v>64</v>
      </c>
      <c r="S233" t="str" cm="1">
        <f t="array" ref="S233:T233">_xlfn.TEXTSPLIT(R233,"/",,TRUE)</f>
        <v>technology</v>
      </c>
      <c r="T233" t="str">
        <v>wearables</v>
      </c>
    </row>
    <row r="234" spans="1:20" x14ac:dyDescent="0.55000000000000004">
      <c r="A234">
        <v>232</v>
      </c>
      <c r="B234" t="s">
        <v>65</v>
      </c>
      <c r="C234" s="3" t="s">
        <v>66</v>
      </c>
      <c r="D234">
        <v>23605.520183505902</v>
      </c>
      <c r="E234">
        <v>70738.945891482901</v>
      </c>
      <c r="F234" s="4">
        <f t="shared" si="18"/>
        <v>2.9967120123415438</v>
      </c>
      <c r="G234" t="s">
        <v>19</v>
      </c>
      <c r="H234">
        <v>1859.29055459087</v>
      </c>
      <c r="I234" s="5" cm="1">
        <f t="array" ref="I234">_xlfn.IFS(H234=0,0,H234&gt;0,E234/H234)</f>
        <v>38.046203008355917</v>
      </c>
      <c r="J234" t="s">
        <v>20</v>
      </c>
      <c r="K234" t="s">
        <v>21</v>
      </c>
      <c r="L234">
        <v>1350792318.88867</v>
      </c>
      <c r="M234" s="9">
        <f t="shared" si="19"/>
        <v>41203.170357507755</v>
      </c>
      <c r="N234">
        <v>1353062141.73259</v>
      </c>
      <c r="O234" s="9">
        <f t="shared" si="20"/>
        <v>41229.44145523831</v>
      </c>
      <c r="P234" t="b">
        <v>0</v>
      </c>
      <c r="Q234" t="b">
        <v>0</v>
      </c>
      <c r="R234" t="s">
        <v>67</v>
      </c>
      <c r="S234" t="str" cm="1">
        <f t="array" ref="S234:T234">_xlfn.TEXTSPLIT(R234,"/",,TRUE)</f>
        <v>publishing</v>
      </c>
      <c r="T234" t="str">
        <v>nonfiction</v>
      </c>
    </row>
    <row r="235" spans="1:20" x14ac:dyDescent="0.55000000000000004">
      <c r="A235">
        <v>233</v>
      </c>
      <c r="B235" t="s">
        <v>68</v>
      </c>
      <c r="C235" s="3" t="s">
        <v>69</v>
      </c>
      <c r="D235">
        <v>23553.505584496299</v>
      </c>
      <c r="E235">
        <v>70887.657094775699</v>
      </c>
      <c r="F235" s="4">
        <f t="shared" si="18"/>
        <v>3.0096435895910254</v>
      </c>
      <c r="G235" t="s">
        <v>19</v>
      </c>
      <c r="H235">
        <v>1865.10663601089</v>
      </c>
      <c r="I235" s="5" cm="1">
        <f t="array" ref="I235">_xlfn.IFS(H235=0,0,H235&gt;0,E235/H235)</f>
        <v>38.007294449603684</v>
      </c>
      <c r="J235" t="s">
        <v>20</v>
      </c>
      <c r="K235" t="s">
        <v>21</v>
      </c>
      <c r="L235">
        <v>1350423844.68455</v>
      </c>
      <c r="M235" s="9">
        <f t="shared" si="19"/>
        <v>41198.905609774883</v>
      </c>
      <c r="N235">
        <v>1352697359.5022199</v>
      </c>
      <c r="O235" s="9">
        <f t="shared" si="20"/>
        <v>41225.219438683103</v>
      </c>
      <c r="P235" t="b">
        <v>0</v>
      </c>
      <c r="Q235" t="b">
        <v>0</v>
      </c>
      <c r="R235" t="s">
        <v>70</v>
      </c>
      <c r="S235" t="str" cm="1">
        <f t="array" ref="S235:T235">_xlfn.TEXTSPLIT(R235,"/",,TRUE)</f>
        <v>film &amp; video</v>
      </c>
      <c r="T235" t="str">
        <v>animation</v>
      </c>
    </row>
    <row r="236" spans="1:20" x14ac:dyDescent="0.55000000000000004">
      <c r="A236">
        <v>234</v>
      </c>
      <c r="B236" t="s">
        <v>71</v>
      </c>
      <c r="C236" s="3" t="s">
        <v>72</v>
      </c>
      <c r="D236">
        <v>23501.490985486798</v>
      </c>
      <c r="E236">
        <v>71036.368298068599</v>
      </c>
      <c r="F236" s="4">
        <f t="shared" si="18"/>
        <v>3.0226324083836498</v>
      </c>
      <c r="G236" t="s">
        <v>73</v>
      </c>
      <c r="H236">
        <v>1870.9227174309201</v>
      </c>
      <c r="I236" s="5" cm="1">
        <f t="array" ref="I236">_xlfn.IFS(H236=0,0,H236&gt;0,E236/H236)</f>
        <v>37.968627798593964</v>
      </c>
      <c r="J236" t="s">
        <v>20</v>
      </c>
      <c r="K236" t="s">
        <v>21</v>
      </c>
      <c r="L236">
        <v>1350055370.4804201</v>
      </c>
      <c r="M236" s="9">
        <f t="shared" si="19"/>
        <v>41194.640862041902</v>
      </c>
      <c r="N236">
        <v>1352332577.2718501</v>
      </c>
      <c r="O236" s="9">
        <f t="shared" si="20"/>
        <v>41220.997422127897</v>
      </c>
      <c r="P236" t="b">
        <v>0</v>
      </c>
      <c r="Q236" t="b">
        <v>0</v>
      </c>
      <c r="R236" t="s">
        <v>32</v>
      </c>
      <c r="S236" t="str" cm="1">
        <f t="array" ref="S236:T236">_xlfn.TEXTSPLIT(R236,"/",,TRUE)</f>
        <v>theater</v>
      </c>
      <c r="T236" t="str">
        <v>plays</v>
      </c>
    </row>
    <row r="237" spans="1:20" x14ac:dyDescent="0.55000000000000004">
      <c r="A237">
        <v>235</v>
      </c>
      <c r="B237" t="s">
        <v>74</v>
      </c>
      <c r="C237" s="3" t="s">
        <v>75</v>
      </c>
      <c r="D237">
        <v>23449.476386477199</v>
      </c>
      <c r="E237">
        <v>71185.079501361397</v>
      </c>
      <c r="F237" s="4">
        <f t="shared" si="18"/>
        <v>3.0356788496314686</v>
      </c>
      <c r="G237" t="s">
        <v>13</v>
      </c>
      <c r="H237">
        <v>1876.7387988509499</v>
      </c>
      <c r="I237" s="5" cm="1">
        <f t="array" ref="I237">_xlfn.IFS(H237=0,0,H237&gt;0,E237/H237)</f>
        <v>37.930200806284333</v>
      </c>
      <c r="J237" t="s">
        <v>20</v>
      </c>
      <c r="K237" t="s">
        <v>21</v>
      </c>
      <c r="L237">
        <v>1349686896.2762899</v>
      </c>
      <c r="M237" s="9">
        <f t="shared" si="19"/>
        <v>41190.376114308914</v>
      </c>
      <c r="N237">
        <v>1351967795.0414801</v>
      </c>
      <c r="O237" s="9">
        <f t="shared" si="20"/>
        <v>41216.775405572684</v>
      </c>
      <c r="P237" t="b">
        <v>0</v>
      </c>
      <c r="Q237" t="b">
        <v>1</v>
      </c>
      <c r="R237" t="s">
        <v>32</v>
      </c>
      <c r="S237" t="str" cm="1">
        <f t="array" ref="S237:T237">_xlfn.TEXTSPLIT(R237,"/",,TRUE)</f>
        <v>theater</v>
      </c>
      <c r="T237" t="str">
        <v>plays</v>
      </c>
    </row>
    <row r="238" spans="1:20" x14ac:dyDescent="0.55000000000000004">
      <c r="A238">
        <v>236</v>
      </c>
      <c r="B238" t="s">
        <v>76</v>
      </c>
      <c r="C238" s="3" t="s">
        <v>77</v>
      </c>
      <c r="D238">
        <v>23397.461787467601</v>
      </c>
      <c r="E238">
        <v>71333.790704654195</v>
      </c>
      <c r="F238" s="4">
        <f t="shared" si="18"/>
        <v>3.0487832976337104</v>
      </c>
      <c r="G238" t="s">
        <v>19</v>
      </c>
      <c r="H238">
        <v>1882.55488027098</v>
      </c>
      <c r="I238" s="5" cm="1">
        <f t="array" ref="I238">_xlfn.IFS(H238=0,0,H238&gt;0,E238/H238)</f>
        <v>37.892011251425629</v>
      </c>
      <c r="J238" t="s">
        <v>20</v>
      </c>
      <c r="K238" t="s">
        <v>21</v>
      </c>
      <c r="L238">
        <v>1349318422.07216</v>
      </c>
      <c r="M238" s="9">
        <f t="shared" si="19"/>
        <v>41186.111366575926</v>
      </c>
      <c r="N238">
        <v>1351603012.81111</v>
      </c>
      <c r="O238" s="9">
        <f t="shared" si="20"/>
        <v>41212.553389017477</v>
      </c>
      <c r="P238" t="b">
        <v>0</v>
      </c>
      <c r="Q238" t="b">
        <v>0</v>
      </c>
      <c r="R238" t="s">
        <v>52</v>
      </c>
      <c r="S238" t="str" cm="1">
        <f t="array" ref="S238:T238">_xlfn.TEXTSPLIT(R238,"/",,TRUE)</f>
        <v>film &amp; video</v>
      </c>
      <c r="T238" t="str">
        <v>drama</v>
      </c>
    </row>
    <row r="239" spans="1:20" x14ac:dyDescent="0.55000000000000004">
      <c r="A239">
        <v>237</v>
      </c>
      <c r="B239" t="s">
        <v>78</v>
      </c>
      <c r="C239" s="3" t="s">
        <v>79</v>
      </c>
      <c r="D239">
        <v>23345.447188458002</v>
      </c>
      <c r="E239">
        <v>71482.501907946993</v>
      </c>
      <c r="F239" s="4">
        <f t="shared" si="18"/>
        <v>3.0619461401145474</v>
      </c>
      <c r="G239" t="s">
        <v>13</v>
      </c>
      <c r="H239">
        <v>1888.370961691</v>
      </c>
      <c r="I239" s="5" cm="1">
        <f t="array" ref="I239">_xlfn.IFS(H239=0,0,H239&gt;0,E239/H239)</f>
        <v>37.85405694013415</v>
      </c>
      <c r="J239" t="s">
        <v>20</v>
      </c>
      <c r="K239" t="s">
        <v>21</v>
      </c>
      <c r="L239">
        <v>1348949947.8680301</v>
      </c>
      <c r="M239" s="9">
        <f t="shared" si="19"/>
        <v>41181.846618842945</v>
      </c>
      <c r="N239">
        <v>1351238230.58074</v>
      </c>
      <c r="O239" s="9">
        <f t="shared" si="20"/>
        <v>41208.331372462264</v>
      </c>
      <c r="P239" t="b">
        <v>0</v>
      </c>
      <c r="Q239" t="b">
        <v>0</v>
      </c>
      <c r="R239" t="s">
        <v>32</v>
      </c>
      <c r="S239" t="str" cm="1">
        <f t="array" ref="S239:T239">_xlfn.TEXTSPLIT(R239,"/",,TRUE)</f>
        <v>theater</v>
      </c>
      <c r="T239" t="str">
        <v>plays</v>
      </c>
    </row>
    <row r="240" spans="1:20" x14ac:dyDescent="0.55000000000000004">
      <c r="A240">
        <v>238</v>
      </c>
      <c r="B240" t="s">
        <v>80</v>
      </c>
      <c r="C240" s="3" t="s">
        <v>81</v>
      </c>
      <c r="D240">
        <v>23293.432589448399</v>
      </c>
      <c r="E240">
        <v>71631.213111239806</v>
      </c>
      <c r="F240" s="4">
        <f t="shared" si="18"/>
        <v>3.0751677682613319</v>
      </c>
      <c r="G240" t="s">
        <v>19</v>
      </c>
      <c r="H240">
        <v>1894.1870431110301</v>
      </c>
      <c r="I240" s="5" cm="1">
        <f t="array" ref="I240">_xlfn.IFS(H240=0,0,H240&gt;0,E240/H240)</f>
        <v>37.816335705470799</v>
      </c>
      <c r="J240" t="s">
        <v>20</v>
      </c>
      <c r="K240" t="s">
        <v>21</v>
      </c>
      <c r="L240">
        <v>1348581473.6638999</v>
      </c>
      <c r="M240" s="9">
        <f t="shared" si="19"/>
        <v>41177.581871109949</v>
      </c>
      <c r="N240">
        <v>1350873448.3503799</v>
      </c>
      <c r="O240" s="9">
        <f t="shared" si="20"/>
        <v>41204.109355907174</v>
      </c>
      <c r="P240" t="b">
        <v>0</v>
      </c>
      <c r="Q240" t="b">
        <v>0</v>
      </c>
      <c r="R240" t="s">
        <v>32</v>
      </c>
      <c r="S240" t="str" cm="1">
        <f t="array" ref="S240:T240">_xlfn.TEXTSPLIT(R240,"/",,TRUE)</f>
        <v>theater</v>
      </c>
      <c r="T240" t="str">
        <v>plays</v>
      </c>
    </row>
    <row r="241" spans="1:20" x14ac:dyDescent="0.55000000000000004">
      <c r="A241">
        <v>239</v>
      </c>
      <c r="B241" t="s">
        <v>82</v>
      </c>
      <c r="C241" s="3" t="s">
        <v>83</v>
      </c>
      <c r="D241">
        <v>23241.4179904388</v>
      </c>
      <c r="E241">
        <v>71779.924314532604</v>
      </c>
      <c r="F241" s="4">
        <f t="shared" si="18"/>
        <v>3.0884485767633403</v>
      </c>
      <c r="G241" t="s">
        <v>19</v>
      </c>
      <c r="H241">
        <v>1900.0031245310599</v>
      </c>
      <c r="I241" s="5" cm="1">
        <f t="array" ref="I241">_xlfn.IFS(H241=0,0,H241&gt;0,E241/H241)</f>
        <v>37.778845407029856</v>
      </c>
      <c r="J241" t="s">
        <v>39</v>
      </c>
      <c r="K241" t="s">
        <v>40</v>
      </c>
      <c r="L241">
        <v>1348212999.45977</v>
      </c>
      <c r="M241" s="9">
        <f t="shared" si="19"/>
        <v>41173.317123376968</v>
      </c>
      <c r="N241">
        <v>1350508666.1200099</v>
      </c>
      <c r="O241" s="9">
        <f t="shared" si="20"/>
        <v>41199.887339351968</v>
      </c>
      <c r="P241" t="b">
        <v>0</v>
      </c>
      <c r="Q241" t="b">
        <v>0</v>
      </c>
      <c r="R241" t="s">
        <v>41</v>
      </c>
      <c r="S241" t="str" cm="1">
        <f t="array" ref="S241:T241">_xlfn.TEXTSPLIT(R241,"/",,TRUE)</f>
        <v>film &amp; video</v>
      </c>
      <c r="T241" t="str">
        <v>documentary</v>
      </c>
    </row>
    <row r="242" spans="1:20" x14ac:dyDescent="0.55000000000000004">
      <c r="A242">
        <v>240</v>
      </c>
      <c r="B242" t="s">
        <v>84</v>
      </c>
      <c r="C242" s="3" t="s">
        <v>85</v>
      </c>
      <c r="D242">
        <v>23189.4033914293</v>
      </c>
      <c r="E242">
        <v>71928.635517825402</v>
      </c>
      <c r="F242" s="4">
        <f t="shared" si="18"/>
        <v>3.1017889638510452</v>
      </c>
      <c r="G242" t="s">
        <v>19</v>
      </c>
      <c r="H242">
        <v>1905.81920595108</v>
      </c>
      <c r="I242" s="5" cm="1">
        <f t="array" ref="I242">_xlfn.IFS(H242=0,0,H242&gt;0,E242/H242)</f>
        <v>37.741583930533501</v>
      </c>
      <c r="J242" t="s">
        <v>20</v>
      </c>
      <c r="K242" t="s">
        <v>21</v>
      </c>
      <c r="L242">
        <v>1347844525.25564</v>
      </c>
      <c r="M242" s="9">
        <f t="shared" si="19"/>
        <v>41169.05237564398</v>
      </c>
      <c r="N242">
        <v>1350143883.8896401</v>
      </c>
      <c r="O242" s="9">
        <f t="shared" si="20"/>
        <v>41195.665322796762</v>
      </c>
      <c r="P242" t="b">
        <v>0</v>
      </c>
      <c r="Q242" t="b">
        <v>0</v>
      </c>
      <c r="R242" t="s">
        <v>64</v>
      </c>
      <c r="S242" t="str" cm="1">
        <f t="array" ref="S242:T242">_xlfn.TEXTSPLIT(R242,"/",,TRUE)</f>
        <v>technology</v>
      </c>
      <c r="T242" t="str">
        <v>wearables</v>
      </c>
    </row>
    <row r="243" spans="1:20" x14ac:dyDescent="0.55000000000000004">
      <c r="A243">
        <v>241</v>
      </c>
      <c r="B243" t="s">
        <v>86</v>
      </c>
      <c r="C243" s="3" t="s">
        <v>87</v>
      </c>
      <c r="D243">
        <v>23137.388792419701</v>
      </c>
      <c r="E243">
        <v>72077.346721118302</v>
      </c>
      <c r="F243" s="4">
        <f t="shared" si="18"/>
        <v>3.1151893313359702</v>
      </c>
      <c r="G243" t="s">
        <v>19</v>
      </c>
      <c r="H243">
        <v>1911.6352873711101</v>
      </c>
      <c r="I243" s="5" cm="1">
        <f t="array" ref="I243">_xlfn.IFS(H243=0,0,H243&gt;0,E243/H243)</f>
        <v>37.704549187433869</v>
      </c>
      <c r="J243" t="s">
        <v>20</v>
      </c>
      <c r="K243" t="s">
        <v>21</v>
      </c>
      <c r="L243">
        <v>1347476051.0515101</v>
      </c>
      <c r="M243" s="9">
        <f t="shared" si="19"/>
        <v>41164.787627910999</v>
      </c>
      <c r="N243">
        <v>1349779101.65927</v>
      </c>
      <c r="O243" s="9">
        <f t="shared" si="20"/>
        <v>41191.443306241548</v>
      </c>
      <c r="P243" t="b">
        <v>0</v>
      </c>
      <c r="Q243" t="b">
        <v>1</v>
      </c>
      <c r="R243" t="s">
        <v>88</v>
      </c>
      <c r="S243" t="str" cm="1">
        <f t="array" ref="S243:T243">_xlfn.TEXTSPLIT(R243,"/",,TRUE)</f>
        <v>games</v>
      </c>
      <c r="T243" t="str">
        <v>video games</v>
      </c>
    </row>
    <row r="244" spans="1:20" x14ac:dyDescent="0.55000000000000004">
      <c r="A244">
        <v>242</v>
      </c>
      <c r="B244" t="s">
        <v>89</v>
      </c>
      <c r="C244" s="3" t="s">
        <v>90</v>
      </c>
      <c r="D244">
        <v>23085.374193410102</v>
      </c>
      <c r="E244">
        <v>72226.0579244111</v>
      </c>
      <c r="F244" s="4">
        <f t="shared" si="18"/>
        <v>3.1286500846509382</v>
      </c>
      <c r="G244" t="s">
        <v>73</v>
      </c>
      <c r="H244">
        <v>1917.4513687911401</v>
      </c>
      <c r="I244" s="5" cm="1">
        <f t="array" ref="I244">_xlfn.IFS(H244=0,0,H244&gt;0,E244/H244)</f>
        <v>37.667739114523734</v>
      </c>
      <c r="J244" t="s">
        <v>20</v>
      </c>
      <c r="K244" t="s">
        <v>21</v>
      </c>
      <c r="L244">
        <v>1347107576.8473899</v>
      </c>
      <c r="M244" s="9">
        <f t="shared" si="19"/>
        <v>41160.522880178127</v>
      </c>
      <c r="N244">
        <v>1349414319.4289</v>
      </c>
      <c r="O244" s="9">
        <f t="shared" si="20"/>
        <v>41187.221289686342</v>
      </c>
      <c r="P244" t="b">
        <v>0</v>
      </c>
      <c r="Q244" t="b">
        <v>0</v>
      </c>
      <c r="R244" t="s">
        <v>32</v>
      </c>
      <c r="S244" t="str" cm="1">
        <f t="array" ref="S244:T244">_xlfn.TEXTSPLIT(R244,"/",,TRUE)</f>
        <v>theater</v>
      </c>
      <c r="T244" t="str">
        <v>plays</v>
      </c>
    </row>
    <row r="245" spans="1:20" x14ac:dyDescent="0.55000000000000004">
      <c r="A245">
        <v>243</v>
      </c>
      <c r="B245" t="s">
        <v>91</v>
      </c>
      <c r="C245" s="3" t="s">
        <v>92</v>
      </c>
      <c r="D245">
        <v>23033.359594400499</v>
      </c>
      <c r="E245">
        <v>72374.769127703898</v>
      </c>
      <c r="F245" s="4">
        <f t="shared" si="18"/>
        <v>3.142171632891039</v>
      </c>
      <c r="G245" t="s">
        <v>13</v>
      </c>
      <c r="H245">
        <v>1923.2674502111599</v>
      </c>
      <c r="I245" s="5" cm="1">
        <f t="array" ref="I245">_xlfn.IFS(H245=0,0,H245&gt;0,E245/H245)</f>
        <v>37.631151673553099</v>
      </c>
      <c r="J245" t="s">
        <v>20</v>
      </c>
      <c r="K245" t="s">
        <v>21</v>
      </c>
      <c r="L245">
        <v>1346739102.64326</v>
      </c>
      <c r="M245" s="9">
        <f t="shared" si="19"/>
        <v>41156.258132445138</v>
      </c>
      <c r="N245">
        <v>1349049537.19853</v>
      </c>
      <c r="O245" s="9">
        <f t="shared" si="20"/>
        <v>41182.999273131136</v>
      </c>
      <c r="P245" t="b">
        <v>0</v>
      </c>
      <c r="Q245" t="b">
        <v>0</v>
      </c>
      <c r="R245" t="s">
        <v>22</v>
      </c>
      <c r="S245" t="str" cm="1">
        <f t="array" ref="S245:T245">_xlfn.TEXTSPLIT(R245,"/",,TRUE)</f>
        <v>music</v>
      </c>
      <c r="T245" t="str">
        <v>rock</v>
      </c>
    </row>
    <row r="246" spans="1:20" x14ac:dyDescent="0.55000000000000004">
      <c r="A246">
        <v>244</v>
      </c>
      <c r="B246" t="s">
        <v>93</v>
      </c>
      <c r="C246" s="3" t="s">
        <v>94</v>
      </c>
      <c r="D246">
        <v>22981.3449953909</v>
      </c>
      <c r="E246">
        <v>72523.480330996696</v>
      </c>
      <c r="F246" s="4">
        <f t="shared" si="18"/>
        <v>3.1557543888550423</v>
      </c>
      <c r="G246" t="s">
        <v>19</v>
      </c>
      <c r="H246">
        <v>1929.08353163119</v>
      </c>
      <c r="I246" s="5" cm="1">
        <f t="array" ref="I246">_xlfn.IFS(H246=0,0,H246&gt;0,E246/H246)</f>
        <v>37.594784850852186</v>
      </c>
      <c r="J246" t="s">
        <v>20</v>
      </c>
      <c r="K246" t="s">
        <v>21</v>
      </c>
      <c r="L246">
        <v>1346370628.4391301</v>
      </c>
      <c r="M246" s="9">
        <f t="shared" si="19"/>
        <v>41151.99338471215</v>
      </c>
      <c r="N246">
        <v>1348684754.9681599</v>
      </c>
      <c r="O246" s="9">
        <f t="shared" si="20"/>
        <v>41178.777256575922</v>
      </c>
      <c r="P246" t="b">
        <v>0</v>
      </c>
      <c r="Q246" t="b">
        <v>1</v>
      </c>
      <c r="R246" t="s">
        <v>32</v>
      </c>
      <c r="S246" t="str" cm="1">
        <f t="array" ref="S246:T246">_xlfn.TEXTSPLIT(R246,"/",,TRUE)</f>
        <v>theater</v>
      </c>
      <c r="T246" t="str">
        <v>plays</v>
      </c>
    </row>
    <row r="247" spans="1:20" x14ac:dyDescent="0.55000000000000004">
      <c r="A247">
        <v>245</v>
      </c>
      <c r="B247" t="s">
        <v>95</v>
      </c>
      <c r="C247" s="3" t="s">
        <v>96</v>
      </c>
      <c r="D247">
        <v>22929.330396381301</v>
      </c>
      <c r="E247">
        <v>72672.191534289406</v>
      </c>
      <c r="F247" s="4">
        <f t="shared" si="18"/>
        <v>3.169398769087409</v>
      </c>
      <c r="G247" t="s">
        <v>19</v>
      </c>
      <c r="H247">
        <v>1934.8996130512201</v>
      </c>
      <c r="I247" s="5" cm="1">
        <f t="array" ref="I247">_xlfn.IFS(H247=0,0,H247&gt;0,E247/H247)</f>
        <v>37.558636656963166</v>
      </c>
      <c r="J247" t="s">
        <v>97</v>
      </c>
      <c r="K247" t="s">
        <v>98</v>
      </c>
      <c r="L247">
        <v>1346002154.2349999</v>
      </c>
      <c r="M247" s="9">
        <f t="shared" si="19"/>
        <v>41147.728636979162</v>
      </c>
      <c r="N247">
        <v>1348319972.7377999</v>
      </c>
      <c r="O247" s="9">
        <f t="shared" si="20"/>
        <v>41174.555240020833</v>
      </c>
      <c r="P247" t="b">
        <v>0</v>
      </c>
      <c r="Q247" t="b">
        <v>0</v>
      </c>
      <c r="R247" t="s">
        <v>99</v>
      </c>
      <c r="S247" t="str" cm="1">
        <f t="array" ref="S247:T247">_xlfn.TEXTSPLIT(R247,"/",,TRUE)</f>
        <v>film &amp; video</v>
      </c>
      <c r="T247" t="str">
        <v>shorts</v>
      </c>
    </row>
    <row r="248" spans="1:20" x14ac:dyDescent="0.55000000000000004">
      <c r="A248">
        <v>246</v>
      </c>
      <c r="B248" t="s">
        <v>100</v>
      </c>
      <c r="C248" s="3" t="s">
        <v>101</v>
      </c>
      <c r="D248">
        <v>22877.315797371801</v>
      </c>
      <c r="E248">
        <v>72820.902737582393</v>
      </c>
      <c r="F248" s="4">
        <f t="shared" si="18"/>
        <v>3.1831051939208805</v>
      </c>
      <c r="G248" t="s">
        <v>19</v>
      </c>
      <c r="H248">
        <v>1940.7156944712499</v>
      </c>
      <c r="I248" s="5" cm="1">
        <f t="array" ref="I248">_xlfn.IFS(H248=0,0,H248&gt;0,E248/H248)</f>
        <v>37.522705126276897</v>
      </c>
      <c r="J248" t="s">
        <v>20</v>
      </c>
      <c r="K248" t="s">
        <v>21</v>
      </c>
      <c r="L248">
        <v>1345633680.03087</v>
      </c>
      <c r="M248" s="9">
        <f t="shared" si="19"/>
        <v>41143.463889246181</v>
      </c>
      <c r="N248">
        <v>1347955190.5074301</v>
      </c>
      <c r="O248" s="9">
        <f t="shared" si="20"/>
        <v>41170.333223465626</v>
      </c>
      <c r="P248" t="b">
        <v>0</v>
      </c>
      <c r="Q248" t="b">
        <v>0</v>
      </c>
      <c r="R248" t="s">
        <v>70</v>
      </c>
      <c r="S248" t="str" cm="1">
        <f t="array" ref="S248:T248">_xlfn.TEXTSPLIT(R248,"/",,TRUE)</f>
        <v>film &amp; video</v>
      </c>
      <c r="T248" t="str">
        <v>animation</v>
      </c>
    </row>
    <row r="249" spans="1:20" x14ac:dyDescent="0.55000000000000004">
      <c r="A249">
        <v>247</v>
      </c>
      <c r="B249" t="s">
        <v>102</v>
      </c>
      <c r="C249" s="3" t="s">
        <v>103</v>
      </c>
      <c r="D249">
        <v>22825.301198362198</v>
      </c>
      <c r="E249">
        <v>72969.613940875206</v>
      </c>
      <c r="F249" s="4">
        <f t="shared" si="18"/>
        <v>3.1968740875196446</v>
      </c>
      <c r="G249" t="s">
        <v>19</v>
      </c>
      <c r="H249">
        <v>1946.5317758912699</v>
      </c>
      <c r="I249" s="5" cm="1">
        <f t="array" ref="I249">_xlfn.IFS(H249=0,0,H249&gt;0,E249/H249)</f>
        <v>37.486988316676303</v>
      </c>
      <c r="J249" t="s">
        <v>39</v>
      </c>
      <c r="K249" t="s">
        <v>40</v>
      </c>
      <c r="L249">
        <v>1345265205.82674</v>
      </c>
      <c r="M249" s="9">
        <f t="shared" si="19"/>
        <v>41139.199141513192</v>
      </c>
      <c r="N249">
        <v>1347590408.27706</v>
      </c>
      <c r="O249" s="9">
        <f t="shared" si="20"/>
        <v>41166.11120691042</v>
      </c>
      <c r="P249" t="b">
        <v>0</v>
      </c>
      <c r="Q249" t="b">
        <v>0</v>
      </c>
      <c r="R249" t="s">
        <v>88</v>
      </c>
      <c r="S249" t="str" cm="1">
        <f t="array" ref="S249:T249">_xlfn.TEXTSPLIT(R249,"/",,TRUE)</f>
        <v>games</v>
      </c>
      <c r="T249" t="str">
        <v>video games</v>
      </c>
    </row>
    <row r="250" spans="1:20" x14ac:dyDescent="0.55000000000000004">
      <c r="A250">
        <v>248</v>
      </c>
      <c r="B250" t="s">
        <v>104</v>
      </c>
      <c r="C250" s="3" t="s">
        <v>105</v>
      </c>
      <c r="D250">
        <v>22773.286599352599</v>
      </c>
      <c r="E250">
        <v>73118.325144168004</v>
      </c>
      <c r="F250" s="4">
        <f t="shared" si="18"/>
        <v>3.2107058779230671</v>
      </c>
      <c r="G250" t="s">
        <v>13</v>
      </c>
      <c r="H250">
        <v>1952.3478573113</v>
      </c>
      <c r="I250" s="5" cm="1">
        <f t="array" ref="I250">_xlfn.IFS(H250=0,0,H250&gt;0,E250/H250)</f>
        <v>37.451484309186483</v>
      </c>
      <c r="J250" t="s">
        <v>106</v>
      </c>
      <c r="K250" t="s">
        <v>107</v>
      </c>
      <c r="L250">
        <v>1344896731.6226101</v>
      </c>
      <c r="M250" s="9">
        <f t="shared" si="19"/>
        <v>41134.934393780211</v>
      </c>
      <c r="N250">
        <v>1347225626.04669</v>
      </c>
      <c r="O250" s="9">
        <f t="shared" si="20"/>
        <v>41161.889190355207</v>
      </c>
      <c r="P250" t="b">
        <v>0</v>
      </c>
      <c r="Q250" t="b">
        <v>0</v>
      </c>
      <c r="R250" t="s">
        <v>41</v>
      </c>
      <c r="S250" t="str" cm="1">
        <f t="array" ref="S250:T250">_xlfn.TEXTSPLIT(R250,"/",,TRUE)</f>
        <v>film &amp; video</v>
      </c>
      <c r="T250" t="str">
        <v>documentary</v>
      </c>
    </row>
    <row r="251" spans="1:20" x14ac:dyDescent="0.55000000000000004">
      <c r="A251">
        <v>249</v>
      </c>
      <c r="B251" t="s">
        <v>108</v>
      </c>
      <c r="C251" s="3" t="s">
        <v>109</v>
      </c>
      <c r="D251">
        <v>22721.272000343</v>
      </c>
      <c r="E251">
        <v>73267.036347460802</v>
      </c>
      <c r="F251" s="4">
        <f t="shared" si="18"/>
        <v>3.2246009970900733</v>
      </c>
      <c r="G251" t="s">
        <v>19</v>
      </c>
      <c r="H251">
        <v>1958.1639387313301</v>
      </c>
      <c r="I251" s="5" cm="1">
        <f t="array" ref="I251">_xlfn.IFS(H251=0,0,H251&gt;0,E251/H251)</f>
        <v>37.416191207631776</v>
      </c>
      <c r="J251" t="s">
        <v>20</v>
      </c>
      <c r="K251" t="s">
        <v>21</v>
      </c>
      <c r="L251">
        <v>1344528257.4184799</v>
      </c>
      <c r="M251" s="9">
        <f t="shared" si="19"/>
        <v>41130.669646047223</v>
      </c>
      <c r="N251">
        <v>1346860843.8163199</v>
      </c>
      <c r="O251" s="9">
        <f t="shared" si="20"/>
        <v>41157.6671738</v>
      </c>
      <c r="P251" t="b">
        <v>0</v>
      </c>
      <c r="Q251" t="b">
        <v>0</v>
      </c>
      <c r="R251" t="s">
        <v>32</v>
      </c>
      <c r="S251" t="str" cm="1">
        <f t="array" ref="S251:T251">_xlfn.TEXTSPLIT(R251,"/",,TRUE)</f>
        <v>theater</v>
      </c>
      <c r="T251" t="str">
        <v>plays</v>
      </c>
    </row>
    <row r="252" spans="1:20" ht="37" x14ac:dyDescent="0.55000000000000004">
      <c r="A252">
        <v>250</v>
      </c>
      <c r="B252" t="s">
        <v>110</v>
      </c>
      <c r="C252" s="3" t="s">
        <v>111</v>
      </c>
      <c r="D252">
        <v>22669.257401333402</v>
      </c>
      <c r="E252">
        <v>73415.7475507536</v>
      </c>
      <c r="F252" s="4">
        <f t="shared" si="18"/>
        <v>3.2385598809441061</v>
      </c>
      <c r="G252" t="s">
        <v>19</v>
      </c>
      <c r="H252">
        <v>1963.9800201513499</v>
      </c>
      <c r="I252" s="5" cm="1">
        <f t="array" ref="I252">_xlfn.IFS(H252=0,0,H252&gt;0,E252/H252)</f>
        <v>37.381107138297658</v>
      </c>
      <c r="J252" t="s">
        <v>20</v>
      </c>
      <c r="K252" t="s">
        <v>21</v>
      </c>
      <c r="L252">
        <v>1344159783.21435</v>
      </c>
      <c r="M252" s="9">
        <f t="shared" si="19"/>
        <v>41126.404898314235</v>
      </c>
      <c r="N252">
        <v>1346496061.5859499</v>
      </c>
      <c r="O252" s="9">
        <f t="shared" si="20"/>
        <v>41153.445157244794</v>
      </c>
      <c r="P252" t="b">
        <v>0</v>
      </c>
      <c r="Q252" t="b">
        <v>0</v>
      </c>
      <c r="R252" t="s">
        <v>41</v>
      </c>
      <c r="S252" t="str" cm="1">
        <f t="array" ref="S252:T252">_xlfn.TEXTSPLIT(R252,"/",,TRUE)</f>
        <v>film &amp; video</v>
      </c>
      <c r="T252" t="str">
        <v>documentary</v>
      </c>
    </row>
    <row r="253" spans="1:20" x14ac:dyDescent="0.55000000000000004">
      <c r="A253">
        <v>251</v>
      </c>
      <c r="B253" t="s">
        <v>112</v>
      </c>
      <c r="C253" s="3" t="s">
        <v>113</v>
      </c>
      <c r="D253">
        <v>22617.242802323799</v>
      </c>
      <c r="E253">
        <v>73564.458754046398</v>
      </c>
      <c r="F253" s="4">
        <f t="shared" si="18"/>
        <v>3.2525829694187149</v>
      </c>
      <c r="G253" t="s">
        <v>19</v>
      </c>
      <c r="H253">
        <v>1969.7961015713799</v>
      </c>
      <c r="I253" s="5" cm="1">
        <f t="array" ref="I253">_xlfn.IFS(H253=0,0,H253&gt;0,E253/H253)</f>
        <v>37.346230249598563</v>
      </c>
      <c r="J253" t="s">
        <v>35</v>
      </c>
      <c r="K253" t="s">
        <v>36</v>
      </c>
      <c r="L253">
        <v>1343791309.0102301</v>
      </c>
      <c r="M253" s="9">
        <f t="shared" si="19"/>
        <v>41122.14015058137</v>
      </c>
      <c r="N253">
        <v>1346131279.3555901</v>
      </c>
      <c r="O253" s="9">
        <f t="shared" si="20"/>
        <v>41149.223140689697</v>
      </c>
      <c r="P253" t="b">
        <v>0</v>
      </c>
      <c r="Q253" t="b">
        <v>1</v>
      </c>
      <c r="R253" t="s">
        <v>52</v>
      </c>
      <c r="S253" t="str" cm="1">
        <f t="array" ref="S253:T253">_xlfn.TEXTSPLIT(R253,"/",,TRUE)</f>
        <v>film &amp; video</v>
      </c>
      <c r="T253" t="str">
        <v>drama</v>
      </c>
    </row>
    <row r="254" spans="1:20" x14ac:dyDescent="0.55000000000000004">
      <c r="A254">
        <v>252</v>
      </c>
      <c r="B254" t="s">
        <v>114</v>
      </c>
      <c r="C254" s="3" t="s">
        <v>115</v>
      </c>
      <c r="D254">
        <v>22565.228203314298</v>
      </c>
      <c r="E254">
        <v>73713.169957339196</v>
      </c>
      <c r="F254" s="4">
        <f t="shared" si="18"/>
        <v>3.2666707065037559</v>
      </c>
      <c r="G254" t="s">
        <v>19</v>
      </c>
      <c r="H254">
        <v>1975.61218299141</v>
      </c>
      <c r="I254" s="5" cm="1">
        <f t="array" ref="I254">_xlfn.IFS(H254=0,0,H254&gt;0,E254/H254)</f>
        <v>37.311558711753349</v>
      </c>
      <c r="J254" t="s">
        <v>20</v>
      </c>
      <c r="K254" t="s">
        <v>21</v>
      </c>
      <c r="L254">
        <v>1343422834.8060999</v>
      </c>
      <c r="M254" s="9">
        <f t="shared" si="19"/>
        <v>41117.875402848382</v>
      </c>
      <c r="N254">
        <v>1345766497.1252201</v>
      </c>
      <c r="O254" s="9">
        <f t="shared" si="20"/>
        <v>41145.001124134491</v>
      </c>
      <c r="P254" t="b">
        <v>0</v>
      </c>
      <c r="Q254" t="b">
        <v>0</v>
      </c>
      <c r="R254" t="s">
        <v>32</v>
      </c>
      <c r="S254" t="str" cm="1">
        <f t="array" ref="S254:T254">_xlfn.TEXTSPLIT(R254,"/",,TRUE)</f>
        <v>theater</v>
      </c>
      <c r="T254" t="str">
        <v>plays</v>
      </c>
    </row>
    <row r="255" spans="1:20" ht="37" x14ac:dyDescent="0.55000000000000004">
      <c r="A255">
        <v>253</v>
      </c>
      <c r="B255" t="s">
        <v>116</v>
      </c>
      <c r="C255" s="3" t="s">
        <v>117</v>
      </c>
      <c r="D255">
        <v>22513.213604304699</v>
      </c>
      <c r="E255">
        <v>73861.881160632096</v>
      </c>
      <c r="F255" s="4">
        <f t="shared" si="18"/>
        <v>3.2808235402923169</v>
      </c>
      <c r="G255" t="s">
        <v>19</v>
      </c>
      <c r="H255">
        <v>1981.4282644114301</v>
      </c>
      <c r="I255" s="5" cm="1">
        <f t="array" ref="I255">_xlfn.IFS(H255=0,0,H255&gt;0,E255/H255)</f>
        <v>37.277090716464706</v>
      </c>
      <c r="J255" t="s">
        <v>20</v>
      </c>
      <c r="K255" t="s">
        <v>21</v>
      </c>
      <c r="L255">
        <v>1343054360.60197</v>
      </c>
      <c r="M255" s="9">
        <f t="shared" si="19"/>
        <v>41113.610655115393</v>
      </c>
      <c r="N255">
        <v>1345401714.89485</v>
      </c>
      <c r="O255" s="9">
        <f t="shared" si="20"/>
        <v>41140.779107579285</v>
      </c>
      <c r="P255" t="b">
        <v>0</v>
      </c>
      <c r="Q255" t="b">
        <v>1</v>
      </c>
      <c r="R255" t="s">
        <v>118</v>
      </c>
      <c r="S255" t="str" cm="1">
        <f t="array" ref="S255:T255">_xlfn.TEXTSPLIT(R255,"/",,TRUE)</f>
        <v>publishing</v>
      </c>
      <c r="T255" t="str">
        <v>fiction</v>
      </c>
    </row>
    <row r="256" spans="1:20" x14ac:dyDescent="0.55000000000000004">
      <c r="A256">
        <v>254</v>
      </c>
      <c r="B256" t="s">
        <v>119</v>
      </c>
      <c r="C256" s="3" t="s">
        <v>120</v>
      </c>
      <c r="D256">
        <v>22461.199005295101</v>
      </c>
      <c r="E256">
        <v>74010.592363924894</v>
      </c>
      <c r="F256" s="4">
        <f t="shared" si="18"/>
        <v>3.2950419230281214</v>
      </c>
      <c r="G256" t="s">
        <v>19</v>
      </c>
      <c r="H256">
        <v>1987.2443458314599</v>
      </c>
      <c r="I256" s="5" cm="1">
        <f t="array" ref="I256">_xlfn.IFS(H256=0,0,H256&gt;0,E256/H256)</f>
        <v>37.242824476604049</v>
      </c>
      <c r="J256" t="s">
        <v>20</v>
      </c>
      <c r="K256" t="s">
        <v>21</v>
      </c>
      <c r="L256">
        <v>1342685886.39784</v>
      </c>
      <c r="M256" s="9">
        <f t="shared" si="19"/>
        <v>41109.345907382405</v>
      </c>
      <c r="N256">
        <v>1345036932.66448</v>
      </c>
      <c r="O256" s="9">
        <f t="shared" si="20"/>
        <v>41136.557091024071</v>
      </c>
      <c r="P256" t="b">
        <v>0</v>
      </c>
      <c r="Q256" t="b">
        <v>0</v>
      </c>
      <c r="R256" t="s">
        <v>121</v>
      </c>
      <c r="S256" t="str" cm="1">
        <f t="array" ref="S256:T256">_xlfn.TEXTSPLIT(R256,"/",,TRUE)</f>
        <v>photography</v>
      </c>
      <c r="T256" t="str">
        <v>photography books</v>
      </c>
    </row>
    <row r="257" spans="1:20" x14ac:dyDescent="0.55000000000000004">
      <c r="A257">
        <v>255</v>
      </c>
      <c r="B257" t="s">
        <v>122</v>
      </c>
      <c r="C257" s="3" t="s">
        <v>123</v>
      </c>
      <c r="D257">
        <v>22409.184406285502</v>
      </c>
      <c r="E257">
        <v>74159.303567217707</v>
      </c>
      <c r="F257" s="4">
        <f t="shared" si="18"/>
        <v>3.3093263111537845</v>
      </c>
      <c r="G257" t="s">
        <v>13</v>
      </c>
      <c r="H257">
        <v>1993.06042725149</v>
      </c>
      <c r="I257" s="5" cm="1">
        <f t="array" ref="I257">_xlfn.IFS(H257=0,0,H257&gt;0,E257/H257)</f>
        <v>37.208758225904042</v>
      </c>
      <c r="J257" t="s">
        <v>35</v>
      </c>
      <c r="K257" t="s">
        <v>36</v>
      </c>
      <c r="L257">
        <v>1342317412.1937101</v>
      </c>
      <c r="M257" s="9">
        <f t="shared" si="19"/>
        <v>41105.081159649424</v>
      </c>
      <c r="N257">
        <v>1344672150.4341099</v>
      </c>
      <c r="O257" s="9">
        <f t="shared" si="20"/>
        <v>41132.335074468865</v>
      </c>
      <c r="P257" t="b">
        <v>0</v>
      </c>
      <c r="Q257" t="b">
        <v>0</v>
      </c>
      <c r="R257" t="s">
        <v>32</v>
      </c>
      <c r="S257" t="str" cm="1">
        <f t="array" ref="S257:T257">_xlfn.TEXTSPLIT(R257,"/",,TRUE)</f>
        <v>theater</v>
      </c>
      <c r="T257" t="str">
        <v>plays</v>
      </c>
    </row>
    <row r="258" spans="1:20" x14ac:dyDescent="0.55000000000000004">
      <c r="A258">
        <v>256</v>
      </c>
      <c r="B258" t="s">
        <v>124</v>
      </c>
      <c r="C258" s="3" t="s">
        <v>125</v>
      </c>
      <c r="D258">
        <v>22357.169807275899</v>
      </c>
      <c r="E258">
        <v>74308.014770510505</v>
      </c>
      <c r="F258" s="4">
        <f t="shared" si="18"/>
        <v>3.3236771653596229</v>
      </c>
      <c r="G258" t="s">
        <v>19</v>
      </c>
      <c r="H258">
        <v>1998.87650867152</v>
      </c>
      <c r="I258" s="5" cm="1">
        <f t="array" ref="I258">_xlfn.IFS(H258=0,0,H258&gt;0,E258/H258)</f>
        <v>37.174890218654177</v>
      </c>
      <c r="J258" t="s">
        <v>20</v>
      </c>
      <c r="K258" t="s">
        <v>21</v>
      </c>
      <c r="L258">
        <v>1341948937.9895799</v>
      </c>
      <c r="M258" s="9">
        <f t="shared" si="19"/>
        <v>41100.816411916436</v>
      </c>
      <c r="N258">
        <v>1344307368.2037399</v>
      </c>
      <c r="O258" s="9">
        <f t="shared" si="20"/>
        <v>41128.113057913659</v>
      </c>
      <c r="P258" t="b">
        <v>0</v>
      </c>
      <c r="Q258" t="b">
        <v>1</v>
      </c>
      <c r="R258" t="s">
        <v>64</v>
      </c>
      <c r="S258" t="str" cm="1">
        <f t="array" ref="S258:T258">_xlfn.TEXTSPLIT(R258,"/",,TRUE)</f>
        <v>technology</v>
      </c>
      <c r="T258" t="str">
        <v>wearables</v>
      </c>
    </row>
    <row r="259" spans="1:20" x14ac:dyDescent="0.55000000000000004">
      <c r="A259">
        <v>257</v>
      </c>
      <c r="B259" t="s">
        <v>126</v>
      </c>
      <c r="C259" s="3" t="s">
        <v>127</v>
      </c>
      <c r="D259">
        <v>22305.155208266398</v>
      </c>
      <c r="E259">
        <v>74456.725973803303</v>
      </c>
      <c r="F259" s="4">
        <f t="shared" si="18"/>
        <v>3.3380949506331739</v>
      </c>
      <c r="G259" t="s">
        <v>19</v>
      </c>
      <c r="H259">
        <v>2004.6925900915401</v>
      </c>
      <c r="I259" s="5" cm="1">
        <f t="array" ref="I259">_xlfn.IFS(H259=0,0,H259&gt;0,E259/H259)</f>
        <v>37.141218729402993</v>
      </c>
      <c r="J259" t="s">
        <v>106</v>
      </c>
      <c r="K259" t="s">
        <v>107</v>
      </c>
      <c r="L259">
        <v>1341580463.78545</v>
      </c>
      <c r="M259" s="9">
        <f t="shared" si="19"/>
        <v>41096.551664183447</v>
      </c>
      <c r="N259">
        <v>1343942585.9733701</v>
      </c>
      <c r="O259" s="9">
        <f t="shared" si="20"/>
        <v>41123.891041358453</v>
      </c>
      <c r="P259" t="b">
        <v>0</v>
      </c>
      <c r="Q259" t="b">
        <v>1</v>
      </c>
      <c r="R259" t="s">
        <v>22</v>
      </c>
      <c r="S259" t="str" cm="1">
        <f t="array" ref="S259:T259">_xlfn.TEXTSPLIT(R259,"/",,TRUE)</f>
        <v>music</v>
      </c>
      <c r="T259" t="str">
        <v>rock</v>
      </c>
    </row>
    <row r="260" spans="1:20" x14ac:dyDescent="0.55000000000000004">
      <c r="A260">
        <v>258</v>
      </c>
      <c r="B260" t="s">
        <v>128</v>
      </c>
      <c r="C260" s="3" t="s">
        <v>129</v>
      </c>
      <c r="D260">
        <v>22253.1406092568</v>
      </c>
      <c r="E260">
        <v>74605.437177096101</v>
      </c>
      <c r="F260" s="4">
        <f t="shared" si="18"/>
        <v>3.3525801363094763</v>
      </c>
      <c r="G260" t="s">
        <v>19</v>
      </c>
      <c r="H260">
        <v>2010.5086715115699</v>
      </c>
      <c r="I260" s="5" cm="1">
        <f t="array" ref="I260">_xlfn.IFS(H260=0,0,H260&gt;0,E260/H260)</f>
        <v>37.107742052664292</v>
      </c>
      <c r="J260" t="s">
        <v>20</v>
      </c>
      <c r="K260" t="s">
        <v>21</v>
      </c>
      <c r="L260">
        <v>1341211989.58132</v>
      </c>
      <c r="M260" s="9">
        <f t="shared" si="19"/>
        <v>41092.286916450466</v>
      </c>
      <c r="N260">
        <v>1343577803.74301</v>
      </c>
      <c r="O260" s="9">
        <f t="shared" si="20"/>
        <v>41119.669024803356</v>
      </c>
      <c r="P260" t="b">
        <v>0</v>
      </c>
      <c r="Q260" t="b">
        <v>0</v>
      </c>
      <c r="R260" t="s">
        <v>16</v>
      </c>
      <c r="S260" t="str" cm="1">
        <f t="array" ref="S260:T260">_xlfn.TEXTSPLIT(R260,"/",,TRUE)</f>
        <v>food</v>
      </c>
      <c r="T260" t="str">
        <v>food trucks</v>
      </c>
    </row>
    <row r="261" spans="1:20" x14ac:dyDescent="0.55000000000000004">
      <c r="A261">
        <v>259</v>
      </c>
      <c r="B261" t="s">
        <v>130</v>
      </c>
      <c r="C261" s="3" t="s">
        <v>131</v>
      </c>
      <c r="D261">
        <v>22201.126010247201</v>
      </c>
      <c r="E261">
        <v>74754.148380389001</v>
      </c>
      <c r="F261" s="4">
        <f t="shared" si="18"/>
        <v>3.3671331961219133</v>
      </c>
      <c r="G261" t="s">
        <v>19</v>
      </c>
      <c r="H261">
        <v>2016.3247529316</v>
      </c>
      <c r="I261" s="5" cm="1">
        <f t="array" ref="I261">_xlfn.IFS(H261=0,0,H261&gt;0,E261/H261)</f>
        <v>37.07445850263035</v>
      </c>
      <c r="J261" t="s">
        <v>20</v>
      </c>
      <c r="K261" t="s">
        <v>21</v>
      </c>
      <c r="L261">
        <v>1340843515.3771901</v>
      </c>
      <c r="M261" s="9">
        <f t="shared" si="19"/>
        <v>41088.022168717478</v>
      </c>
      <c r="N261">
        <v>1343213021.51264</v>
      </c>
      <c r="O261" s="9">
        <f t="shared" si="20"/>
        <v>41115.447008248149</v>
      </c>
      <c r="P261" t="b">
        <v>0</v>
      </c>
      <c r="Q261" t="b">
        <v>0</v>
      </c>
      <c r="R261" t="s">
        <v>132</v>
      </c>
      <c r="S261" t="str" cm="1">
        <f t="array" ref="S261:T261">_xlfn.TEXTSPLIT(R261,"/",,TRUE)</f>
        <v>publishing</v>
      </c>
      <c r="T261" t="str">
        <v>radio &amp; podcasts</v>
      </c>
    </row>
    <row r="262" spans="1:20" x14ac:dyDescent="0.55000000000000004">
      <c r="A262">
        <v>260</v>
      </c>
      <c r="B262" t="s">
        <v>133</v>
      </c>
      <c r="C262" s="3" t="s">
        <v>134</v>
      </c>
      <c r="D262">
        <v>22149.111411237602</v>
      </c>
      <c r="E262">
        <v>74902.859583681799</v>
      </c>
      <c r="F262" s="4">
        <f t="shared" si="18"/>
        <v>3.3817546082539001</v>
      </c>
      <c r="G262" t="s">
        <v>19</v>
      </c>
      <c r="H262">
        <v>2022.14083435162</v>
      </c>
      <c r="I262" s="5" cm="1">
        <f t="array" ref="I262">_xlfn.IFS(H262=0,0,H262&gt;0,E262/H262)</f>
        <v>37.041366412888188</v>
      </c>
      <c r="J262" t="s">
        <v>35</v>
      </c>
      <c r="K262" t="s">
        <v>36</v>
      </c>
      <c r="L262">
        <v>1340475041.17307</v>
      </c>
      <c r="M262" s="9">
        <f t="shared" si="19"/>
        <v>41083.757420984606</v>
      </c>
      <c r="N262">
        <v>1342848239.28227</v>
      </c>
      <c r="O262" s="9">
        <f t="shared" si="20"/>
        <v>41111.224991692936</v>
      </c>
      <c r="P262" t="b">
        <v>0</v>
      </c>
      <c r="Q262" t="b">
        <v>0</v>
      </c>
      <c r="R262" t="s">
        <v>118</v>
      </c>
      <c r="S262" t="str" cm="1">
        <f t="array" ref="S262:T262">_xlfn.TEXTSPLIT(R262,"/",,TRUE)</f>
        <v>publishing</v>
      </c>
      <c r="T262" t="str">
        <v>fiction</v>
      </c>
    </row>
    <row r="263" spans="1:20" ht="37" x14ac:dyDescent="0.55000000000000004">
      <c r="A263">
        <v>261</v>
      </c>
      <c r="B263" t="s">
        <v>135</v>
      </c>
      <c r="C263" s="3" t="s">
        <v>136</v>
      </c>
      <c r="D263">
        <v>22097.096812227999</v>
      </c>
      <c r="E263">
        <v>75051.570786974597</v>
      </c>
      <c r="F263" s="4">
        <f t="shared" si="18"/>
        <v>3.3964448553912687</v>
      </c>
      <c r="G263" t="s">
        <v>13</v>
      </c>
      <c r="H263">
        <v>2027.9569157716501</v>
      </c>
      <c r="I263" s="5" cm="1">
        <f t="array" ref="I263">_xlfn.IFS(H263=0,0,H263&gt;0,E263/H263)</f>
        <v>37.008464136141185</v>
      </c>
      <c r="J263" t="s">
        <v>20</v>
      </c>
      <c r="K263" t="s">
        <v>21</v>
      </c>
      <c r="L263">
        <v>1340106566.96894</v>
      </c>
      <c r="M263" s="9">
        <f t="shared" si="19"/>
        <v>41079.492673251618</v>
      </c>
      <c r="N263">
        <v>1342483457.0518999</v>
      </c>
      <c r="O263" s="9">
        <f t="shared" si="20"/>
        <v>41107.00297513773</v>
      </c>
      <c r="P263" t="b">
        <v>0</v>
      </c>
      <c r="Q263" t="b">
        <v>1</v>
      </c>
      <c r="R263" t="s">
        <v>32</v>
      </c>
      <c r="S263" t="str" cm="1">
        <f t="array" ref="S263:T263">_xlfn.TEXTSPLIT(R263,"/",,TRUE)</f>
        <v>theater</v>
      </c>
      <c r="T263" t="str">
        <v>plays</v>
      </c>
    </row>
    <row r="264" spans="1:20" x14ac:dyDescent="0.55000000000000004">
      <c r="A264">
        <v>262</v>
      </c>
      <c r="B264" t="s">
        <v>137</v>
      </c>
      <c r="C264" s="3" t="s">
        <v>138</v>
      </c>
      <c r="D264">
        <v>22045.0822132184</v>
      </c>
      <c r="E264">
        <v>75200.281990267395</v>
      </c>
      <c r="F264" s="4">
        <f t="shared" si="18"/>
        <v>3.4112044247753692</v>
      </c>
      <c r="G264" t="s">
        <v>19</v>
      </c>
      <c r="H264">
        <v>2033.7729971916799</v>
      </c>
      <c r="I264" s="5" cm="1">
        <f t="array" ref="I264">_xlfn.IFS(H264=0,0,H264&gt;0,E264/H264)</f>
        <v>36.975750043936635</v>
      </c>
      <c r="J264" t="s">
        <v>20</v>
      </c>
      <c r="K264" t="s">
        <v>21</v>
      </c>
      <c r="L264">
        <v>1339738092.7648101</v>
      </c>
      <c r="M264" s="9">
        <f t="shared" si="19"/>
        <v>41075.227925518637</v>
      </c>
      <c r="N264">
        <v>1342118674.8215301</v>
      </c>
      <c r="O264" s="9">
        <f t="shared" si="20"/>
        <v>41102.780958582523</v>
      </c>
      <c r="P264" t="b">
        <v>0</v>
      </c>
      <c r="Q264" t="b">
        <v>0</v>
      </c>
      <c r="R264" t="s">
        <v>22</v>
      </c>
      <c r="S264" t="str" cm="1">
        <f t="array" ref="S264:T264">_xlfn.TEXTSPLIT(R264,"/",,TRUE)</f>
        <v>music</v>
      </c>
      <c r="T264" t="str">
        <v>rock</v>
      </c>
    </row>
    <row r="265" spans="1:20" x14ac:dyDescent="0.55000000000000004">
      <c r="A265">
        <v>263</v>
      </c>
      <c r="B265" t="s">
        <v>139</v>
      </c>
      <c r="C265" s="3" t="s">
        <v>140</v>
      </c>
      <c r="D265">
        <v>21993.0676142089</v>
      </c>
      <c r="E265">
        <v>75348.993193560207</v>
      </c>
      <c r="F265" s="4">
        <f t="shared" si="18"/>
        <v>3.426033808256927</v>
      </c>
      <c r="G265" t="s">
        <v>19</v>
      </c>
      <c r="H265">
        <v>2039.5890786117</v>
      </c>
      <c r="I265" s="5" cm="1">
        <f t="array" ref="I265">_xlfn.IFS(H265=0,0,H265&gt;0,E265/H265)</f>
        <v>36.943222526396582</v>
      </c>
      <c r="J265" t="s">
        <v>20</v>
      </c>
      <c r="K265" t="s">
        <v>21</v>
      </c>
      <c r="L265">
        <v>1339369618.5606799</v>
      </c>
      <c r="M265" s="9">
        <f t="shared" si="19"/>
        <v>41070.963177785648</v>
      </c>
      <c r="N265">
        <v>1341753892.5911601</v>
      </c>
      <c r="O265" s="9">
        <f t="shared" si="20"/>
        <v>41098.558942027317</v>
      </c>
      <c r="P265" t="b">
        <v>0</v>
      </c>
      <c r="Q265" t="b">
        <v>0</v>
      </c>
      <c r="R265" t="s">
        <v>32</v>
      </c>
      <c r="S265" t="str" cm="1">
        <f t="array" ref="S265:T265">_xlfn.TEXTSPLIT(R265,"/",,TRUE)</f>
        <v>theater</v>
      </c>
      <c r="T265" t="str">
        <v>plays</v>
      </c>
    </row>
    <row r="266" spans="1:20" x14ac:dyDescent="0.55000000000000004">
      <c r="A266">
        <v>264</v>
      </c>
      <c r="B266" t="s">
        <v>141</v>
      </c>
      <c r="C266" s="3" t="s">
        <v>142</v>
      </c>
      <c r="D266">
        <v>21941.053015199301</v>
      </c>
      <c r="E266">
        <v>75497.704396853005</v>
      </c>
      <c r="F266" s="4">
        <f t="shared" si="18"/>
        <v>3.4409335023507404</v>
      </c>
      <c r="G266" t="s">
        <v>19</v>
      </c>
      <c r="H266">
        <v>2045.40516003173</v>
      </c>
      <c r="I266" s="5" cm="1">
        <f t="array" ref="I266">_xlfn.IFS(H266=0,0,H266&gt;0,E266/H266)</f>
        <v>36.910879991953195</v>
      </c>
      <c r="J266" t="s">
        <v>20</v>
      </c>
      <c r="K266" t="s">
        <v>21</v>
      </c>
      <c r="L266">
        <v>1339001144.35655</v>
      </c>
      <c r="M266" s="9">
        <f t="shared" si="19"/>
        <v>41066.69843005266</v>
      </c>
      <c r="N266">
        <v>1341389110.36079</v>
      </c>
      <c r="O266" s="9">
        <f t="shared" si="20"/>
        <v>41094.336925472104</v>
      </c>
      <c r="P266" t="b">
        <v>0</v>
      </c>
      <c r="Q266" t="b">
        <v>0</v>
      </c>
      <c r="R266" t="s">
        <v>32</v>
      </c>
      <c r="S266" t="str" cm="1">
        <f t="array" ref="S266:T266">_xlfn.TEXTSPLIT(R266,"/",,TRUE)</f>
        <v>theater</v>
      </c>
      <c r="T266" t="str">
        <v>plays</v>
      </c>
    </row>
    <row r="267" spans="1:20" x14ac:dyDescent="0.55000000000000004">
      <c r="A267">
        <v>265</v>
      </c>
      <c r="B267" t="s">
        <v>143</v>
      </c>
      <c r="C267" s="3" t="s">
        <v>144</v>
      </c>
      <c r="D267">
        <v>21889.038416189702</v>
      </c>
      <c r="E267">
        <v>75646.415600145905</v>
      </c>
      <c r="F267" s="4">
        <f t="shared" si="18"/>
        <v>3.4559040082910104</v>
      </c>
      <c r="G267" t="s">
        <v>19</v>
      </c>
      <c r="H267">
        <v>2051.2212414517599</v>
      </c>
      <c r="I267" s="5" cm="1">
        <f t="array" ref="I267">_xlfn.IFS(H267=0,0,H267&gt;0,E267/H267)</f>
        <v>36.878720867090308</v>
      </c>
      <c r="J267" t="s">
        <v>20</v>
      </c>
      <c r="K267" t="s">
        <v>21</v>
      </c>
      <c r="L267">
        <v>1338632670.15242</v>
      </c>
      <c r="M267" s="9">
        <f t="shared" si="19"/>
        <v>41062.433682319679</v>
      </c>
      <c r="N267">
        <v>1341024328.13043</v>
      </c>
      <c r="O267" s="9">
        <f t="shared" si="20"/>
        <v>41090.114908917014</v>
      </c>
      <c r="P267" t="b">
        <v>0</v>
      </c>
      <c r="Q267" t="b">
        <v>0</v>
      </c>
      <c r="R267" t="s">
        <v>22</v>
      </c>
      <c r="S267" t="str" cm="1">
        <f t="array" ref="S267:T267">_xlfn.TEXTSPLIT(R267,"/",,TRUE)</f>
        <v>music</v>
      </c>
      <c r="T267" t="str">
        <v>rock</v>
      </c>
    </row>
    <row r="268" spans="1:20" ht="37" x14ac:dyDescent="0.55000000000000004">
      <c r="A268">
        <v>266</v>
      </c>
      <c r="B268" t="s">
        <v>145</v>
      </c>
      <c r="C268" s="3" t="s">
        <v>146</v>
      </c>
      <c r="D268">
        <v>21837.023817180099</v>
      </c>
      <c r="E268">
        <v>75795.126803438703</v>
      </c>
      <c r="F268" s="4">
        <f t="shared" si="18"/>
        <v>3.4709458320875903</v>
      </c>
      <c r="G268" t="s">
        <v>13</v>
      </c>
      <c r="H268">
        <v>2057.0373228717899</v>
      </c>
      <c r="I268" s="5" cm="1">
        <f t="array" ref="I268">_xlfn.IFS(H268=0,0,H268&gt;0,E268/H268)</f>
        <v>36.846743596087308</v>
      </c>
      <c r="J268" t="s">
        <v>106</v>
      </c>
      <c r="K268" t="s">
        <v>107</v>
      </c>
      <c r="L268">
        <v>1338264195.9482901</v>
      </c>
      <c r="M268" s="9">
        <f t="shared" si="19"/>
        <v>41058.168934586691</v>
      </c>
      <c r="N268">
        <v>1340659545.9000599</v>
      </c>
      <c r="O268" s="9">
        <f t="shared" si="20"/>
        <v>41085.892892361808</v>
      </c>
      <c r="P268" t="b">
        <v>0</v>
      </c>
      <c r="Q268" t="b">
        <v>0</v>
      </c>
      <c r="R268" t="s">
        <v>147</v>
      </c>
      <c r="S268" t="str" cm="1">
        <f t="array" ref="S268:T268">_xlfn.TEXTSPLIT(R268,"/",,TRUE)</f>
        <v>music</v>
      </c>
      <c r="T268" t="str">
        <v>metal</v>
      </c>
    </row>
    <row r="269" spans="1:20" x14ac:dyDescent="0.55000000000000004">
      <c r="A269">
        <v>267</v>
      </c>
      <c r="B269" t="s">
        <v>148</v>
      </c>
      <c r="C269" s="3" t="s">
        <v>149</v>
      </c>
      <c r="D269">
        <v>21785.0092181705</v>
      </c>
      <c r="E269">
        <v>75943.838006731501</v>
      </c>
      <c r="F269" s="4">
        <f t="shared" si="18"/>
        <v>3.4860594845830066</v>
      </c>
      <c r="G269" t="s">
        <v>13</v>
      </c>
      <c r="H269">
        <v>2062.85340429181</v>
      </c>
      <c r="I269" s="5" cm="1">
        <f t="array" ref="I269">_xlfn.IFS(H269=0,0,H269&gt;0,E269/H269)</f>
        <v>36.814946640768923</v>
      </c>
      <c r="J269" t="s">
        <v>39</v>
      </c>
      <c r="K269" t="s">
        <v>40</v>
      </c>
      <c r="L269">
        <v>1337895721.7441599</v>
      </c>
      <c r="M269" s="9">
        <f t="shared" si="19"/>
        <v>41053.904186853702</v>
      </c>
      <c r="N269">
        <v>1340294763.6696899</v>
      </c>
      <c r="O269" s="9">
        <f t="shared" si="20"/>
        <v>41081.670875806594</v>
      </c>
      <c r="P269" t="b">
        <v>0</v>
      </c>
      <c r="Q269" t="b">
        <v>1</v>
      </c>
      <c r="R269" t="s">
        <v>64</v>
      </c>
      <c r="S269" t="str" cm="1">
        <f t="array" ref="S269:T269">_xlfn.TEXTSPLIT(R269,"/",,TRUE)</f>
        <v>technology</v>
      </c>
      <c r="T269" t="str">
        <v>wearables</v>
      </c>
    </row>
    <row r="270" spans="1:20" x14ac:dyDescent="0.55000000000000004">
      <c r="A270">
        <v>268</v>
      </c>
      <c r="B270" t="s">
        <v>150</v>
      </c>
      <c r="C270" s="3" t="s">
        <v>151</v>
      </c>
      <c r="D270">
        <v>21732.994619160901</v>
      </c>
      <c r="E270">
        <v>76092.549210024299</v>
      </c>
      <c r="F270" s="4">
        <f t="shared" si="18"/>
        <v>3.5012454815102783</v>
      </c>
      <c r="G270" t="s">
        <v>13</v>
      </c>
      <c r="H270">
        <v>2068.66948571184</v>
      </c>
      <c r="I270" s="5" cm="1">
        <f t="array" ref="I270">_xlfn.IFS(H270=0,0,H270&gt;0,E270/H270)</f>
        <v>36.783328480257666</v>
      </c>
      <c r="J270" t="s">
        <v>20</v>
      </c>
      <c r="K270" t="s">
        <v>21</v>
      </c>
      <c r="L270">
        <v>1337527247.54003</v>
      </c>
      <c r="M270" s="9">
        <f t="shared" si="19"/>
        <v>41049.639439120721</v>
      </c>
      <c r="N270">
        <v>1339929981.4393201</v>
      </c>
      <c r="O270" s="9">
        <f t="shared" si="20"/>
        <v>41077.448859251388</v>
      </c>
      <c r="P270" t="b">
        <v>0</v>
      </c>
      <c r="Q270" t="b">
        <v>0</v>
      </c>
      <c r="R270" t="s">
        <v>32</v>
      </c>
      <c r="S270" t="str" cm="1">
        <f t="array" ref="S270:T270">_xlfn.TEXTSPLIT(R270,"/",,TRUE)</f>
        <v>theater</v>
      </c>
      <c r="T270" t="str">
        <v>plays</v>
      </c>
    </row>
    <row r="271" spans="1:20" x14ac:dyDescent="0.55000000000000004">
      <c r="A271">
        <v>269</v>
      </c>
      <c r="B271" t="s">
        <v>152</v>
      </c>
      <c r="C271" s="3" t="s">
        <v>153</v>
      </c>
      <c r="D271">
        <v>21680.980020151401</v>
      </c>
      <c r="E271">
        <v>76241.260413317097</v>
      </c>
      <c r="F271" s="4">
        <f t="shared" si="18"/>
        <v>3.5165043435515648</v>
      </c>
      <c r="G271" t="s">
        <v>19</v>
      </c>
      <c r="H271">
        <v>2074.4855671318701</v>
      </c>
      <c r="I271" s="5" cm="1">
        <f t="array" ref="I271">_xlfn.IFS(H271=0,0,H271&gt;0,E271/H271)</f>
        <v>36.751887610732467</v>
      </c>
      <c r="J271" t="s">
        <v>20</v>
      </c>
      <c r="K271" t="s">
        <v>21</v>
      </c>
      <c r="L271">
        <v>1337158773.3359101</v>
      </c>
      <c r="M271" s="9">
        <f t="shared" si="19"/>
        <v>41045.374691387849</v>
      </c>
      <c r="N271">
        <v>1339565199.20895</v>
      </c>
      <c r="O271" s="9">
        <f t="shared" si="20"/>
        <v>41073.226842696182</v>
      </c>
      <c r="P271" t="b">
        <v>0</v>
      </c>
      <c r="Q271" t="b">
        <v>0</v>
      </c>
      <c r="R271" t="s">
        <v>52</v>
      </c>
      <c r="S271" t="str" cm="1">
        <f t="array" ref="S271:T271">_xlfn.TEXTSPLIT(R271,"/",,TRUE)</f>
        <v>film &amp; video</v>
      </c>
      <c r="T271" t="str">
        <v>drama</v>
      </c>
    </row>
    <row r="272" spans="1:20" ht="37" x14ac:dyDescent="0.55000000000000004">
      <c r="A272">
        <v>270</v>
      </c>
      <c r="B272" t="s">
        <v>154</v>
      </c>
      <c r="C272" s="3" t="s">
        <v>155</v>
      </c>
      <c r="D272">
        <v>21628.965421141798</v>
      </c>
      <c r="E272">
        <v>76389.971616609895</v>
      </c>
      <c r="F272" s="4">
        <f t="shared" si="18"/>
        <v>3.5318365963977416</v>
      </c>
      <c r="G272" t="s">
        <v>13</v>
      </c>
      <c r="H272">
        <v>2080.3016485518901</v>
      </c>
      <c r="I272" s="5" cm="1">
        <f t="array" ref="I272">_xlfn.IFS(H272=0,0,H272&gt;0,E272/H272)</f>
        <v>36.720622545189727</v>
      </c>
      <c r="J272" t="s">
        <v>20</v>
      </c>
      <c r="K272" t="s">
        <v>21</v>
      </c>
      <c r="L272">
        <v>1336790299.1317799</v>
      </c>
      <c r="M272" s="9">
        <f t="shared" si="19"/>
        <v>41041.109943654861</v>
      </c>
      <c r="N272">
        <v>1339200416.97858</v>
      </c>
      <c r="O272" s="9">
        <f t="shared" si="20"/>
        <v>41069.004826140976</v>
      </c>
      <c r="P272" t="b">
        <v>0</v>
      </c>
      <c r="Q272" t="b">
        <v>0</v>
      </c>
      <c r="R272" t="s">
        <v>64</v>
      </c>
      <c r="S272" t="str" cm="1">
        <f t="array" ref="S272:T272">_xlfn.TEXTSPLIT(R272,"/",,TRUE)</f>
        <v>technology</v>
      </c>
      <c r="T272" t="str">
        <v>wearables</v>
      </c>
    </row>
    <row r="273" spans="1:20" ht="37" x14ac:dyDescent="0.55000000000000004">
      <c r="A273">
        <v>271</v>
      </c>
      <c r="B273" t="s">
        <v>156</v>
      </c>
      <c r="C273" s="3" t="s">
        <v>157</v>
      </c>
      <c r="D273">
        <v>21576.950822132199</v>
      </c>
      <c r="E273">
        <v>76538.682819902795</v>
      </c>
      <c r="F273" s="4">
        <f t="shared" si="18"/>
        <v>3.5472427708086776</v>
      </c>
      <c r="G273" t="s">
        <v>19</v>
      </c>
      <c r="H273">
        <v>2086.1177299719202</v>
      </c>
      <c r="I273" s="5" cm="1">
        <f t="array" ref="I273">_xlfn.IFS(H273=0,0,H273&gt;0,E273/H273)</f>
        <v>36.689531813208369</v>
      </c>
      <c r="J273" t="s">
        <v>20</v>
      </c>
      <c r="K273" t="s">
        <v>21</v>
      </c>
      <c r="L273">
        <v>1336421824.92765</v>
      </c>
      <c r="M273" s="9">
        <f t="shared" si="19"/>
        <v>41036.845195921873</v>
      </c>
      <c r="N273">
        <v>1338835634.74822</v>
      </c>
      <c r="O273" s="9">
        <f t="shared" si="20"/>
        <v>41064.782809585879</v>
      </c>
      <c r="P273" t="b">
        <v>0</v>
      </c>
      <c r="Q273" t="b">
        <v>0</v>
      </c>
      <c r="R273" t="s">
        <v>158</v>
      </c>
      <c r="S273" t="str" cm="1">
        <f t="array" ref="S273:T273">_xlfn.TEXTSPLIT(R273,"/",,TRUE)</f>
        <v>music</v>
      </c>
      <c r="T273" t="str">
        <v>jazz</v>
      </c>
    </row>
    <row r="274" spans="1:20" ht="37" x14ac:dyDescent="0.55000000000000004">
      <c r="A274">
        <v>272</v>
      </c>
      <c r="B274" t="s">
        <v>159</v>
      </c>
      <c r="C274" s="3" t="s">
        <v>160</v>
      </c>
      <c r="D274">
        <v>21524.9362231226</v>
      </c>
      <c r="E274">
        <v>76687.394023195593</v>
      </c>
      <c r="F274" s="4">
        <f t="shared" si="18"/>
        <v>3.5627234026745298</v>
      </c>
      <c r="G274" t="s">
        <v>19</v>
      </c>
      <c r="H274">
        <v>2091.9338113919498</v>
      </c>
      <c r="I274" s="5" cm="1">
        <f t="array" ref="I274">_xlfn.IFS(H274=0,0,H274&gt;0,E274/H274)</f>
        <v>36.658613960720224</v>
      </c>
      <c r="J274" t="s">
        <v>20</v>
      </c>
      <c r="K274" t="s">
        <v>21</v>
      </c>
      <c r="L274">
        <v>1336053350.72352</v>
      </c>
      <c r="M274" s="9">
        <f t="shared" si="19"/>
        <v>41032.580448188892</v>
      </c>
      <c r="N274">
        <v>1338470852.5178499</v>
      </c>
      <c r="O274" s="9">
        <f t="shared" si="20"/>
        <v>41060.560793030672</v>
      </c>
      <c r="P274" t="b">
        <v>0</v>
      </c>
      <c r="Q274" t="b">
        <v>0</v>
      </c>
      <c r="R274" t="s">
        <v>64</v>
      </c>
      <c r="S274" t="str" cm="1">
        <f t="array" ref="S274:T274">_xlfn.TEXTSPLIT(R274,"/",,TRUE)</f>
        <v>technology</v>
      </c>
      <c r="T274" t="str">
        <v>wearables</v>
      </c>
    </row>
    <row r="275" spans="1:20" x14ac:dyDescent="0.55000000000000004">
      <c r="A275">
        <v>273</v>
      </c>
      <c r="B275" t="s">
        <v>161</v>
      </c>
      <c r="C275" s="3" t="s">
        <v>162</v>
      </c>
      <c r="D275">
        <v>21472.921624113002</v>
      </c>
      <c r="E275">
        <v>76836.105226488406</v>
      </c>
      <c r="F275" s="4">
        <f t="shared" si="18"/>
        <v>3.5782790330778909</v>
      </c>
      <c r="G275" t="s">
        <v>19</v>
      </c>
      <c r="H275">
        <v>2097.7498928119699</v>
      </c>
      <c r="I275" s="5" cm="1">
        <f t="array" ref="I275">_xlfn.IFS(H275=0,0,H275&gt;0,E275/H275)</f>
        <v>36.627867549783041</v>
      </c>
      <c r="J275" t="s">
        <v>20</v>
      </c>
      <c r="K275" t="s">
        <v>21</v>
      </c>
      <c r="L275">
        <v>1335684876.5193901</v>
      </c>
      <c r="M275" s="9">
        <f t="shared" si="19"/>
        <v>41028.315700455903</v>
      </c>
      <c r="N275">
        <v>1338106070.2874801</v>
      </c>
      <c r="O275" s="9">
        <f t="shared" si="20"/>
        <v>41056.338776475466</v>
      </c>
      <c r="P275" t="b">
        <v>0</v>
      </c>
      <c r="Q275" t="b">
        <v>0</v>
      </c>
      <c r="R275" t="s">
        <v>88</v>
      </c>
      <c r="S275" t="str" cm="1">
        <f t="array" ref="S275:T275">_xlfn.TEXTSPLIT(R275,"/",,TRUE)</f>
        <v>games</v>
      </c>
      <c r="T275" t="str">
        <v>video games</v>
      </c>
    </row>
    <row r="276" spans="1:20" x14ac:dyDescent="0.55000000000000004">
      <c r="A276">
        <v>274</v>
      </c>
      <c r="B276" t="s">
        <v>163</v>
      </c>
      <c r="C276" s="3" t="s">
        <v>164</v>
      </c>
      <c r="D276">
        <v>21420.907025103399</v>
      </c>
      <c r="E276">
        <v>76984.816429781204</v>
      </c>
      <c r="F276" s="4">
        <f t="shared" si="18"/>
        <v>3.5939102083568097</v>
      </c>
      <c r="G276" t="s">
        <v>19</v>
      </c>
      <c r="H276">
        <v>2103.5659742319999</v>
      </c>
      <c r="I276" s="5" cm="1">
        <f t="array" ref="I276">_xlfn.IFS(H276=0,0,H276&gt;0,E276/H276)</f>
        <v>36.59729115835691</v>
      </c>
      <c r="J276" t="s">
        <v>20</v>
      </c>
      <c r="K276" t="s">
        <v>21</v>
      </c>
      <c r="L276">
        <v>1335316402.3152599</v>
      </c>
      <c r="M276" s="9">
        <f t="shared" si="19"/>
        <v>41024.050952722915</v>
      </c>
      <c r="N276">
        <v>1337741288.0571101</v>
      </c>
      <c r="O276" s="9">
        <f t="shared" si="20"/>
        <v>41052.116759920253</v>
      </c>
      <c r="P276" t="b">
        <v>0</v>
      </c>
      <c r="Q276" t="b">
        <v>0</v>
      </c>
      <c r="R276" t="s">
        <v>32</v>
      </c>
      <c r="S276" t="str" cm="1">
        <f t="array" ref="S276:T276">_xlfn.TEXTSPLIT(R276,"/",,TRUE)</f>
        <v>theater</v>
      </c>
      <c r="T276" t="str">
        <v>plays</v>
      </c>
    </row>
    <row r="277" spans="1:20" x14ac:dyDescent="0.55000000000000004">
      <c r="A277">
        <v>275</v>
      </c>
      <c r="B277" t="s">
        <v>165</v>
      </c>
      <c r="C277" s="3" t="s">
        <v>166</v>
      </c>
      <c r="D277">
        <v>21368.892426093898</v>
      </c>
      <c r="E277">
        <v>77133.527633074002</v>
      </c>
      <c r="F277" s="4">
        <f t="shared" si="18"/>
        <v>3.6096174801687435</v>
      </c>
      <c r="G277" t="s">
        <v>19</v>
      </c>
      <c r="H277">
        <v>2109.38205565203</v>
      </c>
      <c r="I277" s="5" cm="1">
        <f t="array" ref="I277">_xlfn.IFS(H277=0,0,H277&gt;0,E277/H277)</f>
        <v>36.566883380086068</v>
      </c>
      <c r="J277" t="s">
        <v>20</v>
      </c>
      <c r="K277" t="s">
        <v>21</v>
      </c>
      <c r="L277">
        <v>1334947928.11113</v>
      </c>
      <c r="M277" s="9">
        <f t="shared" si="19"/>
        <v>41019.786204989927</v>
      </c>
      <c r="N277">
        <v>1337376505.82674</v>
      </c>
      <c r="O277" s="9">
        <f t="shared" si="20"/>
        <v>41047.894743365046</v>
      </c>
      <c r="P277" t="b">
        <v>0</v>
      </c>
      <c r="Q277" t="b">
        <v>1</v>
      </c>
      <c r="R277" t="s">
        <v>32</v>
      </c>
      <c r="S277" t="str" cm="1">
        <f t="array" ref="S277:T277">_xlfn.TEXTSPLIT(R277,"/",,TRUE)</f>
        <v>theater</v>
      </c>
      <c r="T277" t="str">
        <v>plays</v>
      </c>
    </row>
    <row r="278" spans="1:20" x14ac:dyDescent="0.55000000000000004">
      <c r="A278">
        <v>276</v>
      </c>
      <c r="B278" t="s">
        <v>167</v>
      </c>
      <c r="C278" s="3" t="s">
        <v>168</v>
      </c>
      <c r="D278">
        <v>21316.877827084299</v>
      </c>
      <c r="E278">
        <v>77282.2388363668</v>
      </c>
      <c r="F278" s="4">
        <f t="shared" si="18"/>
        <v>3.6254014055555239</v>
      </c>
      <c r="G278" t="s">
        <v>19</v>
      </c>
      <c r="H278">
        <v>2115.19813707206</v>
      </c>
      <c r="I278" s="5" cm="1">
        <f t="array" ref="I278">_xlfn.IFS(H278=0,0,H278&gt;0,E278/H278)</f>
        <v>36.536642824082612</v>
      </c>
      <c r="J278" t="s">
        <v>14</v>
      </c>
      <c r="K278" t="s">
        <v>15</v>
      </c>
      <c r="L278">
        <v>1334579453.9070001</v>
      </c>
      <c r="M278" s="9">
        <f t="shared" si="19"/>
        <v>41015.521457256946</v>
      </c>
      <c r="N278">
        <v>1337011723.59637</v>
      </c>
      <c r="O278" s="9">
        <f t="shared" si="20"/>
        <v>41043.67272680984</v>
      </c>
      <c r="P278" t="b">
        <v>0</v>
      </c>
      <c r="Q278" t="b">
        <v>0</v>
      </c>
      <c r="R278" t="s">
        <v>32</v>
      </c>
      <c r="S278" t="str" cm="1">
        <f t="array" ref="S278:T278">_xlfn.TEXTSPLIT(R278,"/",,TRUE)</f>
        <v>theater</v>
      </c>
      <c r="T278" t="str">
        <v>plays</v>
      </c>
    </row>
    <row r="279" spans="1:20" ht="37" x14ac:dyDescent="0.55000000000000004">
      <c r="A279">
        <v>277</v>
      </c>
      <c r="B279" t="s">
        <v>169</v>
      </c>
      <c r="C279" s="3" t="s">
        <v>170</v>
      </c>
      <c r="D279">
        <v>21264.863228074701</v>
      </c>
      <c r="E279">
        <v>77430.9500396597</v>
      </c>
      <c r="F279" s="4">
        <f t="shared" si="18"/>
        <v>3.6412625470091124</v>
      </c>
      <c r="G279" t="s">
        <v>13</v>
      </c>
      <c r="H279">
        <v>2121.0142184920801</v>
      </c>
      <c r="I279" s="5" cm="1">
        <f t="array" ref="I279">_xlfn.IFS(H279=0,0,H279&gt;0,E279/H279)</f>
        <v>36.506568114714803</v>
      </c>
      <c r="J279" t="s">
        <v>14</v>
      </c>
      <c r="K279" t="s">
        <v>15</v>
      </c>
      <c r="L279">
        <v>1334210979.7028699</v>
      </c>
      <c r="M279" s="9">
        <f t="shared" si="19"/>
        <v>41011.256709523957</v>
      </c>
      <c r="N279">
        <v>1336646941.3659999</v>
      </c>
      <c r="O279" s="9">
        <f t="shared" si="20"/>
        <v>41039.450710254627</v>
      </c>
      <c r="P279" t="b">
        <v>0</v>
      </c>
      <c r="Q279" t="b">
        <v>0</v>
      </c>
      <c r="R279" t="s">
        <v>32</v>
      </c>
      <c r="S279" t="str" cm="1">
        <f t="array" ref="S279:T279">_xlfn.TEXTSPLIT(R279,"/",,TRUE)</f>
        <v>theater</v>
      </c>
      <c r="T279" t="str">
        <v>plays</v>
      </c>
    </row>
    <row r="280" spans="1:20" x14ac:dyDescent="0.55000000000000004">
      <c r="A280">
        <v>278</v>
      </c>
      <c r="B280" t="s">
        <v>171</v>
      </c>
      <c r="C280" s="3" t="s">
        <v>172</v>
      </c>
      <c r="D280">
        <v>21212.848629065102</v>
      </c>
      <c r="E280">
        <v>77579.661242952498</v>
      </c>
      <c r="F280" s="4">
        <f t="shared" si="18"/>
        <v>3.6572014725384672</v>
      </c>
      <c r="G280" t="s">
        <v>19</v>
      </c>
      <c r="H280">
        <v>2126.8302999121101</v>
      </c>
      <c r="I280" s="5" cm="1">
        <f t="array" ref="I280">_xlfn.IFS(H280=0,0,H280&gt;0,E280/H280)</f>
        <v>36.476657891397551</v>
      </c>
      <c r="J280" t="s">
        <v>20</v>
      </c>
      <c r="K280" t="s">
        <v>21</v>
      </c>
      <c r="L280">
        <v>1333842505.49875</v>
      </c>
      <c r="M280" s="9">
        <f t="shared" si="19"/>
        <v>41006.991961791085</v>
      </c>
      <c r="N280">
        <v>1336282159.1356399</v>
      </c>
      <c r="O280" s="9">
        <f t="shared" si="20"/>
        <v>41035.228693699537</v>
      </c>
      <c r="P280" t="b">
        <v>0</v>
      </c>
      <c r="Q280" t="b">
        <v>0</v>
      </c>
      <c r="R280" t="s">
        <v>27</v>
      </c>
      <c r="S280" t="str" cm="1">
        <f t="array" ref="S280:T280">_xlfn.TEXTSPLIT(R280,"/",,TRUE)</f>
        <v>technology</v>
      </c>
      <c r="T280" t="str">
        <v>web</v>
      </c>
    </row>
    <row r="281" spans="1:20" x14ac:dyDescent="0.55000000000000004">
      <c r="A281">
        <v>279</v>
      </c>
      <c r="B281" t="s">
        <v>173</v>
      </c>
      <c r="C281" s="3" t="s">
        <v>174</v>
      </c>
      <c r="D281">
        <v>21160.834030055499</v>
      </c>
      <c r="E281">
        <v>77728.372446245296</v>
      </c>
      <c r="F281" s="4">
        <f t="shared" si="18"/>
        <v>3.6732187557373623</v>
      </c>
      <c r="G281" t="s">
        <v>13</v>
      </c>
      <c r="H281">
        <v>2132.6463813321402</v>
      </c>
      <c r="I281" s="5" cm="1">
        <f t="array" ref="I281">_xlfn.IFS(H281=0,0,H281&gt;0,E281/H281)</f>
        <v>36.446910808388637</v>
      </c>
      <c r="J281" t="s">
        <v>20</v>
      </c>
      <c r="K281" t="s">
        <v>21</v>
      </c>
      <c r="L281">
        <v>1333474031.29462</v>
      </c>
      <c r="M281" s="9">
        <f t="shared" si="19"/>
        <v>41002.727214058104</v>
      </c>
      <c r="N281">
        <v>1335917376.9052701</v>
      </c>
      <c r="O281" s="9">
        <f t="shared" si="20"/>
        <v>41031.006677144331</v>
      </c>
      <c r="P281" t="b">
        <v>0</v>
      </c>
      <c r="Q281" t="b">
        <v>0</v>
      </c>
      <c r="R281" t="s">
        <v>32</v>
      </c>
      <c r="S281" t="str" cm="1">
        <f t="array" ref="S281:T281">_xlfn.TEXTSPLIT(R281,"/",,TRUE)</f>
        <v>theater</v>
      </c>
      <c r="T281" t="str">
        <v>plays</v>
      </c>
    </row>
    <row r="282" spans="1:20" x14ac:dyDescent="0.55000000000000004">
      <c r="A282">
        <v>280</v>
      </c>
      <c r="B282" t="s">
        <v>175</v>
      </c>
      <c r="C282" s="3" t="s">
        <v>176</v>
      </c>
      <c r="D282">
        <v>21108.8194310459</v>
      </c>
      <c r="E282">
        <v>77877.083649538006</v>
      </c>
      <c r="F282" s="4">
        <f t="shared" ref="F282:F289" si="21">E282/D282</f>
        <v>3.6893149758531689</v>
      </c>
      <c r="G282" t="s">
        <v>13</v>
      </c>
      <c r="H282">
        <v>2138.4624627521598</v>
      </c>
      <c r="I282" s="5" cm="1">
        <f t="array" ref="I282">_xlfn.IFS(H282=0,0,H282&gt;0,E282/H282)</f>
        <v>36.417325534586055</v>
      </c>
      <c r="J282" t="s">
        <v>20</v>
      </c>
      <c r="K282" t="s">
        <v>21</v>
      </c>
      <c r="L282">
        <v>1333105557.0904901</v>
      </c>
      <c r="M282" s="9">
        <f t="shared" ref="M282:M289" si="22">(((L282/60)/60)/24)+DATE(1970,1,1)</f>
        <v>40998.462466325116</v>
      </c>
      <c r="N282">
        <v>1335552594.6749001</v>
      </c>
      <c r="O282" s="9">
        <f t="shared" ref="O282:O289" si="23">(((N282/60)/60)/24)+DATE(1970,1,1)</f>
        <v>41026.784660589117</v>
      </c>
      <c r="P282" t="b">
        <v>0</v>
      </c>
      <c r="Q282" t="b">
        <v>1</v>
      </c>
      <c r="R282" t="s">
        <v>27</v>
      </c>
      <c r="S282" t="str" cm="1">
        <f t="array" ref="S282:T282">_xlfn.TEXTSPLIT(R282,"/",,TRUE)</f>
        <v>technology</v>
      </c>
      <c r="T282" t="str">
        <v>web</v>
      </c>
    </row>
    <row r="283" spans="1:20" x14ac:dyDescent="0.55000000000000004">
      <c r="A283">
        <v>281</v>
      </c>
      <c r="B283" t="s">
        <v>177</v>
      </c>
      <c r="C283" s="3" t="s">
        <v>178</v>
      </c>
      <c r="D283">
        <v>21056.8048320364</v>
      </c>
      <c r="E283">
        <v>78025.794852830906</v>
      </c>
      <c r="F283" s="4">
        <f t="shared" si="21"/>
        <v>3.705490717856696</v>
      </c>
      <c r="G283" t="s">
        <v>19</v>
      </c>
      <c r="H283">
        <v>2144.2785441721899</v>
      </c>
      <c r="I283" s="5" cm="1">
        <f t="array" ref="I283">_xlfn.IFS(H283=0,0,H283&gt;0,E283/H283)</f>
        <v>36.38790075332922</v>
      </c>
      <c r="J283" t="s">
        <v>20</v>
      </c>
      <c r="K283" t="s">
        <v>21</v>
      </c>
      <c r="L283">
        <v>1332737082.8863599</v>
      </c>
      <c r="M283" s="9">
        <f t="shared" si="22"/>
        <v>40994.197718592128</v>
      </c>
      <c r="N283">
        <v>1335187812.44453</v>
      </c>
      <c r="O283" s="9">
        <f t="shared" si="23"/>
        <v>41022.562644033911</v>
      </c>
      <c r="P283" t="b">
        <v>0</v>
      </c>
      <c r="Q283" t="b">
        <v>0</v>
      </c>
      <c r="R283" t="s">
        <v>32</v>
      </c>
      <c r="S283" t="str" cm="1">
        <f t="array" ref="S283:T283">_xlfn.TEXTSPLIT(R283,"/",,TRUE)</f>
        <v>theater</v>
      </c>
      <c r="T283" t="str">
        <v>plays</v>
      </c>
    </row>
    <row r="284" spans="1:20" x14ac:dyDescent="0.55000000000000004">
      <c r="A284">
        <v>282</v>
      </c>
      <c r="B284" t="s">
        <v>179</v>
      </c>
      <c r="C284" s="3" t="s">
        <v>180</v>
      </c>
      <c r="D284">
        <v>21004.790233026801</v>
      </c>
      <c r="E284">
        <v>78174.506056123704</v>
      </c>
      <c r="F284" s="4">
        <f t="shared" si="21"/>
        <v>3.7217465725130796</v>
      </c>
      <c r="G284" t="s">
        <v>13</v>
      </c>
      <c r="H284">
        <v>2150.0946255922199</v>
      </c>
      <c r="I284" s="5" cm="1">
        <f t="array" ref="I284">_xlfn.IFS(H284=0,0,H284&gt;0,E284/H284)</f>
        <v>36.358635162204266</v>
      </c>
      <c r="J284" t="s">
        <v>20</v>
      </c>
      <c r="K284" t="s">
        <v>21</v>
      </c>
      <c r="L284">
        <v>1332368608.68223</v>
      </c>
      <c r="M284" s="9">
        <f t="shared" si="22"/>
        <v>40989.932970859147</v>
      </c>
      <c r="N284">
        <v>1334823030.21416</v>
      </c>
      <c r="O284" s="9">
        <f t="shared" si="23"/>
        <v>41018.340627478705</v>
      </c>
      <c r="P284" t="b">
        <v>0</v>
      </c>
      <c r="Q284" t="b">
        <v>1</v>
      </c>
      <c r="R284" t="s">
        <v>32</v>
      </c>
      <c r="S284" t="str" cm="1">
        <f t="array" ref="S284:T284">_xlfn.TEXTSPLIT(R284,"/",,TRUE)</f>
        <v>theater</v>
      </c>
      <c r="T284" t="str">
        <v>plays</v>
      </c>
    </row>
    <row r="285" spans="1:20" ht="37" x14ac:dyDescent="0.55000000000000004">
      <c r="A285">
        <v>283</v>
      </c>
      <c r="B285" t="s">
        <v>181</v>
      </c>
      <c r="C285" s="3" t="s">
        <v>182</v>
      </c>
      <c r="D285">
        <v>20952.775634017202</v>
      </c>
      <c r="E285">
        <v>78323.217259416604</v>
      </c>
      <c r="F285" s="4">
        <f t="shared" si="21"/>
        <v>3.7380831364536484</v>
      </c>
      <c r="G285" t="s">
        <v>19</v>
      </c>
      <c r="H285">
        <v>2155.91070701224</v>
      </c>
      <c r="I285" s="5" cm="1">
        <f t="array" ref="I285">_xlfn.IFS(H285=0,0,H285&gt;0,E285/H285)</f>
        <v>36.329527472851836</v>
      </c>
      <c r="J285" t="s">
        <v>39</v>
      </c>
      <c r="K285" t="s">
        <v>40</v>
      </c>
      <c r="L285">
        <v>1332000134.4781001</v>
      </c>
      <c r="M285" s="9">
        <f t="shared" si="22"/>
        <v>40985.668223126158</v>
      </c>
      <c r="N285">
        <v>1334458247.9837899</v>
      </c>
      <c r="O285" s="9">
        <f t="shared" si="23"/>
        <v>41014.118610923491</v>
      </c>
      <c r="P285" t="b">
        <v>0</v>
      </c>
      <c r="Q285" t="b">
        <v>1</v>
      </c>
      <c r="R285" t="s">
        <v>64</v>
      </c>
      <c r="S285" t="str" cm="1">
        <f t="array" ref="S285:T285">_xlfn.TEXTSPLIT(R285,"/",,TRUE)</f>
        <v>technology</v>
      </c>
      <c r="T285" t="str">
        <v>wearables</v>
      </c>
    </row>
    <row r="286" spans="1:20" x14ac:dyDescent="0.55000000000000004">
      <c r="A286">
        <v>284</v>
      </c>
      <c r="B286" t="s">
        <v>183</v>
      </c>
      <c r="C286" s="3" t="s">
        <v>184</v>
      </c>
      <c r="D286">
        <v>20900.761035007599</v>
      </c>
      <c r="E286">
        <v>78471.928462709402</v>
      </c>
      <c r="F286" s="4">
        <f t="shared" si="21"/>
        <v>3.7545010122489479</v>
      </c>
      <c r="G286" t="s">
        <v>19</v>
      </c>
      <c r="H286">
        <v>2161.72678843227</v>
      </c>
      <c r="I286" s="5" cm="1">
        <f t="array" ref="I286">_xlfn.IFS(H286=0,0,H286&gt;0,E286/H286)</f>
        <v>36.300576410777097</v>
      </c>
      <c r="J286" t="s">
        <v>106</v>
      </c>
      <c r="K286" t="s">
        <v>107</v>
      </c>
      <c r="L286">
        <v>1331631660.2739699</v>
      </c>
      <c r="M286" s="9">
        <f t="shared" si="22"/>
        <v>40981.40347539317</v>
      </c>
      <c r="N286">
        <v>1334093465.7534201</v>
      </c>
      <c r="O286" s="9">
        <f t="shared" si="23"/>
        <v>41009.896594368285</v>
      </c>
      <c r="P286" t="b">
        <v>0</v>
      </c>
      <c r="Q286" t="b">
        <v>1</v>
      </c>
      <c r="R286" t="s">
        <v>32</v>
      </c>
      <c r="S286" t="str" cm="1">
        <f t="array" ref="S286:T286">_xlfn.TEXTSPLIT(R286,"/",,TRUE)</f>
        <v>theater</v>
      </c>
      <c r="T286" t="str">
        <v>plays</v>
      </c>
    </row>
    <row r="287" spans="1:20" x14ac:dyDescent="0.55000000000000004">
      <c r="A287">
        <v>285</v>
      </c>
      <c r="B287" t="s">
        <v>185</v>
      </c>
      <c r="C287" s="3" t="s">
        <v>186</v>
      </c>
      <c r="D287">
        <v>20848.746435998</v>
      </c>
      <c r="E287">
        <v>78620.6396660022</v>
      </c>
      <c r="F287" s="4">
        <f t="shared" si="21"/>
        <v>3.7710008084828406</v>
      </c>
      <c r="G287" t="s">
        <v>73</v>
      </c>
      <c r="H287">
        <v>2167.5428698523001</v>
      </c>
      <c r="I287" s="5" cm="1">
        <f t="array" ref="I287">_xlfn.IFS(H287=0,0,H287&gt;0,E287/H287)</f>
        <v>36.271780715165065</v>
      </c>
      <c r="J287" t="s">
        <v>20</v>
      </c>
      <c r="K287" t="s">
        <v>21</v>
      </c>
      <c r="L287">
        <v>1331263186.06984</v>
      </c>
      <c r="M287" s="9">
        <f t="shared" si="22"/>
        <v>40977.138727660182</v>
      </c>
      <c r="N287">
        <v>1333728683.5230601</v>
      </c>
      <c r="O287" s="9">
        <f t="shared" si="23"/>
        <v>41005.674577813195</v>
      </c>
      <c r="P287" t="b">
        <v>0</v>
      </c>
      <c r="Q287" t="b">
        <v>0</v>
      </c>
      <c r="R287" t="s">
        <v>32</v>
      </c>
      <c r="S287" t="str" cm="1">
        <f t="array" ref="S287:T287">_xlfn.TEXTSPLIT(R287,"/",,TRUE)</f>
        <v>theater</v>
      </c>
      <c r="T287" t="str">
        <v>plays</v>
      </c>
    </row>
    <row r="288" spans="1:20" x14ac:dyDescent="0.55000000000000004">
      <c r="A288">
        <v>286</v>
      </c>
      <c r="B288" t="s">
        <v>187</v>
      </c>
      <c r="C288" s="3" t="s">
        <v>188</v>
      </c>
      <c r="D288">
        <v>20796.7318369885</v>
      </c>
      <c r="E288">
        <v>78769.350869294998</v>
      </c>
      <c r="F288" s="4">
        <f t="shared" si="21"/>
        <v>3.7875831398276714</v>
      </c>
      <c r="G288" t="s">
        <v>19</v>
      </c>
      <c r="H288">
        <v>2173.3589512723302</v>
      </c>
      <c r="I288" s="5" cm="1">
        <f t="array" ref="I288">_xlfn.IFS(H288=0,0,H288&gt;0,E288/H288)</f>
        <v>36.243139138696698</v>
      </c>
      <c r="J288" t="s">
        <v>106</v>
      </c>
      <c r="K288" t="s">
        <v>107</v>
      </c>
      <c r="L288">
        <v>1330894711.86571</v>
      </c>
      <c r="M288" s="9">
        <f t="shared" si="22"/>
        <v>40972.873979927201</v>
      </c>
      <c r="N288">
        <v>1333363901.29269</v>
      </c>
      <c r="O288" s="9">
        <f t="shared" si="23"/>
        <v>41001.452561257989</v>
      </c>
      <c r="P288" t="b">
        <v>0</v>
      </c>
      <c r="Q288" t="b">
        <v>1</v>
      </c>
      <c r="R288" t="s">
        <v>32</v>
      </c>
      <c r="S288" t="str" cm="1">
        <f t="array" ref="S288:T288">_xlfn.TEXTSPLIT(R288,"/",,TRUE)</f>
        <v>theater</v>
      </c>
      <c r="T288" t="str">
        <v>plays</v>
      </c>
    </row>
    <row r="289" spans="1:20" ht="37" x14ac:dyDescent="0.55000000000000004">
      <c r="A289">
        <v>287</v>
      </c>
      <c r="B289" t="s">
        <v>189</v>
      </c>
      <c r="C289" s="3" t="s">
        <v>190</v>
      </c>
      <c r="D289">
        <v>20744.717237978901</v>
      </c>
      <c r="E289">
        <v>78918.062072587796</v>
      </c>
      <c r="F289" s="4">
        <f t="shared" si="21"/>
        <v>3.804248627120673</v>
      </c>
      <c r="G289" t="s">
        <v>19</v>
      </c>
      <c r="H289">
        <v>2179.1750326923502</v>
      </c>
      <c r="I289" s="5" cm="1">
        <f t="array" ref="I289">_xlfn.IFS(H289=0,0,H289&gt;0,E289/H289)</f>
        <v>36.214650447369195</v>
      </c>
      <c r="J289" t="s">
        <v>20</v>
      </c>
      <c r="K289" t="s">
        <v>21</v>
      </c>
      <c r="L289">
        <v>1330526237.6615901</v>
      </c>
      <c r="M289" s="9">
        <f t="shared" si="22"/>
        <v>40968.609232194329</v>
      </c>
      <c r="N289">
        <v>1332999119.06232</v>
      </c>
      <c r="O289" s="9">
        <f t="shared" si="23"/>
        <v>40997.230544702776</v>
      </c>
      <c r="P289" t="b">
        <v>0</v>
      </c>
      <c r="Q289" t="b">
        <v>0</v>
      </c>
      <c r="R289" t="s">
        <v>32</v>
      </c>
      <c r="S289" t="str" cm="1">
        <f t="array" ref="S289:T289">_xlfn.TEXTSPLIT(R289,"/",,TRUE)</f>
        <v>theater</v>
      </c>
      <c r="T289" t="str">
        <v>plays</v>
      </c>
    </row>
    <row r="290" spans="1:20" x14ac:dyDescent="0.55000000000000004">
      <c r="A290">
        <v>288</v>
      </c>
      <c r="B290" t="s">
        <v>11</v>
      </c>
      <c r="C290" s="3" t="s">
        <v>12</v>
      </c>
      <c r="D290">
        <v>20692.702638969298</v>
      </c>
      <c r="E290">
        <v>79066.773275880594</v>
      </c>
      <c r="F290" s="4">
        <f t="shared" ref="F290:F353" si="24">E290/D290</f>
        <v>3.8209978974413419</v>
      </c>
      <c r="G290" t="s">
        <v>13</v>
      </c>
      <c r="H290">
        <v>2184.9911141123798</v>
      </c>
      <c r="I290" s="5" cm="1">
        <f t="array" ref="I290">_xlfn.IFS(H290=0,0,H290&gt;0,E290/H290)</f>
        <v>36.186313420318093</v>
      </c>
      <c r="J290" t="s">
        <v>14</v>
      </c>
      <c r="K290" t="s">
        <v>15</v>
      </c>
      <c r="L290">
        <v>1330157763.4574599</v>
      </c>
      <c r="M290" s="9">
        <f t="shared" ref="M290:M353" si="25">(((L290/60)/60)/24)+DATE(1970,1,1)</f>
        <v>40964.34448446134</v>
      </c>
      <c r="N290">
        <v>1332634336.8319499</v>
      </c>
      <c r="O290" s="9">
        <f t="shared" ref="O290:O353" si="26">(((N290/60)/60)/24)+DATE(1970,1,1)</f>
        <v>40993.008528147569</v>
      </c>
      <c r="P290" t="b">
        <v>0</v>
      </c>
      <c r="Q290" t="b">
        <v>0</v>
      </c>
      <c r="R290" t="s">
        <v>16</v>
      </c>
      <c r="S290" t="str" cm="1">
        <f t="array" ref="S290:T290">_xlfn.TEXTSPLIT(R290,"/",,TRUE)</f>
        <v>food</v>
      </c>
      <c r="T290" t="str">
        <v>food trucks</v>
      </c>
    </row>
    <row r="291" spans="1:20" x14ac:dyDescent="0.55000000000000004">
      <c r="A291">
        <v>289</v>
      </c>
      <c r="B291" t="s">
        <v>17</v>
      </c>
      <c r="C291" s="3" t="s">
        <v>18</v>
      </c>
      <c r="D291">
        <v>20640.688039959699</v>
      </c>
      <c r="E291">
        <v>79215.484479173494</v>
      </c>
      <c r="F291" s="4">
        <f t="shared" si="24"/>
        <v>3.8378315841901633</v>
      </c>
      <c r="G291" t="s">
        <v>19</v>
      </c>
      <c r="H291">
        <v>2190.8071955324099</v>
      </c>
      <c r="I291" s="5" cm="1">
        <f t="array" ref="I291">_xlfn.IFS(H291=0,0,H291&gt;0,E291/H291)</f>
        <v>36.158126849643907</v>
      </c>
      <c r="J291" t="s">
        <v>20</v>
      </c>
      <c r="K291" t="s">
        <v>21</v>
      </c>
      <c r="L291">
        <v>1329789289.25333</v>
      </c>
      <c r="M291" s="9">
        <f t="shared" si="25"/>
        <v>40960.079736728352</v>
      </c>
      <c r="N291">
        <v>1332269554.6015799</v>
      </c>
      <c r="O291" s="9">
        <f t="shared" si="26"/>
        <v>40988.786511592363</v>
      </c>
      <c r="P291" t="b">
        <v>0</v>
      </c>
      <c r="Q291" t="b">
        <v>1</v>
      </c>
      <c r="R291" t="s">
        <v>22</v>
      </c>
      <c r="S291" t="str" cm="1">
        <f t="array" ref="S291:T291">_xlfn.TEXTSPLIT(R291,"/",,TRUE)</f>
        <v>music</v>
      </c>
      <c r="T291" t="str">
        <v>rock</v>
      </c>
    </row>
    <row r="292" spans="1:20" ht="37" x14ac:dyDescent="0.55000000000000004">
      <c r="A292">
        <v>290</v>
      </c>
      <c r="B292" t="s">
        <v>23</v>
      </c>
      <c r="C292" s="3" t="s">
        <v>24</v>
      </c>
      <c r="D292">
        <v>20588.6734409501</v>
      </c>
      <c r="E292">
        <v>79364.195682466307</v>
      </c>
      <c r="F292" s="4">
        <f t="shared" si="24"/>
        <v>3.8547503271684271</v>
      </c>
      <c r="G292" t="s">
        <v>19</v>
      </c>
      <c r="H292">
        <v>2196.6232769524299</v>
      </c>
      <c r="I292" s="5" cm="1">
        <f t="array" ref="I292">_xlfn.IFS(H292=0,0,H292&gt;0,E292/H292)</f>
        <v>36.130089540239823</v>
      </c>
      <c r="J292" t="s">
        <v>25</v>
      </c>
      <c r="K292" t="s">
        <v>26</v>
      </c>
      <c r="L292">
        <v>1329420815.0492001</v>
      </c>
      <c r="M292" s="9">
        <f t="shared" si="25"/>
        <v>40955.814988995371</v>
      </c>
      <c r="N292">
        <v>1331904772.3712101</v>
      </c>
      <c r="O292" s="9">
        <f t="shared" si="26"/>
        <v>40984.564495037157</v>
      </c>
      <c r="P292" t="b">
        <v>0</v>
      </c>
      <c r="Q292" t="b">
        <v>0</v>
      </c>
      <c r="R292" t="s">
        <v>27</v>
      </c>
      <c r="S292" t="str" cm="1">
        <f t="array" ref="S292:T292">_xlfn.TEXTSPLIT(R292,"/",,TRUE)</f>
        <v>technology</v>
      </c>
      <c r="T292" t="str">
        <v>web</v>
      </c>
    </row>
    <row r="293" spans="1:20" ht="37" x14ac:dyDescent="0.55000000000000004">
      <c r="A293">
        <v>291</v>
      </c>
      <c r="B293" t="s">
        <v>28</v>
      </c>
      <c r="C293" s="3" t="s">
        <v>29</v>
      </c>
      <c r="D293">
        <v>20536.658841940502</v>
      </c>
      <c r="E293">
        <v>79512.906885759105</v>
      </c>
      <c r="F293" s="4">
        <f t="shared" si="24"/>
        <v>3.8717547726593073</v>
      </c>
      <c r="G293" t="s">
        <v>13</v>
      </c>
      <c r="H293">
        <v>2202.43935837246</v>
      </c>
      <c r="I293" s="5" cm="1">
        <f t="array" ref="I293">_xlfn.IFS(H293=0,0,H293&gt;0,E293/H293)</f>
        <v>36.102200309622546</v>
      </c>
      <c r="J293" t="s">
        <v>20</v>
      </c>
      <c r="K293" t="s">
        <v>21</v>
      </c>
      <c r="L293">
        <v>1329052340.8450699</v>
      </c>
      <c r="M293" s="9">
        <f t="shared" si="25"/>
        <v>40951.550241262383</v>
      </c>
      <c r="N293">
        <v>1331539990.1408501</v>
      </c>
      <c r="O293" s="9">
        <f t="shared" si="26"/>
        <v>40980.34247848206</v>
      </c>
      <c r="P293" t="b">
        <v>0</v>
      </c>
      <c r="Q293" t="b">
        <v>0</v>
      </c>
      <c r="R293" t="s">
        <v>22</v>
      </c>
      <c r="S293" t="str" cm="1">
        <f t="array" ref="S293:T293">_xlfn.TEXTSPLIT(R293,"/",,TRUE)</f>
        <v>music</v>
      </c>
      <c r="T293" t="str">
        <v>rock</v>
      </c>
    </row>
    <row r="294" spans="1:20" x14ac:dyDescent="0.55000000000000004">
      <c r="A294">
        <v>292</v>
      </c>
      <c r="B294" t="s">
        <v>30</v>
      </c>
      <c r="C294" s="3" t="s">
        <v>31</v>
      </c>
      <c r="D294">
        <v>20484.644242931001</v>
      </c>
      <c r="E294">
        <v>79661.618089051903</v>
      </c>
      <c r="F294" s="4">
        <f t="shared" si="24"/>
        <v>3.8888455735101255</v>
      </c>
      <c r="G294" t="s">
        <v>13</v>
      </c>
      <c r="H294">
        <v>2208.2554397924901</v>
      </c>
      <c r="I294" s="5" cm="1">
        <f t="array" ref="I294">_xlfn.IFS(H294=0,0,H294&gt;0,E294/H294)</f>
        <v>36.074457987766898</v>
      </c>
      <c r="J294" t="s">
        <v>20</v>
      </c>
      <c r="K294" t="s">
        <v>21</v>
      </c>
      <c r="L294">
        <v>1328683866.64094</v>
      </c>
      <c r="M294" s="9">
        <f t="shared" si="25"/>
        <v>40947.285493529394</v>
      </c>
      <c r="N294">
        <v>1331175207.91048</v>
      </c>
      <c r="O294" s="9">
        <f t="shared" si="26"/>
        <v>40976.120461926854</v>
      </c>
      <c r="P294" t="b">
        <v>0</v>
      </c>
      <c r="Q294" t="b">
        <v>0</v>
      </c>
      <c r="R294" t="s">
        <v>32</v>
      </c>
      <c r="S294" t="str" cm="1">
        <f t="array" ref="S294:T294">_xlfn.TEXTSPLIT(R294,"/",,TRUE)</f>
        <v>theater</v>
      </c>
      <c r="T294" t="str">
        <v>plays</v>
      </c>
    </row>
    <row r="295" spans="1:20" x14ac:dyDescent="0.55000000000000004">
      <c r="A295">
        <v>293</v>
      </c>
      <c r="B295" t="s">
        <v>33</v>
      </c>
      <c r="C295" s="3" t="s">
        <v>34</v>
      </c>
      <c r="D295">
        <v>20432.629643921398</v>
      </c>
      <c r="E295">
        <v>79810.329292344701</v>
      </c>
      <c r="F295" s="4">
        <f t="shared" si="24"/>
        <v>3.906023389215977</v>
      </c>
      <c r="G295" t="s">
        <v>19</v>
      </c>
      <c r="H295">
        <v>2214.0715212125101</v>
      </c>
      <c r="I295" s="5" cm="1">
        <f t="array" ref="I295">_xlfn.IFS(H295=0,0,H295&gt;0,E295/H295)</f>
        <v>36.046861416941724</v>
      </c>
      <c r="J295" t="s">
        <v>35</v>
      </c>
      <c r="K295" t="s">
        <v>36</v>
      </c>
      <c r="L295">
        <v>1328315392.43681</v>
      </c>
      <c r="M295" s="9">
        <f t="shared" si="25"/>
        <v>40943.020745796413</v>
      </c>
      <c r="N295">
        <v>1330810425.68011</v>
      </c>
      <c r="O295" s="9">
        <f t="shared" si="26"/>
        <v>40971.898445371648</v>
      </c>
      <c r="P295" t="b">
        <v>0</v>
      </c>
      <c r="Q295" t="b">
        <v>0</v>
      </c>
      <c r="R295" t="s">
        <v>32</v>
      </c>
      <c r="S295" t="str" cm="1">
        <f t="array" ref="S295:T295">_xlfn.TEXTSPLIT(R295,"/",,TRUE)</f>
        <v>theater</v>
      </c>
      <c r="T295" t="str">
        <v>plays</v>
      </c>
    </row>
    <row r="296" spans="1:20" x14ac:dyDescent="0.55000000000000004">
      <c r="A296">
        <v>294</v>
      </c>
      <c r="B296" t="s">
        <v>37</v>
      </c>
      <c r="C296" s="3" t="s">
        <v>38</v>
      </c>
      <c r="D296">
        <v>20380.615044911799</v>
      </c>
      <c r="E296">
        <v>79959.040495637499</v>
      </c>
      <c r="F296" s="4">
        <f t="shared" si="24"/>
        <v>3.9232888860044475</v>
      </c>
      <c r="G296" t="s">
        <v>13</v>
      </c>
      <c r="H296">
        <v>2219.8876026325402</v>
      </c>
      <c r="I296" s="5" cm="1">
        <f t="array" ref="I296">_xlfn.IFS(H296=0,0,H296&gt;0,E296/H296)</f>
        <v>36.019409451548341</v>
      </c>
      <c r="J296" t="s">
        <v>39</v>
      </c>
      <c r="K296" t="s">
        <v>40</v>
      </c>
      <c r="L296">
        <v>1327946918.2326801</v>
      </c>
      <c r="M296" s="9">
        <f t="shared" si="25"/>
        <v>40938.755998063425</v>
      </c>
      <c r="N296">
        <v>1330445643.4497399</v>
      </c>
      <c r="O296" s="9">
        <f t="shared" si="26"/>
        <v>40967.676428816434</v>
      </c>
      <c r="P296" t="b">
        <v>0</v>
      </c>
      <c r="Q296" t="b">
        <v>0</v>
      </c>
      <c r="R296" t="s">
        <v>41</v>
      </c>
      <c r="S296" t="str" cm="1">
        <f t="array" ref="S296:T296">_xlfn.TEXTSPLIT(R296,"/",,TRUE)</f>
        <v>film &amp; video</v>
      </c>
      <c r="T296" t="str">
        <v>documentary</v>
      </c>
    </row>
    <row r="297" spans="1:20" x14ac:dyDescent="0.55000000000000004">
      <c r="A297">
        <v>295</v>
      </c>
      <c r="B297" t="s">
        <v>42</v>
      </c>
      <c r="C297" s="3" t="s">
        <v>43</v>
      </c>
      <c r="D297">
        <v>20328.600445902201</v>
      </c>
      <c r="E297">
        <v>80107.751698930399</v>
      </c>
      <c r="F297" s="4">
        <f t="shared" si="24"/>
        <v>3.9406427369218306</v>
      </c>
      <c r="G297" t="s">
        <v>19</v>
      </c>
      <c r="H297">
        <v>2225.7036840525702</v>
      </c>
      <c r="I297" s="5" cm="1">
        <f t="array" ref="I297">_xlfn.IFS(H297=0,0,H297&gt;0,E297/H297)</f>
        <v>35.992100957963046</v>
      </c>
      <c r="J297" t="s">
        <v>35</v>
      </c>
      <c r="K297" t="s">
        <v>36</v>
      </c>
      <c r="L297">
        <v>1327578444.0285599</v>
      </c>
      <c r="M297" s="9">
        <f t="shared" si="25"/>
        <v>40934.491250330553</v>
      </c>
      <c r="N297">
        <v>1330080861.2193699</v>
      </c>
      <c r="O297" s="9">
        <f t="shared" si="26"/>
        <v>40963.454412261228</v>
      </c>
      <c r="P297" t="b">
        <v>0</v>
      </c>
      <c r="Q297" t="b">
        <v>0</v>
      </c>
      <c r="R297" t="s">
        <v>32</v>
      </c>
      <c r="S297" t="str" cm="1">
        <f t="array" ref="S297:T297">_xlfn.TEXTSPLIT(R297,"/",,TRUE)</f>
        <v>theater</v>
      </c>
      <c r="T297" t="str">
        <v>plays</v>
      </c>
    </row>
    <row r="298" spans="1:20" x14ac:dyDescent="0.55000000000000004">
      <c r="A298">
        <v>296</v>
      </c>
      <c r="B298" t="s">
        <v>44</v>
      </c>
      <c r="C298" s="3" t="s">
        <v>45</v>
      </c>
      <c r="D298">
        <v>20276.585846892602</v>
      </c>
      <c r="E298">
        <v>80256.462902223197</v>
      </c>
      <c r="F298" s="4">
        <f t="shared" si="24"/>
        <v>3.9580856219205436</v>
      </c>
      <c r="G298" t="s">
        <v>46</v>
      </c>
      <c r="H298">
        <v>2231.5197654725998</v>
      </c>
      <c r="I298" s="5" cm="1">
        <f t="array" ref="I298">_xlfn.IFS(H298=0,0,H298&gt;0,E298/H298)</f>
        <v>35.964934814380271</v>
      </c>
      <c r="J298" t="s">
        <v>35</v>
      </c>
      <c r="K298" t="s">
        <v>36</v>
      </c>
      <c r="L298">
        <v>1327209969.82443</v>
      </c>
      <c r="M298" s="9">
        <f t="shared" si="25"/>
        <v>40930.226502597572</v>
      </c>
      <c r="N298">
        <v>1329716078.9890001</v>
      </c>
      <c r="O298" s="9">
        <f t="shared" si="26"/>
        <v>40959.232395706022</v>
      </c>
      <c r="P298" t="b">
        <v>0</v>
      </c>
      <c r="Q298" t="b">
        <v>0</v>
      </c>
      <c r="R298" t="s">
        <v>32</v>
      </c>
      <c r="S298" t="str" cm="1">
        <f t="array" ref="S298:T298">_xlfn.TEXTSPLIT(R298,"/",,TRUE)</f>
        <v>theater</v>
      </c>
      <c r="T298" t="str">
        <v>plays</v>
      </c>
    </row>
    <row r="299" spans="1:20" x14ac:dyDescent="0.55000000000000004">
      <c r="A299">
        <v>297</v>
      </c>
      <c r="B299" t="s">
        <v>47</v>
      </c>
      <c r="C299" s="3" t="s">
        <v>48</v>
      </c>
      <c r="D299">
        <v>20224.571247882999</v>
      </c>
      <c r="E299">
        <v>80405.174105515995</v>
      </c>
      <c r="F299" s="4">
        <f t="shared" si="24"/>
        <v>3.9756182279479662</v>
      </c>
      <c r="G299" t="s">
        <v>13</v>
      </c>
      <c r="H299">
        <v>2237.3358468926199</v>
      </c>
      <c r="I299" s="5" cm="1">
        <f t="array" ref="I299">_xlfn.IFS(H299=0,0,H299&gt;0,E299/H299)</f>
        <v>35.937909910659478</v>
      </c>
      <c r="J299" t="s">
        <v>20</v>
      </c>
      <c r="K299" t="s">
        <v>21</v>
      </c>
      <c r="L299">
        <v>1326841495.6203001</v>
      </c>
      <c r="M299" s="9">
        <f t="shared" si="25"/>
        <v>40925.961754864584</v>
      </c>
      <c r="N299">
        <v>1329351296.75863</v>
      </c>
      <c r="O299" s="9">
        <f t="shared" si="26"/>
        <v>40955.010379150808</v>
      </c>
      <c r="P299" t="b">
        <v>0</v>
      </c>
      <c r="Q299" t="b">
        <v>0</v>
      </c>
      <c r="R299" t="s">
        <v>49</v>
      </c>
      <c r="S299" t="str" cm="1">
        <f t="array" ref="S299:T299">_xlfn.TEXTSPLIT(R299,"/",,TRUE)</f>
        <v>music</v>
      </c>
      <c r="T299" t="str">
        <v>electric music</v>
      </c>
    </row>
    <row r="300" spans="1:20" x14ac:dyDescent="0.55000000000000004">
      <c r="A300">
        <v>298</v>
      </c>
      <c r="B300" t="s">
        <v>50</v>
      </c>
      <c r="C300" s="3" t="s">
        <v>51</v>
      </c>
      <c r="D300">
        <v>20172.556648873498</v>
      </c>
      <c r="E300">
        <v>80553.885308808807</v>
      </c>
      <c r="F300" s="4">
        <f t="shared" si="24"/>
        <v>3.9932412490365814</v>
      </c>
      <c r="G300" t="s">
        <v>19</v>
      </c>
      <c r="H300">
        <v>2243.1519283126499</v>
      </c>
      <c r="I300" s="5" cm="1">
        <f t="array" ref="I300">_xlfn.IFS(H300=0,0,H300&gt;0,E300/H300)</f>
        <v>35.911025148173209</v>
      </c>
      <c r="J300" t="s">
        <v>20</v>
      </c>
      <c r="K300" t="s">
        <v>21</v>
      </c>
      <c r="L300">
        <v>1326473021.4161699</v>
      </c>
      <c r="M300" s="9">
        <f t="shared" si="25"/>
        <v>40921.697007131595</v>
      </c>
      <c r="N300">
        <v>1328986514.52826</v>
      </c>
      <c r="O300" s="9">
        <f t="shared" si="26"/>
        <v>40950.788362595602</v>
      </c>
      <c r="P300" t="b">
        <v>0</v>
      </c>
      <c r="Q300" t="b">
        <v>0</v>
      </c>
      <c r="R300" t="s">
        <v>52</v>
      </c>
      <c r="S300" t="str" cm="1">
        <f t="array" ref="S300:T300">_xlfn.TEXTSPLIT(R300,"/",,TRUE)</f>
        <v>film &amp; video</v>
      </c>
      <c r="T300" t="str">
        <v>drama</v>
      </c>
    </row>
    <row r="301" spans="1:20" ht="37" x14ac:dyDescent="0.55000000000000004">
      <c r="A301">
        <v>299</v>
      </c>
      <c r="B301" t="s">
        <v>53</v>
      </c>
      <c r="C301" s="3" t="s">
        <v>54</v>
      </c>
      <c r="D301">
        <v>20120.5420498639</v>
      </c>
      <c r="E301">
        <v>80702.596512101605</v>
      </c>
      <c r="F301" s="4">
        <f t="shared" si="24"/>
        <v>4.0109553863956409</v>
      </c>
      <c r="G301" t="s">
        <v>13</v>
      </c>
      <c r="H301">
        <v>2248.96800973268</v>
      </c>
      <c r="I301" s="5" cm="1">
        <f t="array" ref="I301">_xlfn.IFS(H301=0,0,H301&gt;0,E301/H301)</f>
        <v>35.884279439659167</v>
      </c>
      <c r="J301" t="s">
        <v>20</v>
      </c>
      <c r="K301" t="s">
        <v>21</v>
      </c>
      <c r="L301">
        <v>1326104547.2120399</v>
      </c>
      <c r="M301" s="9">
        <f t="shared" si="25"/>
        <v>40917.432259398614</v>
      </c>
      <c r="N301">
        <v>1328621732.2979</v>
      </c>
      <c r="O301" s="9">
        <f t="shared" si="26"/>
        <v>40946.566346040505</v>
      </c>
      <c r="P301" t="b">
        <v>0</v>
      </c>
      <c r="Q301" t="b">
        <v>1</v>
      </c>
      <c r="R301" t="s">
        <v>32</v>
      </c>
      <c r="S301" t="str" cm="1">
        <f t="array" ref="S301:T301">_xlfn.TEXTSPLIT(R301,"/",,TRUE)</f>
        <v>theater</v>
      </c>
      <c r="T301" t="str">
        <v>plays</v>
      </c>
    </row>
    <row r="302" spans="1:20" x14ac:dyDescent="0.55000000000000004">
      <c r="A302">
        <v>300</v>
      </c>
      <c r="B302" t="s">
        <v>55</v>
      </c>
      <c r="C302" s="3" t="s">
        <v>56</v>
      </c>
      <c r="D302">
        <v>20068.527450854301</v>
      </c>
      <c r="E302">
        <v>80851.307715394403</v>
      </c>
      <c r="F302" s="4">
        <f t="shared" si="24"/>
        <v>4.0287613485040543</v>
      </c>
      <c r="G302" t="s">
        <v>13</v>
      </c>
      <c r="H302">
        <v>2254.7840911527001</v>
      </c>
      <c r="I302" s="5" cm="1">
        <f t="array" ref="I302">_xlfn.IFS(H302=0,0,H302&gt;0,E302/H302)</f>
        <v>35.857671709073159</v>
      </c>
      <c r="J302" t="s">
        <v>20</v>
      </c>
      <c r="K302" t="s">
        <v>21</v>
      </c>
      <c r="L302">
        <v>1325736073.00791</v>
      </c>
      <c r="M302" s="9">
        <f t="shared" si="25"/>
        <v>40913.167511665626</v>
      </c>
      <c r="N302">
        <v>1328256950.0675299</v>
      </c>
      <c r="O302" s="9">
        <f t="shared" si="26"/>
        <v>40942.344329485299</v>
      </c>
      <c r="P302" t="b">
        <v>0</v>
      </c>
      <c r="Q302" t="b">
        <v>0</v>
      </c>
      <c r="R302" t="s">
        <v>52</v>
      </c>
      <c r="S302" t="str" cm="1">
        <f t="array" ref="S302:T302">_xlfn.TEXTSPLIT(R302,"/",,TRUE)</f>
        <v>film &amp; video</v>
      </c>
      <c r="T302" t="str">
        <v>drama</v>
      </c>
    </row>
    <row r="303" spans="1:20" ht="37" x14ac:dyDescent="0.55000000000000004">
      <c r="A303">
        <v>301</v>
      </c>
      <c r="B303" t="s">
        <v>57</v>
      </c>
      <c r="C303" s="3" t="s">
        <v>58</v>
      </c>
      <c r="D303">
        <v>20016.512851844702</v>
      </c>
      <c r="E303">
        <v>81000.018918687303</v>
      </c>
      <c r="F303" s="4">
        <f t="shared" si="24"/>
        <v>4.0466598512049226</v>
      </c>
      <c r="G303" t="s">
        <v>19</v>
      </c>
      <c r="H303">
        <v>2260.6001725727301</v>
      </c>
      <c r="I303" s="5" cm="1">
        <f t="array" ref="I303">_xlfn.IFS(H303=0,0,H303&gt;0,E303/H303)</f>
        <v>35.831200891444368</v>
      </c>
      <c r="J303" t="s">
        <v>20</v>
      </c>
      <c r="K303" t="s">
        <v>21</v>
      </c>
      <c r="L303">
        <v>1325367598.8037801</v>
      </c>
      <c r="M303" s="9">
        <f t="shared" si="25"/>
        <v>40908.902763932638</v>
      </c>
      <c r="N303">
        <v>1327892167.8371601</v>
      </c>
      <c r="O303" s="9">
        <f t="shared" si="26"/>
        <v>40938.122312930092</v>
      </c>
      <c r="P303" t="b">
        <v>0</v>
      </c>
      <c r="Q303" t="b">
        <v>0</v>
      </c>
      <c r="R303" t="s">
        <v>59</v>
      </c>
      <c r="S303" t="str" cm="1">
        <f t="array" ref="S303:T303">_xlfn.TEXTSPLIT(R303,"/",,TRUE)</f>
        <v>music</v>
      </c>
      <c r="T303" t="str">
        <v>indie rock</v>
      </c>
    </row>
    <row r="304" spans="1:20" x14ac:dyDescent="0.55000000000000004">
      <c r="A304">
        <v>302</v>
      </c>
      <c r="B304" t="s">
        <v>60</v>
      </c>
      <c r="C304" s="3" t="s">
        <v>61</v>
      </c>
      <c r="D304">
        <v>19964.498252835099</v>
      </c>
      <c r="E304">
        <v>81148.730121980101</v>
      </c>
      <c r="F304" s="4">
        <f t="shared" si="24"/>
        <v>4.0646516178014345</v>
      </c>
      <c r="G304" t="s">
        <v>13</v>
      </c>
      <c r="H304">
        <v>2266.4162539927602</v>
      </c>
      <c r="I304" s="5" cm="1">
        <f t="array" ref="I304">_xlfn.IFS(H304=0,0,H304&gt;0,E304/H304)</f>
        <v>35.804865932734053</v>
      </c>
      <c r="J304" t="s">
        <v>20</v>
      </c>
      <c r="K304" t="s">
        <v>21</v>
      </c>
      <c r="L304">
        <v>1324999124.5996499</v>
      </c>
      <c r="M304" s="9">
        <f t="shared" si="25"/>
        <v>40904.638016199649</v>
      </c>
      <c r="N304">
        <v>1327527385.6067901</v>
      </c>
      <c r="O304" s="9">
        <f t="shared" si="26"/>
        <v>40933.900296374886</v>
      </c>
      <c r="P304" t="b">
        <v>0</v>
      </c>
      <c r="Q304" t="b">
        <v>0</v>
      </c>
      <c r="R304" t="s">
        <v>59</v>
      </c>
      <c r="S304" t="str" cm="1">
        <f t="array" ref="S304:T304">_xlfn.TEXTSPLIT(R304,"/",,TRUE)</f>
        <v>music</v>
      </c>
      <c r="T304" t="str">
        <v>indie rock</v>
      </c>
    </row>
    <row r="305" spans="1:20" x14ac:dyDescent="0.55000000000000004">
      <c r="A305">
        <v>303</v>
      </c>
      <c r="B305" t="s">
        <v>62</v>
      </c>
      <c r="C305" s="3" t="s">
        <v>63</v>
      </c>
      <c r="D305">
        <v>19912.4836538255</v>
      </c>
      <c r="E305">
        <v>81297.441325272899</v>
      </c>
      <c r="F305" s="4">
        <f t="shared" si="24"/>
        <v>4.0827373791543273</v>
      </c>
      <c r="G305" t="s">
        <v>13</v>
      </c>
      <c r="H305">
        <v>2272.2323354127898</v>
      </c>
      <c r="I305" s="5" cm="1">
        <f t="array" ref="I305">_xlfn.IFS(H305=0,0,H305&gt;0,E305/H305)</f>
        <v>35.778665789695239</v>
      </c>
      <c r="J305" t="s">
        <v>20</v>
      </c>
      <c r="K305" t="s">
        <v>21</v>
      </c>
      <c r="L305">
        <v>1324630650.39552</v>
      </c>
      <c r="M305" s="9">
        <f t="shared" si="25"/>
        <v>40900.373268466668</v>
      </c>
      <c r="N305">
        <v>1327162603.37642</v>
      </c>
      <c r="O305" s="9">
        <f t="shared" si="26"/>
        <v>40929.678279819673</v>
      </c>
      <c r="P305" t="b">
        <v>0</v>
      </c>
      <c r="Q305" t="b">
        <v>0</v>
      </c>
      <c r="R305" t="s">
        <v>64</v>
      </c>
      <c r="S305" t="str" cm="1">
        <f t="array" ref="S305:T305">_xlfn.TEXTSPLIT(R305,"/",,TRUE)</f>
        <v>technology</v>
      </c>
      <c r="T305" t="str">
        <v>wearables</v>
      </c>
    </row>
    <row r="306" spans="1:20" x14ac:dyDescent="0.55000000000000004">
      <c r="A306">
        <v>304</v>
      </c>
      <c r="B306" t="s">
        <v>65</v>
      </c>
      <c r="C306" s="3" t="s">
        <v>66</v>
      </c>
      <c r="D306">
        <v>19860.469054816</v>
      </c>
      <c r="E306">
        <v>81446.152528565697</v>
      </c>
      <c r="F306" s="4">
        <f t="shared" si="24"/>
        <v>4.1009178737808147</v>
      </c>
      <c r="G306" t="s">
        <v>19</v>
      </c>
      <c r="H306">
        <v>2278.0484168328098</v>
      </c>
      <c r="I306" s="5" cm="1">
        <f t="array" ref="I306">_xlfn.IFS(H306=0,0,H306&gt;0,E306/H306)</f>
        <v>35.752599429735113</v>
      </c>
      <c r="J306" t="s">
        <v>20</v>
      </c>
      <c r="K306" t="s">
        <v>21</v>
      </c>
      <c r="L306">
        <v>1324262176.1914001</v>
      </c>
      <c r="M306" s="9">
        <f t="shared" si="25"/>
        <v>40896.108520733796</v>
      </c>
      <c r="N306">
        <v>1326797821.14605</v>
      </c>
      <c r="O306" s="9">
        <f t="shared" si="26"/>
        <v>40925.456263264467</v>
      </c>
      <c r="P306" t="b">
        <v>0</v>
      </c>
      <c r="Q306" t="b">
        <v>0</v>
      </c>
      <c r="R306" t="s">
        <v>67</v>
      </c>
      <c r="S306" t="str" cm="1">
        <f t="array" ref="S306:T306">_xlfn.TEXTSPLIT(R306,"/",,TRUE)</f>
        <v>publishing</v>
      </c>
      <c r="T306" t="str">
        <v>nonfiction</v>
      </c>
    </row>
    <row r="307" spans="1:20" x14ac:dyDescent="0.55000000000000004">
      <c r="A307">
        <v>305</v>
      </c>
      <c r="B307" t="s">
        <v>68</v>
      </c>
      <c r="C307" s="3" t="s">
        <v>69</v>
      </c>
      <c r="D307">
        <v>19808.454455806401</v>
      </c>
      <c r="E307">
        <v>81594.863731858495</v>
      </c>
      <c r="F307" s="4">
        <f t="shared" si="24"/>
        <v>4.1191938479552004</v>
      </c>
      <c r="G307" t="s">
        <v>19</v>
      </c>
      <c r="H307">
        <v>2283.8644982528399</v>
      </c>
      <c r="I307" s="5" cm="1">
        <f t="array" ref="I307">_xlfn.IFS(H307=0,0,H307&gt;0,E307/H307)</f>
        <v>35.726665830778799</v>
      </c>
      <c r="J307" t="s">
        <v>20</v>
      </c>
      <c r="K307" t="s">
        <v>21</v>
      </c>
      <c r="L307">
        <v>1323893701.9872701</v>
      </c>
      <c r="M307" s="9">
        <f t="shared" si="25"/>
        <v>40891.843773000808</v>
      </c>
      <c r="N307">
        <v>1326433038.9156899</v>
      </c>
      <c r="O307" s="9">
        <f t="shared" si="26"/>
        <v>40921.234246709377</v>
      </c>
      <c r="P307" t="b">
        <v>0</v>
      </c>
      <c r="Q307" t="b">
        <v>0</v>
      </c>
      <c r="R307" t="s">
        <v>70</v>
      </c>
      <c r="S307" t="str" cm="1">
        <f t="array" ref="S307:T307">_xlfn.TEXTSPLIT(R307,"/",,TRUE)</f>
        <v>film &amp; video</v>
      </c>
      <c r="T307" t="str">
        <v>animation</v>
      </c>
    </row>
    <row r="308" spans="1:20" x14ac:dyDescent="0.55000000000000004">
      <c r="A308">
        <v>306</v>
      </c>
      <c r="B308" t="s">
        <v>71</v>
      </c>
      <c r="C308" s="3" t="s">
        <v>72</v>
      </c>
      <c r="D308">
        <v>19756.439856796798</v>
      </c>
      <c r="E308">
        <v>81743.574935151293</v>
      </c>
      <c r="F308" s="4">
        <f t="shared" si="24"/>
        <v>4.1375660558108649</v>
      </c>
      <c r="G308" t="s">
        <v>73</v>
      </c>
      <c r="H308">
        <v>2289.68057967287</v>
      </c>
      <c r="I308" s="5" cm="1">
        <f t="array" ref="I308">_xlfn.IFS(H308=0,0,H308&gt;0,E308/H308)</f>
        <v>35.700863981136671</v>
      </c>
      <c r="J308" t="s">
        <v>20</v>
      </c>
      <c r="K308" t="s">
        <v>21</v>
      </c>
      <c r="L308">
        <v>1323525227.7831399</v>
      </c>
      <c r="M308" s="9">
        <f t="shared" si="25"/>
        <v>40887.57902526782</v>
      </c>
      <c r="N308">
        <v>1326068256.6853199</v>
      </c>
      <c r="O308" s="9">
        <f t="shared" si="26"/>
        <v>40917.012230154163</v>
      </c>
      <c r="P308" t="b">
        <v>0</v>
      </c>
      <c r="Q308" t="b">
        <v>0</v>
      </c>
      <c r="R308" t="s">
        <v>32</v>
      </c>
      <c r="S308" t="str" cm="1">
        <f t="array" ref="S308:T308">_xlfn.TEXTSPLIT(R308,"/",,TRUE)</f>
        <v>theater</v>
      </c>
      <c r="T308" t="str">
        <v>plays</v>
      </c>
    </row>
    <row r="309" spans="1:20" x14ac:dyDescent="0.55000000000000004">
      <c r="A309">
        <v>307</v>
      </c>
      <c r="B309" t="s">
        <v>74</v>
      </c>
      <c r="C309" s="3" t="s">
        <v>75</v>
      </c>
      <c r="D309">
        <v>19704.425257787199</v>
      </c>
      <c r="E309">
        <v>81892.286138444193</v>
      </c>
      <c r="F309" s="4">
        <f t="shared" si="24"/>
        <v>4.1560352594440841</v>
      </c>
      <c r="G309" t="s">
        <v>13</v>
      </c>
      <c r="H309">
        <v>2295.49666109289</v>
      </c>
      <c r="I309" s="5" cm="1">
        <f t="array" ref="I309">_xlfn.IFS(H309=0,0,H309&gt;0,E309/H309)</f>
        <v>35.675192879372403</v>
      </c>
      <c r="J309" t="s">
        <v>20</v>
      </c>
      <c r="K309" t="s">
        <v>21</v>
      </c>
      <c r="L309">
        <v>1323156753.57901</v>
      </c>
      <c r="M309" s="9">
        <f t="shared" si="25"/>
        <v>40883.314277534839</v>
      </c>
      <c r="N309">
        <v>1325703474.4549501</v>
      </c>
      <c r="O309" s="9">
        <f t="shared" si="26"/>
        <v>40912.790213598957</v>
      </c>
      <c r="P309" t="b">
        <v>0</v>
      </c>
      <c r="Q309" t="b">
        <v>1</v>
      </c>
      <c r="R309" t="s">
        <v>32</v>
      </c>
      <c r="S309" t="str" cm="1">
        <f t="array" ref="S309:T309">_xlfn.TEXTSPLIT(R309,"/",,TRUE)</f>
        <v>theater</v>
      </c>
      <c r="T309" t="str">
        <v>plays</v>
      </c>
    </row>
    <row r="310" spans="1:20" x14ac:dyDescent="0.55000000000000004">
      <c r="A310">
        <v>308</v>
      </c>
      <c r="B310" t="s">
        <v>76</v>
      </c>
      <c r="C310" s="3" t="s">
        <v>77</v>
      </c>
      <c r="D310">
        <v>19652.4106587776</v>
      </c>
      <c r="E310">
        <v>82040.997341737006</v>
      </c>
      <c r="F310" s="4">
        <f t="shared" si="24"/>
        <v>4.1746022290193707</v>
      </c>
      <c r="G310" t="s">
        <v>19</v>
      </c>
      <c r="H310">
        <v>2301.3127425129201</v>
      </c>
      <c r="I310" s="5" cm="1">
        <f t="array" ref="I310">_xlfn.IFS(H310=0,0,H310&gt;0,E310/H310)</f>
        <v>35.649651534172747</v>
      </c>
      <c r="J310" t="s">
        <v>20</v>
      </c>
      <c r="K310" t="s">
        <v>21</v>
      </c>
      <c r="L310">
        <v>1322788279.3748801</v>
      </c>
      <c r="M310" s="9">
        <f t="shared" si="25"/>
        <v>40879.04952980185</v>
      </c>
      <c r="N310">
        <v>1325338692.22458</v>
      </c>
      <c r="O310" s="9">
        <f t="shared" si="26"/>
        <v>40908.568197043751</v>
      </c>
      <c r="P310" t="b">
        <v>0</v>
      </c>
      <c r="Q310" t="b">
        <v>0</v>
      </c>
      <c r="R310" t="s">
        <v>52</v>
      </c>
      <c r="S310" t="str" cm="1">
        <f t="array" ref="S310:T310">_xlfn.TEXTSPLIT(R310,"/",,TRUE)</f>
        <v>film &amp; video</v>
      </c>
      <c r="T310" t="str">
        <v>drama</v>
      </c>
    </row>
    <row r="311" spans="1:20" x14ac:dyDescent="0.55000000000000004">
      <c r="A311">
        <v>309</v>
      </c>
      <c r="B311" t="s">
        <v>78</v>
      </c>
      <c r="C311" s="3" t="s">
        <v>79</v>
      </c>
      <c r="D311">
        <v>19600.3960597681</v>
      </c>
      <c r="E311">
        <v>82189.708545029804</v>
      </c>
      <c r="F311" s="4">
        <f t="shared" si="24"/>
        <v>4.1932677428765297</v>
      </c>
      <c r="G311" t="s">
        <v>13</v>
      </c>
      <c r="H311">
        <v>2307.1288239329501</v>
      </c>
      <c r="I311" s="5" cm="1">
        <f t="array" ref="I311">_xlfn.IFS(H311=0,0,H311&gt;0,E311/H311)</f>
        <v>35.624238964221099</v>
      </c>
      <c r="J311" t="s">
        <v>20</v>
      </c>
      <c r="K311" t="s">
        <v>21</v>
      </c>
      <c r="L311">
        <v>1322419805.1707499</v>
      </c>
      <c r="M311" s="9">
        <f t="shared" si="25"/>
        <v>40874.784782068862</v>
      </c>
      <c r="N311">
        <v>1324973909.99421</v>
      </c>
      <c r="O311" s="9">
        <f t="shared" si="26"/>
        <v>40904.346180488545</v>
      </c>
      <c r="P311" t="b">
        <v>0</v>
      </c>
      <c r="Q311" t="b">
        <v>0</v>
      </c>
      <c r="R311" t="s">
        <v>32</v>
      </c>
      <c r="S311" t="str" cm="1">
        <f t="array" ref="S311:T311">_xlfn.TEXTSPLIT(R311,"/",,TRUE)</f>
        <v>theater</v>
      </c>
      <c r="T311" t="str">
        <v>plays</v>
      </c>
    </row>
    <row r="312" spans="1:20" x14ac:dyDescent="0.55000000000000004">
      <c r="A312">
        <v>310</v>
      </c>
      <c r="B312" t="s">
        <v>80</v>
      </c>
      <c r="C312" s="3" t="s">
        <v>81</v>
      </c>
      <c r="D312">
        <v>19548.381460758501</v>
      </c>
      <c r="E312">
        <v>82338.419748322602</v>
      </c>
      <c r="F312" s="4">
        <f t="shared" si="24"/>
        <v>4.2120325876394968</v>
      </c>
      <c r="G312" t="s">
        <v>19</v>
      </c>
      <c r="H312">
        <v>2312.9449053529702</v>
      </c>
      <c r="I312" s="5" cm="1">
        <f t="array" ref="I312">_xlfn.IFS(H312=0,0,H312&gt;0,E312/H312)</f>
        <v>35.59895419807124</v>
      </c>
      <c r="J312" t="s">
        <v>20</v>
      </c>
      <c r="K312" t="s">
        <v>21</v>
      </c>
      <c r="L312">
        <v>1322051330.96662</v>
      </c>
      <c r="M312" s="9">
        <f t="shared" si="25"/>
        <v>40870.520034335881</v>
      </c>
      <c r="N312">
        <v>1324609127.76384</v>
      </c>
      <c r="O312" s="9">
        <f t="shared" si="26"/>
        <v>40900.124163933331</v>
      </c>
      <c r="P312" t="b">
        <v>0</v>
      </c>
      <c r="Q312" t="b">
        <v>0</v>
      </c>
      <c r="R312" t="s">
        <v>32</v>
      </c>
      <c r="S312" t="str" cm="1">
        <f t="array" ref="S312:T312">_xlfn.TEXTSPLIT(R312,"/",,TRUE)</f>
        <v>theater</v>
      </c>
      <c r="T312" t="str">
        <v>plays</v>
      </c>
    </row>
    <row r="313" spans="1:20" x14ac:dyDescent="0.55000000000000004">
      <c r="A313">
        <v>311</v>
      </c>
      <c r="B313" t="s">
        <v>82</v>
      </c>
      <c r="C313" s="3" t="s">
        <v>83</v>
      </c>
      <c r="D313">
        <v>19496.366861748898</v>
      </c>
      <c r="E313">
        <v>82487.1309516154</v>
      </c>
      <c r="F313" s="4">
        <f t="shared" si="24"/>
        <v>4.2308975583267205</v>
      </c>
      <c r="G313" t="s">
        <v>19</v>
      </c>
      <c r="H313">
        <v>2318.7609867729998</v>
      </c>
      <c r="I313" s="5" cm="1">
        <f t="array" ref="I313">_xlfn.IFS(H313=0,0,H313&gt;0,E313/H313)</f>
        <v>35.573796274023074</v>
      </c>
      <c r="J313" t="s">
        <v>39</v>
      </c>
      <c r="K313" t="s">
        <v>40</v>
      </c>
      <c r="L313">
        <v>1321682856.76249</v>
      </c>
      <c r="M313" s="9">
        <f t="shared" si="25"/>
        <v>40866.255286602893</v>
      </c>
      <c r="N313">
        <v>1324244345.5334699</v>
      </c>
      <c r="O313" s="9">
        <f t="shared" si="26"/>
        <v>40895.902147378125</v>
      </c>
      <c r="P313" t="b">
        <v>0</v>
      </c>
      <c r="Q313" t="b">
        <v>0</v>
      </c>
      <c r="R313" t="s">
        <v>41</v>
      </c>
      <c r="S313" t="str" cm="1">
        <f t="array" ref="S313:T313">_xlfn.TEXTSPLIT(R313,"/",,TRUE)</f>
        <v>film &amp; video</v>
      </c>
      <c r="T313" t="str">
        <v>documentary</v>
      </c>
    </row>
    <row r="314" spans="1:20" x14ac:dyDescent="0.55000000000000004">
      <c r="A314">
        <v>312</v>
      </c>
      <c r="B314" t="s">
        <v>84</v>
      </c>
      <c r="C314" s="3" t="s">
        <v>85</v>
      </c>
      <c r="D314">
        <v>19444.352262739299</v>
      </c>
      <c r="E314">
        <v>82635.842154908198</v>
      </c>
      <c r="F314" s="4">
        <f t="shared" si="24"/>
        <v>4.2498634584635191</v>
      </c>
      <c r="G314" t="s">
        <v>19</v>
      </c>
      <c r="H314">
        <v>2324.5770681930298</v>
      </c>
      <c r="I314" s="5" cm="1">
        <f t="array" ref="I314">_xlfn.IFS(H314=0,0,H314&gt;0,E314/H314)</f>
        <v>35.548764240001624</v>
      </c>
      <c r="J314" t="s">
        <v>20</v>
      </c>
      <c r="K314" t="s">
        <v>21</v>
      </c>
      <c r="L314">
        <v>1321314382.5583601</v>
      </c>
      <c r="M314" s="9">
        <f t="shared" si="25"/>
        <v>40861.990538869912</v>
      </c>
      <c r="N314">
        <v>1323879563.3031099</v>
      </c>
      <c r="O314" s="9">
        <f t="shared" si="26"/>
        <v>40891.680130823035</v>
      </c>
      <c r="P314" t="b">
        <v>0</v>
      </c>
      <c r="Q314" t="b">
        <v>0</v>
      </c>
      <c r="R314" t="s">
        <v>64</v>
      </c>
      <c r="S314" t="str" cm="1">
        <f t="array" ref="S314:T314">_xlfn.TEXTSPLIT(R314,"/",,TRUE)</f>
        <v>technology</v>
      </c>
      <c r="T314" t="str">
        <v>wearables</v>
      </c>
    </row>
    <row r="315" spans="1:20" x14ac:dyDescent="0.55000000000000004">
      <c r="A315">
        <v>313</v>
      </c>
      <c r="B315" t="s">
        <v>86</v>
      </c>
      <c r="C315" s="3" t="s">
        <v>87</v>
      </c>
      <c r="D315">
        <v>19392.337663729701</v>
      </c>
      <c r="E315">
        <v>82784.553358201098</v>
      </c>
      <c r="F315" s="4">
        <f t="shared" si="24"/>
        <v>4.2689311001961618</v>
      </c>
      <c r="G315" t="s">
        <v>19</v>
      </c>
      <c r="H315">
        <v>2330.3931496130599</v>
      </c>
      <c r="I315" s="5" cm="1">
        <f t="array" ref="I315">_xlfn.IFS(H315=0,0,H315&gt;0,E315/H315)</f>
        <v>35.52385715343641</v>
      </c>
      <c r="J315" t="s">
        <v>20</v>
      </c>
      <c r="K315" t="s">
        <v>21</v>
      </c>
      <c r="L315">
        <v>1320945908.3542399</v>
      </c>
      <c r="M315" s="9">
        <f t="shared" si="25"/>
        <v>40857.72579113704</v>
      </c>
      <c r="N315">
        <v>1323514781.0727401</v>
      </c>
      <c r="O315" s="9">
        <f t="shared" si="26"/>
        <v>40887.458114267829</v>
      </c>
      <c r="P315" t="b">
        <v>0</v>
      </c>
      <c r="Q315" t="b">
        <v>1</v>
      </c>
      <c r="R315" t="s">
        <v>88</v>
      </c>
      <c r="S315" t="str" cm="1">
        <f t="array" ref="S315:T315">_xlfn.TEXTSPLIT(R315,"/",,TRUE)</f>
        <v>games</v>
      </c>
      <c r="T315" t="str">
        <v>video games</v>
      </c>
    </row>
    <row r="316" spans="1:20" x14ac:dyDescent="0.55000000000000004">
      <c r="A316">
        <v>314</v>
      </c>
      <c r="B316" t="s">
        <v>89</v>
      </c>
      <c r="C316" s="3" t="s">
        <v>90</v>
      </c>
      <c r="D316">
        <v>19340.323064720102</v>
      </c>
      <c r="E316">
        <v>82933.264561493896</v>
      </c>
      <c r="F316" s="4">
        <f t="shared" si="24"/>
        <v>4.2881013044077676</v>
      </c>
      <c r="G316" t="s">
        <v>73</v>
      </c>
      <c r="H316">
        <v>2336.20923103308</v>
      </c>
      <c r="I316" s="5" cm="1">
        <f t="array" ref="I316">_xlfn.IFS(H316=0,0,H316&gt;0,E316/H316)</f>
        <v>35.499074081143199</v>
      </c>
      <c r="J316" t="s">
        <v>20</v>
      </c>
      <c r="K316" t="s">
        <v>21</v>
      </c>
      <c r="L316">
        <v>1320577434.15011</v>
      </c>
      <c r="M316" s="9">
        <f t="shared" si="25"/>
        <v>40853.461043404051</v>
      </c>
      <c r="N316">
        <v>1323149998.84237</v>
      </c>
      <c r="O316" s="9">
        <f t="shared" si="26"/>
        <v>40883.236097712615</v>
      </c>
      <c r="P316" t="b">
        <v>0</v>
      </c>
      <c r="Q316" t="b">
        <v>0</v>
      </c>
      <c r="R316" t="s">
        <v>32</v>
      </c>
      <c r="S316" t="str" cm="1">
        <f t="array" ref="S316:T316">_xlfn.TEXTSPLIT(R316,"/",,TRUE)</f>
        <v>theater</v>
      </c>
      <c r="T316" t="str">
        <v>plays</v>
      </c>
    </row>
    <row r="317" spans="1:20" x14ac:dyDescent="0.55000000000000004">
      <c r="A317">
        <v>315</v>
      </c>
      <c r="B317" t="s">
        <v>91</v>
      </c>
      <c r="C317" s="3" t="s">
        <v>92</v>
      </c>
      <c r="D317">
        <v>19288.308465710601</v>
      </c>
      <c r="E317">
        <v>83081.975764786606</v>
      </c>
      <c r="F317" s="4">
        <f t="shared" si="24"/>
        <v>4.3073749008361153</v>
      </c>
      <c r="G317" t="s">
        <v>13</v>
      </c>
      <c r="H317">
        <v>2342.02531245311</v>
      </c>
      <c r="I317" s="5" cm="1">
        <f t="array" ref="I317">_xlfn.IFS(H317=0,0,H317&gt;0,E317/H317)</f>
        <v>35.474414099207138</v>
      </c>
      <c r="J317" t="s">
        <v>20</v>
      </c>
      <c r="K317" t="s">
        <v>21</v>
      </c>
      <c r="L317">
        <v>1320208959.9459801</v>
      </c>
      <c r="M317" s="9">
        <f t="shared" si="25"/>
        <v>40849.196295671063</v>
      </c>
      <c r="N317">
        <v>1322785216.612</v>
      </c>
      <c r="O317" s="9">
        <f t="shared" si="26"/>
        <v>40879.014081157409</v>
      </c>
      <c r="P317" t="b">
        <v>0</v>
      </c>
      <c r="Q317" t="b">
        <v>0</v>
      </c>
      <c r="R317" t="s">
        <v>22</v>
      </c>
      <c r="S317" t="str" cm="1">
        <f t="array" ref="S317:T317">_xlfn.TEXTSPLIT(R317,"/",,TRUE)</f>
        <v>music</v>
      </c>
      <c r="T317" t="str">
        <v>rock</v>
      </c>
    </row>
    <row r="318" spans="1:20" x14ac:dyDescent="0.55000000000000004">
      <c r="A318">
        <v>316</v>
      </c>
      <c r="B318" t="s">
        <v>93</v>
      </c>
      <c r="C318" s="3" t="s">
        <v>94</v>
      </c>
      <c r="D318">
        <v>19236.293866700998</v>
      </c>
      <c r="E318">
        <v>83230.686968079506</v>
      </c>
      <c r="F318" s="4">
        <f t="shared" si="24"/>
        <v>4.3267527281934512</v>
      </c>
      <c r="G318" t="s">
        <v>19</v>
      </c>
      <c r="H318">
        <v>2347.8413938731401</v>
      </c>
      <c r="I318" s="5" cm="1">
        <f t="array" ref="I318">_xlfn.IFS(H318=0,0,H318&gt;0,E318/H318)</f>
        <v>35.449876292868815</v>
      </c>
      <c r="J318" t="s">
        <v>20</v>
      </c>
      <c r="K318" t="s">
        <v>21</v>
      </c>
      <c r="L318">
        <v>1319840485.7418499</v>
      </c>
      <c r="M318" s="9">
        <f t="shared" si="25"/>
        <v>40844.931547938075</v>
      </c>
      <c r="N318">
        <v>1322420434.3816299</v>
      </c>
      <c r="O318" s="9">
        <f t="shared" si="26"/>
        <v>40874.792064602203</v>
      </c>
      <c r="P318" t="b">
        <v>0</v>
      </c>
      <c r="Q318" t="b">
        <v>1</v>
      </c>
      <c r="R318" t="s">
        <v>32</v>
      </c>
      <c r="S318" t="str" cm="1">
        <f t="array" ref="S318:T318">_xlfn.TEXTSPLIT(R318,"/",,TRUE)</f>
        <v>theater</v>
      </c>
      <c r="T318" t="str">
        <v>plays</v>
      </c>
    </row>
    <row r="319" spans="1:20" x14ac:dyDescent="0.55000000000000004">
      <c r="A319">
        <v>317</v>
      </c>
      <c r="B319" t="s">
        <v>95</v>
      </c>
      <c r="C319" s="3" t="s">
        <v>96</v>
      </c>
      <c r="D319">
        <v>19184.2792676914</v>
      </c>
      <c r="E319">
        <v>83379.398171372304</v>
      </c>
      <c r="F319" s="4">
        <f t="shared" si="24"/>
        <v>4.3462356342879715</v>
      </c>
      <c r="G319" t="s">
        <v>19</v>
      </c>
      <c r="H319">
        <v>2353.6574752931601</v>
      </c>
      <c r="I319" s="5" cm="1">
        <f t="array" ref="I319">_xlfn.IFS(H319=0,0,H319&gt;0,E319/H319)</f>
        <v>35.425459756410383</v>
      </c>
      <c r="J319" t="s">
        <v>97</v>
      </c>
      <c r="K319" t="s">
        <v>98</v>
      </c>
      <c r="L319">
        <v>1319472011.53772</v>
      </c>
      <c r="M319" s="9">
        <f t="shared" si="25"/>
        <v>40840.666800205094</v>
      </c>
      <c r="N319">
        <v>1322055652.1512599</v>
      </c>
      <c r="O319" s="9">
        <f t="shared" si="26"/>
        <v>40870.57004804699</v>
      </c>
      <c r="P319" t="b">
        <v>0</v>
      </c>
      <c r="Q319" t="b">
        <v>0</v>
      </c>
      <c r="R319" t="s">
        <v>99</v>
      </c>
      <c r="S319" t="str" cm="1">
        <f t="array" ref="S319:T319">_xlfn.TEXTSPLIT(R319,"/",,TRUE)</f>
        <v>film &amp; video</v>
      </c>
      <c r="T319" t="str">
        <v>shorts</v>
      </c>
    </row>
    <row r="320" spans="1:20" x14ac:dyDescent="0.55000000000000004">
      <c r="A320">
        <v>318</v>
      </c>
      <c r="B320" t="s">
        <v>100</v>
      </c>
      <c r="C320" s="3" t="s">
        <v>101</v>
      </c>
      <c r="D320">
        <v>19132.264668681801</v>
      </c>
      <c r="E320">
        <v>83528.109374665102</v>
      </c>
      <c r="F320" s="4">
        <f t="shared" si="24"/>
        <v>4.3658244761476075</v>
      </c>
      <c r="G320" t="s">
        <v>19</v>
      </c>
      <c r="H320">
        <v>2359.4735567131902</v>
      </c>
      <c r="I320" s="5" cm="1">
        <f t="array" ref="I320">_xlfn.IFS(H320=0,0,H320&gt;0,E320/H320)</f>
        <v>35.401163593044032</v>
      </c>
      <c r="J320" t="s">
        <v>20</v>
      </c>
      <c r="K320" t="s">
        <v>21</v>
      </c>
      <c r="L320">
        <v>1319103537.33359</v>
      </c>
      <c r="M320" s="9">
        <f t="shared" si="25"/>
        <v>40836.402052472105</v>
      </c>
      <c r="N320">
        <v>1321690869.9209001</v>
      </c>
      <c r="O320" s="9">
        <f t="shared" si="26"/>
        <v>40866.3480314919</v>
      </c>
      <c r="P320" t="b">
        <v>0</v>
      </c>
      <c r="Q320" t="b">
        <v>0</v>
      </c>
      <c r="R320" t="s">
        <v>70</v>
      </c>
      <c r="S320" t="str" cm="1">
        <f t="array" ref="S320:T320">_xlfn.TEXTSPLIT(R320,"/",,TRUE)</f>
        <v>film &amp; video</v>
      </c>
      <c r="T320" t="str">
        <v>animation</v>
      </c>
    </row>
    <row r="321" spans="1:20" x14ac:dyDescent="0.55000000000000004">
      <c r="A321">
        <v>319</v>
      </c>
      <c r="B321" t="s">
        <v>102</v>
      </c>
      <c r="C321" s="3" t="s">
        <v>103</v>
      </c>
      <c r="D321">
        <v>19080.250069672202</v>
      </c>
      <c r="E321">
        <v>83676.820577958002</v>
      </c>
      <c r="F321" s="4">
        <f t="shared" si="24"/>
        <v>4.3855201201456566</v>
      </c>
      <c r="G321" t="s">
        <v>19</v>
      </c>
      <c r="H321">
        <v>2365.2896381332198</v>
      </c>
      <c r="I321" s="5" cm="1">
        <f t="array" ref="I321">_xlfn.IFS(H321=0,0,H321&gt;0,E321/H321)</f>
        <v>35.376986914802984</v>
      </c>
      <c r="J321" t="s">
        <v>39</v>
      </c>
      <c r="K321" t="s">
        <v>40</v>
      </c>
      <c r="L321">
        <v>1318735063.1294601</v>
      </c>
      <c r="M321" s="9">
        <f t="shared" si="25"/>
        <v>40832.137304739124</v>
      </c>
      <c r="N321">
        <v>1321326087.6905301</v>
      </c>
      <c r="O321" s="9">
        <f t="shared" si="26"/>
        <v>40862.126014936686</v>
      </c>
      <c r="P321" t="b">
        <v>0</v>
      </c>
      <c r="Q321" t="b">
        <v>0</v>
      </c>
      <c r="R321" t="s">
        <v>88</v>
      </c>
      <c r="S321" t="str" cm="1">
        <f t="array" ref="S321:T321">_xlfn.TEXTSPLIT(R321,"/",,TRUE)</f>
        <v>games</v>
      </c>
      <c r="T321" t="str">
        <v>video games</v>
      </c>
    </row>
    <row r="322" spans="1:20" x14ac:dyDescent="0.55000000000000004">
      <c r="A322">
        <v>320</v>
      </c>
      <c r="B322" t="s">
        <v>104</v>
      </c>
      <c r="C322" s="3" t="s">
        <v>105</v>
      </c>
      <c r="D322">
        <v>19028.235470662599</v>
      </c>
      <c r="E322">
        <v>83825.5317812508</v>
      </c>
      <c r="F322" s="4">
        <f t="shared" si="24"/>
        <v>4.4053234421284904</v>
      </c>
      <c r="G322" t="s">
        <v>13</v>
      </c>
      <c r="H322">
        <v>2371.1057195532399</v>
      </c>
      <c r="I322" s="5" cm="1">
        <f t="array" ref="I322">_xlfn.IFS(H322=0,0,H322&gt;0,E322/H322)</f>
        <v>35.352928842432668</v>
      </c>
      <c r="J322" t="s">
        <v>106</v>
      </c>
      <c r="K322" t="s">
        <v>107</v>
      </c>
      <c r="L322">
        <v>1318366588.9253299</v>
      </c>
      <c r="M322" s="9">
        <f t="shared" si="25"/>
        <v>40827.872557006129</v>
      </c>
      <c r="N322">
        <v>1320961305.46016</v>
      </c>
      <c r="O322" s="9">
        <f t="shared" si="26"/>
        <v>40857.90399838148</v>
      </c>
      <c r="P322" t="b">
        <v>0</v>
      </c>
      <c r="Q322" t="b">
        <v>0</v>
      </c>
      <c r="R322" t="s">
        <v>41</v>
      </c>
      <c r="S322" t="str" cm="1">
        <f t="array" ref="S322:T322">_xlfn.TEXTSPLIT(R322,"/",,TRUE)</f>
        <v>film &amp; video</v>
      </c>
      <c r="T322" t="str">
        <v>documentary</v>
      </c>
    </row>
    <row r="323" spans="1:20" x14ac:dyDescent="0.55000000000000004">
      <c r="A323">
        <v>321</v>
      </c>
      <c r="B323" t="s">
        <v>108</v>
      </c>
      <c r="C323" s="3" t="s">
        <v>109</v>
      </c>
      <c r="D323">
        <v>18976.220871653099</v>
      </c>
      <c r="E323">
        <v>83974.242984543598</v>
      </c>
      <c r="F323" s="4">
        <f t="shared" si="24"/>
        <v>4.4252353275453968</v>
      </c>
      <c r="G323" t="s">
        <v>19</v>
      </c>
      <c r="H323">
        <v>2376.9218009732699</v>
      </c>
      <c r="I323" s="5" cm="1">
        <f t="array" ref="I323">_xlfn.IFS(H323=0,0,H323&gt;0,E323/H323)</f>
        <v>35.328988505284002</v>
      </c>
      <c r="J323" t="s">
        <v>20</v>
      </c>
      <c r="K323" t="s">
        <v>21</v>
      </c>
      <c r="L323">
        <v>1317998114.7212</v>
      </c>
      <c r="M323" s="9">
        <f t="shared" si="25"/>
        <v>40823.607809273148</v>
      </c>
      <c r="N323">
        <v>1320596523.22979</v>
      </c>
      <c r="O323" s="9">
        <f t="shared" si="26"/>
        <v>40853.681981826274</v>
      </c>
      <c r="P323" t="b">
        <v>0</v>
      </c>
      <c r="Q323" t="b">
        <v>0</v>
      </c>
      <c r="R323" t="s">
        <v>32</v>
      </c>
      <c r="S323" t="str" cm="1">
        <f t="array" ref="S323:T323">_xlfn.TEXTSPLIT(R323,"/",,TRUE)</f>
        <v>theater</v>
      </c>
      <c r="T323" t="str">
        <v>plays</v>
      </c>
    </row>
    <row r="324" spans="1:20" ht="37" x14ac:dyDescent="0.55000000000000004">
      <c r="A324">
        <v>322</v>
      </c>
      <c r="B324" t="s">
        <v>110</v>
      </c>
      <c r="C324" s="3" t="s">
        <v>111</v>
      </c>
      <c r="D324">
        <v>18924.2062726435</v>
      </c>
      <c r="E324">
        <v>84122.954187836396</v>
      </c>
      <c r="F324" s="4">
        <f t="shared" si="24"/>
        <v>4.4452566715806237</v>
      </c>
      <c r="G324" t="s">
        <v>19</v>
      </c>
      <c r="H324">
        <v>2382.7378823933</v>
      </c>
      <c r="I324" s="5" cm="1">
        <f t="array" ref="I324">_xlfn.IFS(H324=0,0,H324&gt;0,E324/H324)</f>
        <v>35.305165041209044</v>
      </c>
      <c r="J324" t="s">
        <v>20</v>
      </c>
      <c r="K324" t="s">
        <v>21</v>
      </c>
      <c r="L324">
        <v>1317629640.5170801</v>
      </c>
      <c r="M324" s="9">
        <f t="shared" si="25"/>
        <v>40819.343061540276</v>
      </c>
      <c r="N324">
        <v>1320231740.9994199</v>
      </c>
      <c r="O324" s="9">
        <f t="shared" si="26"/>
        <v>40849.45996527106</v>
      </c>
      <c r="P324" t="b">
        <v>0</v>
      </c>
      <c r="Q324" t="b">
        <v>0</v>
      </c>
      <c r="R324" t="s">
        <v>41</v>
      </c>
      <c r="S324" t="str" cm="1">
        <f t="array" ref="S324:T324">_xlfn.TEXTSPLIT(R324,"/",,TRUE)</f>
        <v>film &amp; video</v>
      </c>
      <c r="T324" t="str">
        <v>documentary</v>
      </c>
    </row>
    <row r="325" spans="1:20" x14ac:dyDescent="0.55000000000000004">
      <c r="A325">
        <v>323</v>
      </c>
      <c r="B325" t="s">
        <v>112</v>
      </c>
      <c r="C325" s="3" t="s">
        <v>113</v>
      </c>
      <c r="D325">
        <v>18872.191673633901</v>
      </c>
      <c r="E325">
        <v>84271.665391129194</v>
      </c>
      <c r="F325" s="4">
        <f t="shared" si="24"/>
        <v>4.465388379287397</v>
      </c>
      <c r="G325" t="s">
        <v>19</v>
      </c>
      <c r="H325">
        <v>2388.55396381333</v>
      </c>
      <c r="I325" s="5" cm="1">
        <f t="array" ref="I325">_xlfn.IFS(H325=0,0,H325&gt;0,E325/H325)</f>
        <v>35.28145759645696</v>
      </c>
      <c r="J325" t="s">
        <v>35</v>
      </c>
      <c r="K325" t="s">
        <v>36</v>
      </c>
      <c r="L325">
        <v>1317261166.3129499</v>
      </c>
      <c r="M325" s="9">
        <f t="shared" si="25"/>
        <v>40815.078313807287</v>
      </c>
      <c r="N325">
        <v>1319866958.7690499</v>
      </c>
      <c r="O325" s="9">
        <f t="shared" si="26"/>
        <v>40845.237948715854</v>
      </c>
      <c r="P325" t="b">
        <v>0</v>
      </c>
      <c r="Q325" t="b">
        <v>1</v>
      </c>
      <c r="R325" t="s">
        <v>52</v>
      </c>
      <c r="S325" t="str" cm="1">
        <f t="array" ref="S325:T325">_xlfn.TEXTSPLIT(R325,"/",,TRUE)</f>
        <v>film &amp; video</v>
      </c>
      <c r="T325" t="str">
        <v>drama</v>
      </c>
    </row>
    <row r="326" spans="1:20" x14ac:dyDescent="0.55000000000000004">
      <c r="A326">
        <v>324</v>
      </c>
      <c r="B326" t="s">
        <v>114</v>
      </c>
      <c r="C326" s="3" t="s">
        <v>115</v>
      </c>
      <c r="D326">
        <v>18820.177074624298</v>
      </c>
      <c r="E326">
        <v>84420.376594422007</v>
      </c>
      <c r="F326" s="4">
        <f t="shared" si="24"/>
        <v>4.4856313657243989</v>
      </c>
      <c r="G326" t="s">
        <v>19</v>
      </c>
      <c r="H326">
        <v>2394.3700452333501</v>
      </c>
      <c r="I326" s="5" cm="1">
        <f t="array" ref="I326">_xlfn.IFS(H326=0,0,H326&gt;0,E326/H326)</f>
        <v>35.25786532557234</v>
      </c>
      <c r="J326" t="s">
        <v>20</v>
      </c>
      <c r="K326" t="s">
        <v>21</v>
      </c>
      <c r="L326">
        <v>1316892692.10882</v>
      </c>
      <c r="M326" s="9">
        <f t="shared" si="25"/>
        <v>40810.813566074306</v>
      </c>
      <c r="N326">
        <v>1319502176.5386801</v>
      </c>
      <c r="O326" s="9">
        <f t="shared" si="26"/>
        <v>40841.015932160648</v>
      </c>
      <c r="P326" t="b">
        <v>0</v>
      </c>
      <c r="Q326" t="b">
        <v>0</v>
      </c>
      <c r="R326" t="s">
        <v>32</v>
      </c>
      <c r="S326" t="str" cm="1">
        <f t="array" ref="S326:T326">_xlfn.TEXTSPLIT(R326,"/",,TRUE)</f>
        <v>theater</v>
      </c>
      <c r="T326" t="str">
        <v>plays</v>
      </c>
    </row>
    <row r="327" spans="1:20" ht="37" x14ac:dyDescent="0.55000000000000004">
      <c r="A327">
        <v>325</v>
      </c>
      <c r="B327" t="s">
        <v>116</v>
      </c>
      <c r="C327" s="3" t="s">
        <v>117</v>
      </c>
      <c r="D327">
        <v>18768.162475614699</v>
      </c>
      <c r="E327">
        <v>84569.087797714907</v>
      </c>
      <c r="F327" s="4">
        <f t="shared" si="24"/>
        <v>4.505986556094383</v>
      </c>
      <c r="G327" t="s">
        <v>19</v>
      </c>
      <c r="H327">
        <v>2400.1861266533801</v>
      </c>
      <c r="I327" s="5" cm="1">
        <f t="array" ref="I327">_xlfn.IFS(H327=0,0,H327&gt;0,E327/H327)</f>
        <v>35.234387391294113</v>
      </c>
      <c r="J327" t="s">
        <v>20</v>
      </c>
      <c r="K327" t="s">
        <v>21</v>
      </c>
      <c r="L327">
        <v>1316524217.90469</v>
      </c>
      <c r="M327" s="9">
        <f t="shared" si="25"/>
        <v>40806.548818341318</v>
      </c>
      <c r="N327">
        <v>1319137394.30832</v>
      </c>
      <c r="O327" s="9">
        <f t="shared" si="26"/>
        <v>40836.793915605558</v>
      </c>
      <c r="P327" t="b">
        <v>0</v>
      </c>
      <c r="Q327" t="b">
        <v>1</v>
      </c>
      <c r="R327" t="s">
        <v>118</v>
      </c>
      <c r="S327" t="str" cm="1">
        <f t="array" ref="S327:T327">_xlfn.TEXTSPLIT(R327,"/",,TRUE)</f>
        <v>publishing</v>
      </c>
      <c r="T327" t="str">
        <v>fiction</v>
      </c>
    </row>
    <row r="328" spans="1:20" x14ac:dyDescent="0.55000000000000004">
      <c r="A328">
        <v>326</v>
      </c>
      <c r="B328" t="s">
        <v>119</v>
      </c>
      <c r="C328" s="3" t="s">
        <v>120</v>
      </c>
      <c r="D328">
        <v>18716.1478766051</v>
      </c>
      <c r="E328">
        <v>84717.799001007705</v>
      </c>
      <c r="F328" s="4">
        <f t="shared" si="24"/>
        <v>4.5264548858851272</v>
      </c>
      <c r="G328" t="s">
        <v>19</v>
      </c>
      <c r="H328">
        <v>2406.0022080734102</v>
      </c>
      <c r="I328" s="5" cm="1">
        <f t="array" ref="I328">_xlfn.IFS(H328=0,0,H328&gt;0,E328/H328)</f>
        <v>35.21102296445725</v>
      </c>
      <c r="J328" t="s">
        <v>20</v>
      </c>
      <c r="K328" t="s">
        <v>21</v>
      </c>
      <c r="L328">
        <v>1316155743.7005601</v>
      </c>
      <c r="M328" s="9">
        <f t="shared" si="25"/>
        <v>40802.284070608337</v>
      </c>
      <c r="N328">
        <v>1318772612.07795</v>
      </c>
      <c r="O328" s="9">
        <f t="shared" si="26"/>
        <v>40832.571899050345</v>
      </c>
      <c r="P328" t="b">
        <v>0</v>
      </c>
      <c r="Q328" t="b">
        <v>0</v>
      </c>
      <c r="R328" t="s">
        <v>121</v>
      </c>
      <c r="S328" t="str" cm="1">
        <f t="array" ref="S328:T328">_xlfn.TEXTSPLIT(R328,"/",,TRUE)</f>
        <v>photography</v>
      </c>
      <c r="T328" t="str">
        <v>photography books</v>
      </c>
    </row>
    <row r="329" spans="1:20" x14ac:dyDescent="0.55000000000000004">
      <c r="A329">
        <v>327</v>
      </c>
      <c r="B329" t="s">
        <v>122</v>
      </c>
      <c r="C329" s="3" t="s">
        <v>123</v>
      </c>
      <c r="D329">
        <v>18664.1332775956</v>
      </c>
      <c r="E329">
        <v>84866.510204300503</v>
      </c>
      <c r="F329" s="4">
        <f t="shared" si="24"/>
        <v>4.5470373010127476</v>
      </c>
      <c r="G329" t="s">
        <v>13</v>
      </c>
      <c r="H329">
        <v>2411.8182894934298</v>
      </c>
      <c r="I329" s="5" cm="1">
        <f t="array" ref="I329">_xlfn.IFS(H329=0,0,H329&gt;0,E329/H329)</f>
        <v>35.18777122389497</v>
      </c>
      <c r="J329" t="s">
        <v>35</v>
      </c>
      <c r="K329" t="s">
        <v>36</v>
      </c>
      <c r="L329">
        <v>1315787269.4964299</v>
      </c>
      <c r="M329" s="9">
        <f t="shared" si="25"/>
        <v>40798.019322875349</v>
      </c>
      <c r="N329">
        <v>1318407829.84758</v>
      </c>
      <c r="O329" s="9">
        <f t="shared" si="26"/>
        <v>40828.349882495138</v>
      </c>
      <c r="P329" t="b">
        <v>0</v>
      </c>
      <c r="Q329" t="b">
        <v>0</v>
      </c>
      <c r="R329" t="s">
        <v>32</v>
      </c>
      <c r="S329" t="str" cm="1">
        <f t="array" ref="S329:T329">_xlfn.TEXTSPLIT(R329,"/",,TRUE)</f>
        <v>theater</v>
      </c>
      <c r="T329" t="str">
        <v>plays</v>
      </c>
    </row>
    <row r="330" spans="1:20" x14ac:dyDescent="0.55000000000000004">
      <c r="A330">
        <v>328</v>
      </c>
      <c r="B330" t="s">
        <v>124</v>
      </c>
      <c r="C330" s="3" t="s">
        <v>125</v>
      </c>
      <c r="D330">
        <v>18612.118678586001</v>
      </c>
      <c r="E330">
        <v>85015.221407593301</v>
      </c>
      <c r="F330" s="4">
        <f t="shared" si="24"/>
        <v>4.5677347579674938</v>
      </c>
      <c r="G330" t="s">
        <v>19</v>
      </c>
      <c r="H330">
        <v>2417.6343709134599</v>
      </c>
      <c r="I330" s="5" cm="1">
        <f t="array" ref="I330">_xlfn.IFS(H330=0,0,H330&gt;0,E330/H330)</f>
        <v>35.164631356341872</v>
      </c>
      <c r="J330" t="s">
        <v>20</v>
      </c>
      <c r="K330" t="s">
        <v>21</v>
      </c>
      <c r="L330">
        <v>1315418795.2923</v>
      </c>
      <c r="M330" s="9">
        <f t="shared" si="25"/>
        <v>40793.75457514236</v>
      </c>
      <c r="N330">
        <v>1318043047.6172099</v>
      </c>
      <c r="O330" s="9">
        <f t="shared" si="26"/>
        <v>40824.127865939932</v>
      </c>
      <c r="P330" t="b">
        <v>0</v>
      </c>
      <c r="Q330" t="b">
        <v>1</v>
      </c>
      <c r="R330" t="s">
        <v>64</v>
      </c>
      <c r="S330" t="str" cm="1">
        <f t="array" ref="S330:T330">_xlfn.TEXTSPLIT(R330,"/",,TRUE)</f>
        <v>technology</v>
      </c>
      <c r="T330" t="str">
        <v>wearables</v>
      </c>
    </row>
    <row r="331" spans="1:20" x14ac:dyDescent="0.55000000000000004">
      <c r="A331">
        <v>329</v>
      </c>
      <c r="B331" t="s">
        <v>126</v>
      </c>
      <c r="C331" s="3" t="s">
        <v>127</v>
      </c>
      <c r="D331">
        <v>18560.104079576398</v>
      </c>
      <c r="E331">
        <v>85163.932610886099</v>
      </c>
      <c r="F331" s="4">
        <f t="shared" si="24"/>
        <v>4.5885482239617819</v>
      </c>
      <c r="G331" t="s">
        <v>19</v>
      </c>
      <c r="H331">
        <v>2423.4504523334899</v>
      </c>
      <c r="I331" s="5" cm="1">
        <f t="array" ref="I331">_xlfn.IFS(H331=0,0,H331&gt;0,E331/H331)</f>
        <v>35.141602556340082</v>
      </c>
      <c r="J331" t="s">
        <v>106</v>
      </c>
      <c r="K331" t="s">
        <v>107</v>
      </c>
      <c r="L331">
        <v>1315050321.0881701</v>
      </c>
      <c r="M331" s="9">
        <f t="shared" si="25"/>
        <v>40789.489827409379</v>
      </c>
      <c r="N331">
        <v>1317678265.3868401</v>
      </c>
      <c r="O331" s="9">
        <f t="shared" si="26"/>
        <v>40819.905849384726</v>
      </c>
      <c r="P331" t="b">
        <v>0</v>
      </c>
      <c r="Q331" t="b">
        <v>1</v>
      </c>
      <c r="R331" t="s">
        <v>22</v>
      </c>
      <c r="S331" t="str" cm="1">
        <f t="array" ref="S331:T331">_xlfn.TEXTSPLIT(R331,"/",,TRUE)</f>
        <v>music</v>
      </c>
      <c r="T331" t="str">
        <v>rock</v>
      </c>
    </row>
    <row r="332" spans="1:20" x14ac:dyDescent="0.55000000000000004">
      <c r="A332">
        <v>330</v>
      </c>
      <c r="B332" t="s">
        <v>128</v>
      </c>
      <c r="C332" s="3" t="s">
        <v>129</v>
      </c>
      <c r="D332">
        <v>18508.089480566799</v>
      </c>
      <c r="E332">
        <v>85312.643814178897</v>
      </c>
      <c r="F332" s="4">
        <f t="shared" si="24"/>
        <v>4.6094786770809497</v>
      </c>
      <c r="G332" t="s">
        <v>19</v>
      </c>
      <c r="H332">
        <v>2429.26653375351</v>
      </c>
      <c r="I332" s="5" cm="1">
        <f t="array" ref="I332">_xlfn.IFS(H332=0,0,H332&gt;0,E332/H332)</f>
        <v>35.11868402614536</v>
      </c>
      <c r="J332" t="s">
        <v>20</v>
      </c>
      <c r="K332" t="s">
        <v>21</v>
      </c>
      <c r="L332">
        <v>1314681846.8840401</v>
      </c>
      <c r="M332" s="9">
        <f t="shared" si="25"/>
        <v>40785.225079676391</v>
      </c>
      <c r="N332">
        <v>1317313483.1564701</v>
      </c>
      <c r="O332" s="9">
        <f t="shared" si="26"/>
        <v>40815.683832829513</v>
      </c>
      <c r="P332" t="b">
        <v>0</v>
      </c>
      <c r="Q332" t="b">
        <v>0</v>
      </c>
      <c r="R332" t="s">
        <v>16</v>
      </c>
      <c r="S332" t="str" cm="1">
        <f t="array" ref="S332:T332">_xlfn.TEXTSPLIT(R332,"/",,TRUE)</f>
        <v>food</v>
      </c>
      <c r="T332" t="str">
        <v>food trucks</v>
      </c>
    </row>
    <row r="333" spans="1:20" x14ac:dyDescent="0.55000000000000004">
      <c r="A333">
        <v>331</v>
      </c>
      <c r="B333" t="s">
        <v>130</v>
      </c>
      <c r="C333" s="3" t="s">
        <v>131</v>
      </c>
      <c r="D333">
        <v>18456.074881557201</v>
      </c>
      <c r="E333">
        <v>85461.355017471695</v>
      </c>
      <c r="F333" s="4">
        <f t="shared" si="24"/>
        <v>4.6305271064364604</v>
      </c>
      <c r="G333" t="s">
        <v>19</v>
      </c>
      <c r="H333">
        <v>2435.08261517354</v>
      </c>
      <c r="I333" s="5" cm="1">
        <f t="array" ref="I333">_xlfn.IFS(H333=0,0,H333&gt;0,E333/H333)</f>
        <v>35.095874975634516</v>
      </c>
      <c r="J333" t="s">
        <v>20</v>
      </c>
      <c r="K333" t="s">
        <v>21</v>
      </c>
      <c r="L333">
        <v>1314313372.67992</v>
      </c>
      <c r="M333" s="9">
        <f t="shared" si="25"/>
        <v>40780.960331943519</v>
      </c>
      <c r="N333">
        <v>1316948700.9261</v>
      </c>
      <c r="O333" s="9">
        <f t="shared" si="26"/>
        <v>40811.461816274306</v>
      </c>
      <c r="P333" t="b">
        <v>0</v>
      </c>
      <c r="Q333" t="b">
        <v>0</v>
      </c>
      <c r="R333" t="s">
        <v>132</v>
      </c>
      <c r="S333" t="str" cm="1">
        <f t="array" ref="S333:T333">_xlfn.TEXTSPLIT(R333,"/",,TRUE)</f>
        <v>publishing</v>
      </c>
      <c r="T333" t="str">
        <v>radio &amp; podcasts</v>
      </c>
    </row>
    <row r="334" spans="1:20" x14ac:dyDescent="0.55000000000000004">
      <c r="A334">
        <v>332</v>
      </c>
      <c r="B334" t="s">
        <v>133</v>
      </c>
      <c r="C334" s="3" t="s">
        <v>134</v>
      </c>
      <c r="D334">
        <v>18404.0602825477</v>
      </c>
      <c r="E334">
        <v>85610.066220764595</v>
      </c>
      <c r="F334" s="4">
        <f t="shared" si="24"/>
        <v>4.6516945123216837</v>
      </c>
      <c r="G334" t="s">
        <v>19</v>
      </c>
      <c r="H334">
        <v>2440.8986965935701</v>
      </c>
      <c r="I334" s="5" cm="1">
        <f t="array" ref="I334">_xlfn.IFS(H334=0,0,H334&gt;0,E334/H334)</f>
        <v>35.073174622215539</v>
      </c>
      <c r="J334" t="s">
        <v>35</v>
      </c>
      <c r="K334" t="s">
        <v>36</v>
      </c>
      <c r="L334">
        <v>1313944898.47579</v>
      </c>
      <c r="M334" s="9">
        <f t="shared" si="25"/>
        <v>40776.695584210531</v>
      </c>
      <c r="N334">
        <v>1316583918.69574</v>
      </c>
      <c r="O334" s="9">
        <f t="shared" si="26"/>
        <v>40807.239799719217</v>
      </c>
      <c r="P334" t="b">
        <v>0</v>
      </c>
      <c r="Q334" t="b">
        <v>0</v>
      </c>
      <c r="R334" t="s">
        <v>118</v>
      </c>
      <c r="S334" t="str" cm="1">
        <f t="array" ref="S334:T334">_xlfn.TEXTSPLIT(R334,"/",,TRUE)</f>
        <v>publishing</v>
      </c>
      <c r="T334" t="str">
        <v>fiction</v>
      </c>
    </row>
    <row r="335" spans="1:20" ht="37" x14ac:dyDescent="0.55000000000000004">
      <c r="A335">
        <v>333</v>
      </c>
      <c r="B335" t="s">
        <v>135</v>
      </c>
      <c r="C335" s="3" t="s">
        <v>136</v>
      </c>
      <c r="D335">
        <v>18352.045683538101</v>
      </c>
      <c r="E335">
        <v>85758.777424057407</v>
      </c>
      <c r="F335" s="4">
        <f t="shared" si="24"/>
        <v>4.6729819063704472</v>
      </c>
      <c r="G335" t="s">
        <v>13</v>
      </c>
      <c r="H335">
        <v>2446.7147780136002</v>
      </c>
      <c r="I335" s="5" cm="1">
        <f t="array" ref="I335">_xlfn.IFS(H335=0,0,H335&gt;0,E335/H335)</f>
        <v>35.050582190737359</v>
      </c>
      <c r="J335" t="s">
        <v>20</v>
      </c>
      <c r="K335" t="s">
        <v>21</v>
      </c>
      <c r="L335">
        <v>1313576424.2716601</v>
      </c>
      <c r="M335" s="9">
        <f t="shared" si="25"/>
        <v>40772.43083647755</v>
      </c>
      <c r="N335">
        <v>1316219136.4653699</v>
      </c>
      <c r="O335" s="9">
        <f t="shared" si="26"/>
        <v>40803.017783164003</v>
      </c>
      <c r="P335" t="b">
        <v>0</v>
      </c>
      <c r="Q335" t="b">
        <v>1</v>
      </c>
      <c r="R335" t="s">
        <v>32</v>
      </c>
      <c r="S335" t="str" cm="1">
        <f t="array" ref="S335:T335">_xlfn.TEXTSPLIT(R335,"/",,TRUE)</f>
        <v>theater</v>
      </c>
      <c r="T335" t="str">
        <v>plays</v>
      </c>
    </row>
    <row r="336" spans="1:20" x14ac:dyDescent="0.55000000000000004">
      <c r="A336">
        <v>334</v>
      </c>
      <c r="B336" t="s">
        <v>137</v>
      </c>
      <c r="C336" s="3" t="s">
        <v>138</v>
      </c>
      <c r="D336">
        <v>18300.031084528498</v>
      </c>
      <c r="E336">
        <v>85907.488627350205</v>
      </c>
      <c r="F336" s="4">
        <f t="shared" si="24"/>
        <v>4.6943903117180756</v>
      </c>
      <c r="G336" t="s">
        <v>19</v>
      </c>
      <c r="H336">
        <v>2452.5308594336202</v>
      </c>
      <c r="I336" s="5" cm="1">
        <f t="array" ref="I336">_xlfn.IFS(H336=0,0,H336&gt;0,E336/H336)</f>
        <v>35.028096913402102</v>
      </c>
      <c r="J336" t="s">
        <v>20</v>
      </c>
      <c r="K336" t="s">
        <v>21</v>
      </c>
      <c r="L336">
        <v>1313207950.0675299</v>
      </c>
      <c r="M336" s="9">
        <f t="shared" si="25"/>
        <v>40768.166088744561</v>
      </c>
      <c r="N336">
        <v>1315854354.2349999</v>
      </c>
      <c r="O336" s="9">
        <f t="shared" si="26"/>
        <v>40798.795766608797</v>
      </c>
      <c r="P336" t="b">
        <v>0</v>
      </c>
      <c r="Q336" t="b">
        <v>0</v>
      </c>
      <c r="R336" t="s">
        <v>22</v>
      </c>
      <c r="S336" t="str" cm="1">
        <f t="array" ref="S336:T336">_xlfn.TEXTSPLIT(R336,"/",,TRUE)</f>
        <v>music</v>
      </c>
      <c r="T336" t="str">
        <v>rock</v>
      </c>
    </row>
    <row r="337" spans="1:20" x14ac:dyDescent="0.55000000000000004">
      <c r="A337">
        <v>335</v>
      </c>
      <c r="B337" t="s">
        <v>139</v>
      </c>
      <c r="C337" s="3" t="s">
        <v>140</v>
      </c>
      <c r="D337">
        <v>18248.0164855189</v>
      </c>
      <c r="E337">
        <v>86056.199830643003</v>
      </c>
      <c r="F337" s="4">
        <f t="shared" si="24"/>
        <v>4.7159207631653954</v>
      </c>
      <c r="G337" t="s">
        <v>19</v>
      </c>
      <c r="H337">
        <v>2458.3469408536498</v>
      </c>
      <c r="I337" s="5" cm="1">
        <f t="array" ref="I337">_xlfn.IFS(H337=0,0,H337&gt;0,E337/H337)</f>
        <v>35.005718029677446</v>
      </c>
      <c r="J337" t="s">
        <v>20</v>
      </c>
      <c r="K337" t="s">
        <v>21</v>
      </c>
      <c r="L337">
        <v>1312839475.8634</v>
      </c>
      <c r="M337" s="9">
        <f t="shared" si="25"/>
        <v>40763.901341011573</v>
      </c>
      <c r="N337">
        <v>1315489572.0046301</v>
      </c>
      <c r="O337" s="9">
        <f t="shared" si="26"/>
        <v>40794.573750053591</v>
      </c>
      <c r="P337" t="b">
        <v>0</v>
      </c>
      <c r="Q337" t="b">
        <v>0</v>
      </c>
      <c r="R337" t="s">
        <v>32</v>
      </c>
      <c r="S337" t="str" cm="1">
        <f t="array" ref="S337:T337">_xlfn.TEXTSPLIT(R337,"/",,TRUE)</f>
        <v>theater</v>
      </c>
      <c r="T337" t="str">
        <v>plays</v>
      </c>
    </row>
    <row r="338" spans="1:20" x14ac:dyDescent="0.55000000000000004">
      <c r="A338">
        <v>336</v>
      </c>
      <c r="B338" t="s">
        <v>141</v>
      </c>
      <c r="C338" s="3" t="s">
        <v>142</v>
      </c>
      <c r="D338">
        <v>18196.001886509301</v>
      </c>
      <c r="E338">
        <v>86204.911033935801</v>
      </c>
      <c r="F338" s="4">
        <f t="shared" si="24"/>
        <v>4.7375743073454499</v>
      </c>
      <c r="G338" t="s">
        <v>19</v>
      </c>
      <c r="H338">
        <v>2464.1630222736799</v>
      </c>
      <c r="I338" s="5" cm="1">
        <f t="array" ref="I338">_xlfn.IFS(H338=0,0,H338&gt;0,E338/H338)</f>
        <v>34.983444786211685</v>
      </c>
      <c r="J338" t="s">
        <v>20</v>
      </c>
      <c r="K338" t="s">
        <v>21</v>
      </c>
      <c r="L338">
        <v>1312471001.65927</v>
      </c>
      <c r="M338" s="9">
        <f t="shared" si="25"/>
        <v>40759.636593278585</v>
      </c>
      <c r="N338">
        <v>1315124789.77426</v>
      </c>
      <c r="O338" s="9">
        <f t="shared" si="26"/>
        <v>40790.351733498384</v>
      </c>
      <c r="P338" t="b">
        <v>0</v>
      </c>
      <c r="Q338" t="b">
        <v>0</v>
      </c>
      <c r="R338" t="s">
        <v>32</v>
      </c>
      <c r="S338" t="str" cm="1">
        <f t="array" ref="S338:T338">_xlfn.TEXTSPLIT(R338,"/",,TRUE)</f>
        <v>theater</v>
      </c>
      <c r="T338" t="str">
        <v>plays</v>
      </c>
    </row>
    <row r="339" spans="1:20" x14ac:dyDescent="0.55000000000000004">
      <c r="A339">
        <v>337</v>
      </c>
      <c r="B339" t="s">
        <v>143</v>
      </c>
      <c r="C339" s="3" t="s">
        <v>144</v>
      </c>
      <c r="D339">
        <v>18143.987287499702</v>
      </c>
      <c r="E339">
        <v>86353.622237228599</v>
      </c>
      <c r="F339" s="4">
        <f t="shared" si="24"/>
        <v>4.7593520028930971</v>
      </c>
      <c r="G339" t="s">
        <v>19</v>
      </c>
      <c r="H339">
        <v>2469.9791036936999</v>
      </c>
      <c r="I339" s="5" cm="1">
        <f t="array" ref="I339">_xlfn.IFS(H339=0,0,H339&gt;0,E339/H339)</f>
        <v>34.961276436748854</v>
      </c>
      <c r="J339" t="s">
        <v>20</v>
      </c>
      <c r="K339" t="s">
        <v>21</v>
      </c>
      <c r="L339">
        <v>1312102527.4551401</v>
      </c>
      <c r="M339" s="9">
        <f t="shared" si="25"/>
        <v>40755.371845545604</v>
      </c>
      <c r="N339">
        <v>1314760007.54389</v>
      </c>
      <c r="O339" s="9">
        <f t="shared" si="26"/>
        <v>40786.129716943171</v>
      </c>
      <c r="P339" t="b">
        <v>0</v>
      </c>
      <c r="Q339" t="b">
        <v>0</v>
      </c>
      <c r="R339" t="s">
        <v>22</v>
      </c>
      <c r="S339" t="str" cm="1">
        <f t="array" ref="S339:T339">_xlfn.TEXTSPLIT(R339,"/",,TRUE)</f>
        <v>music</v>
      </c>
      <c r="T339" t="str">
        <v>rock</v>
      </c>
    </row>
    <row r="340" spans="1:20" ht="37" x14ac:dyDescent="0.55000000000000004">
      <c r="A340">
        <v>338</v>
      </c>
      <c r="B340" t="s">
        <v>145</v>
      </c>
      <c r="C340" s="3" t="s">
        <v>146</v>
      </c>
      <c r="D340">
        <v>18091.972688490201</v>
      </c>
      <c r="E340">
        <v>86502.333440521499</v>
      </c>
      <c r="F340" s="4">
        <f t="shared" si="24"/>
        <v>4.781254920617517</v>
      </c>
      <c r="G340" t="s">
        <v>13</v>
      </c>
      <c r="H340">
        <v>2475.79518511373</v>
      </c>
      <c r="I340" s="5" cm="1">
        <f t="array" ref="I340">_xlfn.IFS(H340=0,0,H340&gt;0,E340/H340)</f>
        <v>34.939212242044917</v>
      </c>
      <c r="J340" t="s">
        <v>106</v>
      </c>
      <c r="K340" t="s">
        <v>107</v>
      </c>
      <c r="L340">
        <v>1311734053.2510099</v>
      </c>
      <c r="M340" s="9">
        <f t="shared" si="25"/>
        <v>40751.107097812615</v>
      </c>
      <c r="N340">
        <v>1314395225.31352</v>
      </c>
      <c r="O340" s="9">
        <f t="shared" si="26"/>
        <v>40781.907700387965</v>
      </c>
      <c r="P340" t="b">
        <v>0</v>
      </c>
      <c r="Q340" t="b">
        <v>0</v>
      </c>
      <c r="R340" t="s">
        <v>147</v>
      </c>
      <c r="S340" t="str" cm="1">
        <f t="array" ref="S340:T340">_xlfn.TEXTSPLIT(R340,"/",,TRUE)</f>
        <v>music</v>
      </c>
      <c r="T340" t="str">
        <v>metal</v>
      </c>
    </row>
    <row r="341" spans="1:20" x14ac:dyDescent="0.55000000000000004">
      <c r="A341">
        <v>339</v>
      </c>
      <c r="B341" t="s">
        <v>148</v>
      </c>
      <c r="C341" s="3" t="s">
        <v>149</v>
      </c>
      <c r="D341">
        <v>18039.958089480599</v>
      </c>
      <c r="E341">
        <v>86651.044643814297</v>
      </c>
      <c r="F341" s="4">
        <f t="shared" si="24"/>
        <v>4.8032841436778044</v>
      </c>
      <c r="G341" t="s">
        <v>13</v>
      </c>
      <c r="H341">
        <v>2481.61126653376</v>
      </c>
      <c r="I341" s="5" cm="1">
        <f t="array" ref="I341">_xlfn.IFS(H341=0,0,H341&gt;0,E341/H341)</f>
        <v>34.917251469786351</v>
      </c>
      <c r="J341" t="s">
        <v>39</v>
      </c>
      <c r="K341" t="s">
        <v>40</v>
      </c>
      <c r="L341">
        <v>1311365579.04688</v>
      </c>
      <c r="M341" s="9">
        <f t="shared" si="25"/>
        <v>40746.842350079627</v>
      </c>
      <c r="N341">
        <v>1314030443.0831599</v>
      </c>
      <c r="O341" s="9">
        <f t="shared" si="26"/>
        <v>40777.685683832868</v>
      </c>
      <c r="P341" t="b">
        <v>0</v>
      </c>
      <c r="Q341" t="b">
        <v>1</v>
      </c>
      <c r="R341" t="s">
        <v>64</v>
      </c>
      <c r="S341" t="str" cm="1">
        <f t="array" ref="S341:T341">_xlfn.TEXTSPLIT(R341,"/",,TRUE)</f>
        <v>technology</v>
      </c>
      <c r="T341" t="str">
        <v>wearables</v>
      </c>
    </row>
    <row r="342" spans="1:20" x14ac:dyDescent="0.55000000000000004">
      <c r="A342">
        <v>340</v>
      </c>
      <c r="B342" t="s">
        <v>150</v>
      </c>
      <c r="C342" s="3" t="s">
        <v>151</v>
      </c>
      <c r="D342">
        <v>17987.943490471</v>
      </c>
      <c r="E342">
        <v>86799.755847107095</v>
      </c>
      <c r="F342" s="4">
        <f t="shared" si="24"/>
        <v>4.8254407677614024</v>
      </c>
      <c r="G342" t="s">
        <v>13</v>
      </c>
      <c r="H342">
        <v>2487.4273479537801</v>
      </c>
      <c r="I342" s="5" cm="1">
        <f t="array" ref="I342">_xlfn.IFS(H342=0,0,H342&gt;0,E342/H342)</f>
        <v>34.895393394508886</v>
      </c>
      <c r="J342" t="s">
        <v>20</v>
      </c>
      <c r="K342" t="s">
        <v>21</v>
      </c>
      <c r="L342">
        <v>1310997104.8427601</v>
      </c>
      <c r="M342" s="9">
        <f t="shared" si="25"/>
        <v>40742.577602346762</v>
      </c>
      <c r="N342">
        <v>1313665660.8527901</v>
      </c>
      <c r="O342" s="9">
        <f t="shared" si="26"/>
        <v>40773.463667277661</v>
      </c>
      <c r="P342" t="b">
        <v>0</v>
      </c>
      <c r="Q342" t="b">
        <v>0</v>
      </c>
      <c r="R342" t="s">
        <v>32</v>
      </c>
      <c r="S342" t="str" cm="1">
        <f t="array" ref="S342:T342">_xlfn.TEXTSPLIT(R342,"/",,TRUE)</f>
        <v>theater</v>
      </c>
      <c r="T342" t="str">
        <v>plays</v>
      </c>
    </row>
    <row r="343" spans="1:20" x14ac:dyDescent="0.55000000000000004">
      <c r="A343">
        <v>341</v>
      </c>
      <c r="B343" t="s">
        <v>152</v>
      </c>
      <c r="C343" s="3" t="s">
        <v>153</v>
      </c>
      <c r="D343">
        <v>17935.928891461401</v>
      </c>
      <c r="E343">
        <v>86948.467050399893</v>
      </c>
      <c r="F343" s="4">
        <f t="shared" si="24"/>
        <v>4.8477259012658482</v>
      </c>
      <c r="G343" t="s">
        <v>19</v>
      </c>
      <c r="H343">
        <v>2493.2434293738102</v>
      </c>
      <c r="I343" s="5" cm="1">
        <f t="array" ref="I343">_xlfn.IFS(H343=0,0,H343&gt;0,E343/H343)</f>
        <v>34.873637297517078</v>
      </c>
      <c r="J343" t="s">
        <v>20</v>
      </c>
      <c r="K343" t="s">
        <v>21</v>
      </c>
      <c r="L343">
        <v>1310628630.6386299</v>
      </c>
      <c r="M343" s="9">
        <f t="shared" si="25"/>
        <v>40738.312854613774</v>
      </c>
      <c r="N343">
        <v>1313300878.6224201</v>
      </c>
      <c r="O343" s="9">
        <f t="shared" si="26"/>
        <v>40769.241650722455</v>
      </c>
      <c r="P343" t="b">
        <v>0</v>
      </c>
      <c r="Q343" t="b">
        <v>0</v>
      </c>
      <c r="R343" t="s">
        <v>52</v>
      </c>
      <c r="S343" t="str" cm="1">
        <f t="array" ref="S343:T343">_xlfn.TEXTSPLIT(R343,"/",,TRUE)</f>
        <v>film &amp; video</v>
      </c>
      <c r="T343" t="str">
        <v>drama</v>
      </c>
    </row>
    <row r="344" spans="1:20" ht="37" x14ac:dyDescent="0.55000000000000004">
      <c r="A344">
        <v>342</v>
      </c>
      <c r="B344" t="s">
        <v>154</v>
      </c>
      <c r="C344" s="3" t="s">
        <v>155</v>
      </c>
      <c r="D344">
        <v>17883.914292451798</v>
      </c>
      <c r="E344">
        <v>87097.178253692706</v>
      </c>
      <c r="F344" s="4">
        <f t="shared" si="24"/>
        <v>4.870140665483591</v>
      </c>
      <c r="G344" t="s">
        <v>13</v>
      </c>
      <c r="H344">
        <v>2499.0595107938402</v>
      </c>
      <c r="I344" s="5" cm="1">
        <f t="array" ref="I344">_xlfn.IFS(H344=0,0,H344&gt;0,E344/H344)</f>
        <v>34.851982466806405</v>
      </c>
      <c r="J344" t="s">
        <v>20</v>
      </c>
      <c r="K344" t="s">
        <v>21</v>
      </c>
      <c r="L344">
        <v>1310260156.4345</v>
      </c>
      <c r="M344" s="9">
        <f t="shared" si="25"/>
        <v>40734.048106880786</v>
      </c>
      <c r="N344">
        <v>1312936096.39205</v>
      </c>
      <c r="O344" s="9">
        <f t="shared" si="26"/>
        <v>40765.019634167242</v>
      </c>
      <c r="P344" t="b">
        <v>0</v>
      </c>
      <c r="Q344" t="b">
        <v>0</v>
      </c>
      <c r="R344" t="s">
        <v>64</v>
      </c>
      <c r="S344" t="str" cm="1">
        <f t="array" ref="S344:T344">_xlfn.TEXTSPLIT(R344,"/",,TRUE)</f>
        <v>technology</v>
      </c>
      <c r="T344" t="str">
        <v>wearables</v>
      </c>
    </row>
    <row r="345" spans="1:20" ht="37" x14ac:dyDescent="0.55000000000000004">
      <c r="A345">
        <v>343</v>
      </c>
      <c r="B345" t="s">
        <v>156</v>
      </c>
      <c r="C345" s="3" t="s">
        <v>157</v>
      </c>
      <c r="D345">
        <v>17831.899693442199</v>
      </c>
      <c r="E345">
        <v>87245.889456985606</v>
      </c>
      <c r="F345" s="4">
        <f t="shared" si="24"/>
        <v>4.892686194790052</v>
      </c>
      <c r="G345" t="s">
        <v>19</v>
      </c>
      <c r="H345">
        <v>2504.8755922138698</v>
      </c>
      <c r="I345" s="5" cm="1">
        <f t="array" ref="I345">_xlfn.IFS(H345=0,0,H345&gt;0,E345/H345)</f>
        <v>34.830428196985054</v>
      </c>
      <c r="J345" t="s">
        <v>20</v>
      </c>
      <c r="K345" t="s">
        <v>21</v>
      </c>
      <c r="L345">
        <v>1309891682.23037</v>
      </c>
      <c r="M345" s="9">
        <f t="shared" si="25"/>
        <v>40729.783359147805</v>
      </c>
      <c r="N345">
        <v>1312571314.16168</v>
      </c>
      <c r="O345" s="9">
        <f t="shared" si="26"/>
        <v>40760.797617612036</v>
      </c>
      <c r="P345" t="b">
        <v>0</v>
      </c>
      <c r="Q345" t="b">
        <v>0</v>
      </c>
      <c r="R345" t="s">
        <v>158</v>
      </c>
      <c r="S345" t="str" cm="1">
        <f t="array" ref="S345:T345">_xlfn.TEXTSPLIT(R345,"/",,TRUE)</f>
        <v>music</v>
      </c>
      <c r="T345" t="str">
        <v>jazz</v>
      </c>
    </row>
    <row r="346" spans="1:20" ht="37" x14ac:dyDescent="0.55000000000000004">
      <c r="A346">
        <v>344</v>
      </c>
      <c r="B346" t="s">
        <v>159</v>
      </c>
      <c r="C346" s="3" t="s">
        <v>160</v>
      </c>
      <c r="D346">
        <v>17779.885094432699</v>
      </c>
      <c r="E346">
        <v>87394.600660278404</v>
      </c>
      <c r="F346" s="4">
        <f t="shared" si="24"/>
        <v>4.91536363683496</v>
      </c>
      <c r="G346" t="s">
        <v>19</v>
      </c>
      <c r="H346">
        <v>2510.6916736338899</v>
      </c>
      <c r="I346" s="5" cm="1">
        <f t="array" ref="I346">_xlfn.IFS(H346=0,0,H346&gt;0,E346/H346)</f>
        <v>34.808973789197474</v>
      </c>
      <c r="J346" t="s">
        <v>20</v>
      </c>
      <c r="K346" t="s">
        <v>21</v>
      </c>
      <c r="L346">
        <v>1309523208.0262401</v>
      </c>
      <c r="M346" s="9">
        <f t="shared" si="25"/>
        <v>40725.518611414816</v>
      </c>
      <c r="N346">
        <v>1312206531.9313099</v>
      </c>
      <c r="O346" s="9">
        <f t="shared" si="26"/>
        <v>40756.575601056829</v>
      </c>
      <c r="P346" t="b">
        <v>0</v>
      </c>
      <c r="Q346" t="b">
        <v>0</v>
      </c>
      <c r="R346" t="s">
        <v>64</v>
      </c>
      <c r="S346" t="str" cm="1">
        <f t="array" ref="S346:T346">_xlfn.TEXTSPLIT(R346,"/",,TRUE)</f>
        <v>technology</v>
      </c>
      <c r="T346" t="str">
        <v>wearables</v>
      </c>
    </row>
    <row r="347" spans="1:20" x14ac:dyDescent="0.55000000000000004">
      <c r="A347">
        <v>345</v>
      </c>
      <c r="B347" t="s">
        <v>161</v>
      </c>
      <c r="C347" s="3" t="s">
        <v>162</v>
      </c>
      <c r="D347">
        <v>17727.8704954231</v>
      </c>
      <c r="E347">
        <v>87543.311863571202</v>
      </c>
      <c r="F347" s="4">
        <f t="shared" si="24"/>
        <v>4.9381741527372238</v>
      </c>
      <c r="G347" t="s">
        <v>19</v>
      </c>
      <c r="H347">
        <v>2516.5077550539199</v>
      </c>
      <c r="I347" s="5" cm="1">
        <f t="array" ref="I347">_xlfn.IFS(H347=0,0,H347&gt;0,E347/H347)</f>
        <v>34.787618551048517</v>
      </c>
      <c r="J347" t="s">
        <v>20</v>
      </c>
      <c r="K347" t="s">
        <v>21</v>
      </c>
      <c r="L347">
        <v>1309154733.8221099</v>
      </c>
      <c r="M347" s="9">
        <f t="shared" si="25"/>
        <v>40721.253863681828</v>
      </c>
      <c r="N347">
        <v>1311841749.7009399</v>
      </c>
      <c r="O347" s="9">
        <f t="shared" si="26"/>
        <v>40752.353584501616</v>
      </c>
      <c r="P347" t="b">
        <v>0</v>
      </c>
      <c r="Q347" t="b">
        <v>0</v>
      </c>
      <c r="R347" t="s">
        <v>88</v>
      </c>
      <c r="S347" t="str" cm="1">
        <f t="array" ref="S347:T347">_xlfn.TEXTSPLIT(R347,"/",,TRUE)</f>
        <v>games</v>
      </c>
      <c r="T347" t="str">
        <v>video games</v>
      </c>
    </row>
    <row r="348" spans="1:20" x14ac:dyDescent="0.55000000000000004">
      <c r="A348">
        <v>346</v>
      </c>
      <c r="B348" t="s">
        <v>163</v>
      </c>
      <c r="C348" s="3" t="s">
        <v>164</v>
      </c>
      <c r="D348">
        <v>17675.855896413501</v>
      </c>
      <c r="E348">
        <v>87692.023066864</v>
      </c>
      <c r="F348" s="4">
        <f t="shared" si="24"/>
        <v>4.9611189172829278</v>
      </c>
      <c r="G348" t="s">
        <v>19</v>
      </c>
      <c r="H348">
        <v>2522.32383647395</v>
      </c>
      <c r="I348" s="5" cm="1">
        <f t="array" ref="I348">_xlfn.IFS(H348=0,0,H348&gt;0,E348/H348)</f>
        <v>34.766361796529637</v>
      </c>
      <c r="J348" t="s">
        <v>20</v>
      </c>
      <c r="K348" t="s">
        <v>21</v>
      </c>
      <c r="L348">
        <v>1308786259.61798</v>
      </c>
      <c r="M348" s="9">
        <f t="shared" si="25"/>
        <v>40716.98911594884</v>
      </c>
      <c r="N348">
        <v>1311476967.4705801</v>
      </c>
      <c r="O348" s="9">
        <f t="shared" si="26"/>
        <v>40748.131567946526</v>
      </c>
      <c r="P348" t="b">
        <v>0</v>
      </c>
      <c r="Q348" t="b">
        <v>0</v>
      </c>
      <c r="R348" t="s">
        <v>32</v>
      </c>
      <c r="S348" t="str" cm="1">
        <f t="array" ref="S348:T348">_xlfn.TEXTSPLIT(R348,"/",,TRUE)</f>
        <v>theater</v>
      </c>
      <c r="T348" t="str">
        <v>plays</v>
      </c>
    </row>
    <row r="349" spans="1:20" x14ac:dyDescent="0.55000000000000004">
      <c r="A349">
        <v>347</v>
      </c>
      <c r="B349" t="s">
        <v>165</v>
      </c>
      <c r="C349" s="3" t="s">
        <v>166</v>
      </c>
      <c r="D349">
        <v>17623.841297403898</v>
      </c>
      <c r="E349">
        <v>87840.734270156798</v>
      </c>
      <c r="F349" s="4">
        <f t="shared" si="24"/>
        <v>4.9841991191271271</v>
      </c>
      <c r="G349" t="s">
        <v>19</v>
      </c>
      <c r="H349">
        <v>2528.1399178939701</v>
      </c>
      <c r="I349" s="5" cm="1">
        <f t="array" ref="I349">_xlfn.IFS(H349=0,0,H349&gt;0,E349/H349)</f>
        <v>34.74520284594503</v>
      </c>
      <c r="J349" t="s">
        <v>20</v>
      </c>
      <c r="K349" t="s">
        <v>21</v>
      </c>
      <c r="L349">
        <v>1308417785.4138501</v>
      </c>
      <c r="M349" s="9">
        <f t="shared" si="25"/>
        <v>40712.724368215859</v>
      </c>
      <c r="N349">
        <v>1311112185.2402101</v>
      </c>
      <c r="O349" s="9">
        <f t="shared" si="26"/>
        <v>40743.90955139132</v>
      </c>
      <c r="P349" t="b">
        <v>0</v>
      </c>
      <c r="Q349" t="b">
        <v>1</v>
      </c>
      <c r="R349" t="s">
        <v>32</v>
      </c>
      <c r="S349" t="str" cm="1">
        <f t="array" ref="S349:T349">_xlfn.TEXTSPLIT(R349,"/",,TRUE)</f>
        <v>theater</v>
      </c>
      <c r="T349" t="str">
        <v>plays</v>
      </c>
    </row>
    <row r="350" spans="1:20" x14ac:dyDescent="0.55000000000000004">
      <c r="A350">
        <v>348</v>
      </c>
      <c r="B350" t="s">
        <v>167</v>
      </c>
      <c r="C350" s="3" t="s">
        <v>168</v>
      </c>
      <c r="D350">
        <v>17571.826698394299</v>
      </c>
      <c r="E350">
        <v>87989.445473449596</v>
      </c>
      <c r="F350" s="4">
        <f t="shared" si="24"/>
        <v>5.0074159609990918</v>
      </c>
      <c r="G350" t="s">
        <v>19</v>
      </c>
      <c r="H350">
        <v>2533.9559993140001</v>
      </c>
      <c r="I350" s="5" cm="1">
        <f t="array" ref="I350">_xlfn.IFS(H350=0,0,H350&gt;0,E350/H350)</f>
        <v>34.72414102583879</v>
      </c>
      <c r="J350" t="s">
        <v>14</v>
      </c>
      <c r="K350" t="s">
        <v>15</v>
      </c>
      <c r="L350">
        <v>1308049311.2097199</v>
      </c>
      <c r="M350" s="9">
        <f t="shared" si="25"/>
        <v>40708.45962048287</v>
      </c>
      <c r="N350">
        <v>1310747403.00984</v>
      </c>
      <c r="O350" s="9">
        <f t="shared" si="26"/>
        <v>40739.687534836114</v>
      </c>
      <c r="P350" t="b">
        <v>0</v>
      </c>
      <c r="Q350" t="b">
        <v>0</v>
      </c>
      <c r="R350" t="s">
        <v>32</v>
      </c>
      <c r="S350" t="str" cm="1">
        <f t="array" ref="S350:T350">_xlfn.TEXTSPLIT(R350,"/",,TRUE)</f>
        <v>theater</v>
      </c>
      <c r="T350" t="str">
        <v>plays</v>
      </c>
    </row>
    <row r="351" spans="1:20" ht="37" x14ac:dyDescent="0.55000000000000004">
      <c r="A351">
        <v>349</v>
      </c>
      <c r="B351" t="s">
        <v>169</v>
      </c>
      <c r="C351" s="3" t="s">
        <v>170</v>
      </c>
      <c r="D351">
        <v>17519.812099384701</v>
      </c>
      <c r="E351">
        <v>88138.156676742394</v>
      </c>
      <c r="F351" s="4">
        <f t="shared" si="24"/>
        <v>5.0307706599112345</v>
      </c>
      <c r="G351" t="s">
        <v>13</v>
      </c>
      <c r="H351">
        <v>2539.7720807340302</v>
      </c>
      <c r="I351" s="5" cm="1">
        <f t="array" ref="I351">_xlfn.IFS(H351=0,0,H351&gt;0,E351/H351)</f>
        <v>34.703175668924281</v>
      </c>
      <c r="J351" t="s">
        <v>14</v>
      </c>
      <c r="K351" t="s">
        <v>15</v>
      </c>
      <c r="L351">
        <v>1307680837.0056</v>
      </c>
      <c r="M351" s="9">
        <f t="shared" si="25"/>
        <v>40704.194872749998</v>
      </c>
      <c r="N351">
        <v>1310382620.77947</v>
      </c>
      <c r="O351" s="9">
        <f t="shared" si="26"/>
        <v>40735.4655182809</v>
      </c>
      <c r="P351" t="b">
        <v>0</v>
      </c>
      <c r="Q351" t="b">
        <v>0</v>
      </c>
      <c r="R351" t="s">
        <v>32</v>
      </c>
      <c r="S351" t="str" cm="1">
        <f t="array" ref="S351:T351">_xlfn.TEXTSPLIT(R351,"/",,TRUE)</f>
        <v>theater</v>
      </c>
      <c r="T351" t="str">
        <v>plays</v>
      </c>
    </row>
    <row r="352" spans="1:20" x14ac:dyDescent="0.55000000000000004">
      <c r="A352">
        <v>350</v>
      </c>
      <c r="B352" t="s">
        <v>171</v>
      </c>
      <c r="C352" s="3" t="s">
        <v>172</v>
      </c>
      <c r="D352">
        <v>17467.7975003752</v>
      </c>
      <c r="E352">
        <v>88286.867880035206</v>
      </c>
      <c r="F352" s="4">
        <f t="shared" si="24"/>
        <v>5.0542644473717333</v>
      </c>
      <c r="G352" t="s">
        <v>19</v>
      </c>
      <c r="H352">
        <v>2545.5881621540502</v>
      </c>
      <c r="I352" s="5" cm="1">
        <f t="array" ref="I352">_xlfn.IFS(H352=0,0,H352&gt;0,E352/H352)</f>
        <v>34.682306114013265</v>
      </c>
      <c r="J352" t="s">
        <v>20</v>
      </c>
      <c r="K352" t="s">
        <v>21</v>
      </c>
      <c r="L352">
        <v>1307312362.80147</v>
      </c>
      <c r="M352" s="9">
        <f t="shared" si="25"/>
        <v>40699.930125017017</v>
      </c>
      <c r="N352">
        <v>1310017838.5490999</v>
      </c>
      <c r="O352" s="9">
        <f t="shared" si="26"/>
        <v>40731.243501725694</v>
      </c>
      <c r="P352" t="b">
        <v>0</v>
      </c>
      <c r="Q352" t="b">
        <v>0</v>
      </c>
      <c r="R352" t="s">
        <v>27</v>
      </c>
      <c r="S352" t="str" cm="1">
        <f t="array" ref="S352:T352">_xlfn.TEXTSPLIT(R352,"/",,TRUE)</f>
        <v>technology</v>
      </c>
      <c r="T352" t="str">
        <v>web</v>
      </c>
    </row>
    <row r="353" spans="1:20" x14ac:dyDescent="0.55000000000000004">
      <c r="A353">
        <v>351</v>
      </c>
      <c r="B353" t="s">
        <v>173</v>
      </c>
      <c r="C353" s="3" t="s">
        <v>174</v>
      </c>
      <c r="D353">
        <v>17415.782901365601</v>
      </c>
      <c r="E353">
        <v>88435.579083328106</v>
      </c>
      <c r="F353" s="4">
        <f t="shared" si="24"/>
        <v>5.0778985696011247</v>
      </c>
      <c r="G353" t="s">
        <v>13</v>
      </c>
      <c r="H353">
        <v>2551.4042435740798</v>
      </c>
      <c r="I353" s="5" cm="1">
        <f t="array" ref="I353">_xlfn.IFS(H353=0,0,H353&gt;0,E353/H353)</f>
        <v>34.66153170594599</v>
      </c>
      <c r="J353" t="s">
        <v>20</v>
      </c>
      <c r="K353" t="s">
        <v>21</v>
      </c>
      <c r="L353">
        <v>1306943888.5973401</v>
      </c>
      <c r="M353" s="9">
        <f t="shared" si="25"/>
        <v>40695.665377284029</v>
      </c>
      <c r="N353">
        <v>1309653056.3187301</v>
      </c>
      <c r="O353" s="9">
        <f t="shared" si="26"/>
        <v>40727.021485170488</v>
      </c>
      <c r="P353" t="b">
        <v>0</v>
      </c>
      <c r="Q353" t="b">
        <v>0</v>
      </c>
      <c r="R353" t="s">
        <v>32</v>
      </c>
      <c r="S353" t="str" cm="1">
        <f t="array" ref="S353:T353">_xlfn.TEXTSPLIT(R353,"/",,TRUE)</f>
        <v>theater</v>
      </c>
      <c r="T353" t="str">
        <v>plays</v>
      </c>
    </row>
    <row r="354" spans="1:20" x14ac:dyDescent="0.55000000000000004">
      <c r="A354">
        <v>352</v>
      </c>
      <c r="B354" t="s">
        <v>175</v>
      </c>
      <c r="C354" s="3" t="s">
        <v>176</v>
      </c>
      <c r="D354">
        <v>17363.768302355998</v>
      </c>
      <c r="E354">
        <v>88584.290286620904</v>
      </c>
      <c r="F354" s="4">
        <f t="shared" ref="F354:F361" si="27">E354/D354</f>
        <v>5.1016742877524672</v>
      </c>
      <c r="G354" t="s">
        <v>13</v>
      </c>
      <c r="H354">
        <v>2557.2203249941099</v>
      </c>
      <c r="I354" s="5" cm="1">
        <f t="array" ref="I354">_xlfn.IFS(H354=0,0,H354&gt;0,E354/H354)</f>
        <v>34.640851795523304</v>
      </c>
      <c r="J354" t="s">
        <v>20</v>
      </c>
      <c r="K354" t="s">
        <v>21</v>
      </c>
      <c r="L354">
        <v>1306575414.3932099</v>
      </c>
      <c r="M354" s="9">
        <f t="shared" ref="M354:M361" si="28">(((L354/60)/60)/24)+DATE(1970,1,1)</f>
        <v>40691.400629551041</v>
      </c>
      <c r="N354">
        <v>1309288274.0883701</v>
      </c>
      <c r="O354" s="9">
        <f t="shared" ref="O354:O361" si="29">(((N354/60)/60)/24)+DATE(1970,1,1)</f>
        <v>40722.799468615398</v>
      </c>
      <c r="P354" t="b">
        <v>0</v>
      </c>
      <c r="Q354" t="b">
        <v>1</v>
      </c>
      <c r="R354" t="s">
        <v>27</v>
      </c>
      <c r="S354" t="str" cm="1">
        <f t="array" ref="S354:T354">_xlfn.TEXTSPLIT(R354,"/",,TRUE)</f>
        <v>technology</v>
      </c>
      <c r="T354" t="str">
        <v>web</v>
      </c>
    </row>
    <row r="355" spans="1:20" x14ac:dyDescent="0.55000000000000004">
      <c r="A355">
        <v>353</v>
      </c>
      <c r="B355" t="s">
        <v>177</v>
      </c>
      <c r="C355" s="3" t="s">
        <v>178</v>
      </c>
      <c r="D355">
        <v>17311.7537033464</v>
      </c>
      <c r="E355">
        <v>88733.001489913702</v>
      </c>
      <c r="F355" s="4">
        <f t="shared" si="27"/>
        <v>5.1255928781358193</v>
      </c>
      <c r="G355" t="s">
        <v>19</v>
      </c>
      <c r="H355">
        <v>2563.0364064141399</v>
      </c>
      <c r="I355" s="5" cm="1">
        <f t="array" ref="I355">_xlfn.IFS(H355=0,0,H355&gt;0,E355/H355)</f>
        <v>34.620265739438764</v>
      </c>
      <c r="J355" t="s">
        <v>20</v>
      </c>
      <c r="K355" t="s">
        <v>21</v>
      </c>
      <c r="L355">
        <v>1306206940.18908</v>
      </c>
      <c r="M355" s="9">
        <f t="shared" si="28"/>
        <v>40687.135881818052</v>
      </c>
      <c r="N355">
        <v>1308923491.858</v>
      </c>
      <c r="O355" s="9">
        <f t="shared" si="29"/>
        <v>40718.577452060184</v>
      </c>
      <c r="P355" t="b">
        <v>0</v>
      </c>
      <c r="Q355" t="b">
        <v>0</v>
      </c>
      <c r="R355" t="s">
        <v>32</v>
      </c>
      <c r="S355" t="str" cm="1">
        <f t="array" ref="S355:T355">_xlfn.TEXTSPLIT(R355,"/",,TRUE)</f>
        <v>theater</v>
      </c>
      <c r="T355" t="str">
        <v>plays</v>
      </c>
    </row>
    <row r="356" spans="1:20" x14ac:dyDescent="0.55000000000000004">
      <c r="A356">
        <v>354</v>
      </c>
      <c r="B356" t="s">
        <v>179</v>
      </c>
      <c r="C356" s="3" t="s">
        <v>180</v>
      </c>
      <c r="D356">
        <v>17259.739104336801</v>
      </c>
      <c r="E356">
        <v>88881.7126932065</v>
      </c>
      <c r="F356" s="4">
        <f t="shared" si="27"/>
        <v>5.1496556324465805</v>
      </c>
      <c r="G356" t="s">
        <v>13</v>
      </c>
      <c r="H356">
        <v>2568.85248783416</v>
      </c>
      <c r="I356" s="5" cm="1">
        <f t="array" ref="I356">_xlfn.IFS(H356=0,0,H356&gt;0,E356/H356)</f>
        <v>34.599772900211981</v>
      </c>
      <c r="J356" t="s">
        <v>20</v>
      </c>
      <c r="K356" t="s">
        <v>21</v>
      </c>
      <c r="L356">
        <v>1305838465.9849501</v>
      </c>
      <c r="M356" s="9">
        <f t="shared" si="28"/>
        <v>40682.871134085071</v>
      </c>
      <c r="N356">
        <v>1308558709.62763</v>
      </c>
      <c r="O356" s="9">
        <f t="shared" si="29"/>
        <v>40714.355435504978</v>
      </c>
      <c r="P356" t="b">
        <v>0</v>
      </c>
      <c r="Q356" t="b">
        <v>1</v>
      </c>
      <c r="R356" t="s">
        <v>32</v>
      </c>
      <c r="S356" t="str" cm="1">
        <f t="array" ref="S356:T356">_xlfn.TEXTSPLIT(R356,"/",,TRUE)</f>
        <v>theater</v>
      </c>
      <c r="T356" t="str">
        <v>plays</v>
      </c>
    </row>
    <row r="357" spans="1:20" ht="37" x14ac:dyDescent="0.55000000000000004">
      <c r="A357">
        <v>355</v>
      </c>
      <c r="B357" t="s">
        <v>181</v>
      </c>
      <c r="C357" s="3" t="s">
        <v>182</v>
      </c>
      <c r="D357">
        <v>17207.724505327202</v>
      </c>
      <c r="E357">
        <v>89030.423896499298</v>
      </c>
      <c r="F357" s="4">
        <f t="shared" si="27"/>
        <v>5.1738638579980218</v>
      </c>
      <c r="G357" t="s">
        <v>19</v>
      </c>
      <c r="H357">
        <v>2574.6685692541901</v>
      </c>
      <c r="I357" s="5" cm="1">
        <f t="array" ref="I357">_xlfn.IFS(H357=0,0,H357&gt;0,E357/H357)</f>
        <v>34.579372646122344</v>
      </c>
      <c r="J357" t="s">
        <v>39</v>
      </c>
      <c r="K357" t="s">
        <v>40</v>
      </c>
      <c r="L357">
        <v>1305469991.7808199</v>
      </c>
      <c r="M357" s="9">
        <f t="shared" si="28"/>
        <v>40678.606386352083</v>
      </c>
      <c r="N357">
        <v>1308193927.39726</v>
      </c>
      <c r="O357" s="9">
        <f t="shared" si="29"/>
        <v>40710.133418949772</v>
      </c>
      <c r="P357" t="b">
        <v>0</v>
      </c>
      <c r="Q357" t="b">
        <v>1</v>
      </c>
      <c r="R357" t="s">
        <v>64</v>
      </c>
      <c r="S357" t="str" cm="1">
        <f t="array" ref="S357:T357">_xlfn.TEXTSPLIT(R357,"/",,TRUE)</f>
        <v>technology</v>
      </c>
      <c r="T357" t="str">
        <v>wearables</v>
      </c>
    </row>
    <row r="358" spans="1:20" x14ac:dyDescent="0.55000000000000004">
      <c r="A358">
        <v>356</v>
      </c>
      <c r="B358" t="s">
        <v>183</v>
      </c>
      <c r="C358" s="3" t="s">
        <v>184</v>
      </c>
      <c r="D358">
        <v>17155.709906317701</v>
      </c>
      <c r="E358">
        <v>89179.135099792198</v>
      </c>
      <c r="F358" s="4">
        <f t="shared" si="27"/>
        <v>5.1982188779580261</v>
      </c>
      <c r="G358" t="s">
        <v>19</v>
      </c>
      <c r="H358">
        <v>2580.4846506742201</v>
      </c>
      <c r="I358" s="5" cm="1">
        <f t="array" ref="I358">_xlfn.IFS(H358=0,0,H358&gt;0,E358/H358)</f>
        <v>34.559064351144961</v>
      </c>
      <c r="J358" t="s">
        <v>106</v>
      </c>
      <c r="K358" t="s">
        <v>107</v>
      </c>
      <c r="L358">
        <v>1305101517.57669</v>
      </c>
      <c r="M358" s="9">
        <f t="shared" si="28"/>
        <v>40674.341638619095</v>
      </c>
      <c r="N358">
        <v>1307829145.1668899</v>
      </c>
      <c r="O358" s="9">
        <f t="shared" si="29"/>
        <v>40705.911402394559</v>
      </c>
      <c r="P358" t="b">
        <v>0</v>
      </c>
      <c r="Q358" t="b">
        <v>1</v>
      </c>
      <c r="R358" t="s">
        <v>32</v>
      </c>
      <c r="S358" t="str" cm="1">
        <f t="array" ref="S358:T358">_xlfn.TEXTSPLIT(R358,"/",,TRUE)</f>
        <v>theater</v>
      </c>
      <c r="T358" t="str">
        <v>plays</v>
      </c>
    </row>
    <row r="359" spans="1:20" x14ac:dyDescent="0.55000000000000004">
      <c r="A359">
        <v>357</v>
      </c>
      <c r="B359" t="s">
        <v>185</v>
      </c>
      <c r="C359" s="3" t="s">
        <v>186</v>
      </c>
      <c r="D359">
        <v>17103.695307308099</v>
      </c>
      <c r="E359">
        <v>89327.846303084996</v>
      </c>
      <c r="F359" s="4">
        <f t="shared" si="27"/>
        <v>5.2227220315902629</v>
      </c>
      <c r="G359" t="s">
        <v>73</v>
      </c>
      <c r="H359">
        <v>2586.3007320942402</v>
      </c>
      <c r="I359" s="5" cm="1">
        <f t="array" ref="I359">_xlfn.IFS(H359=0,0,H359&gt;0,E359/H359)</f>
        <v>34.538847394886034</v>
      </c>
      <c r="J359" t="s">
        <v>20</v>
      </c>
      <c r="K359" t="s">
        <v>21</v>
      </c>
      <c r="L359">
        <v>1304733043.37256</v>
      </c>
      <c r="M359" s="9">
        <f t="shared" si="28"/>
        <v>40670.076890886114</v>
      </c>
      <c r="N359">
        <v>1307464362.9365201</v>
      </c>
      <c r="O359" s="9">
        <f t="shared" si="29"/>
        <v>40701.689385839352</v>
      </c>
      <c r="P359" t="b">
        <v>0</v>
      </c>
      <c r="Q359" t="b">
        <v>0</v>
      </c>
      <c r="R359" t="s">
        <v>32</v>
      </c>
      <c r="S359" t="str" cm="1">
        <f t="array" ref="S359:T359">_xlfn.TEXTSPLIT(R359,"/",,TRUE)</f>
        <v>theater</v>
      </c>
      <c r="T359" t="str">
        <v>plays</v>
      </c>
    </row>
    <row r="360" spans="1:20" x14ac:dyDescent="0.55000000000000004">
      <c r="A360">
        <v>358</v>
      </c>
      <c r="B360" t="s">
        <v>187</v>
      </c>
      <c r="C360" s="3" t="s">
        <v>188</v>
      </c>
      <c r="D360">
        <v>17051.6807082985</v>
      </c>
      <c r="E360">
        <v>89476.557506377794</v>
      </c>
      <c r="F360" s="4">
        <f t="shared" si="27"/>
        <v>5.2473746744995324</v>
      </c>
      <c r="G360" t="s">
        <v>19</v>
      </c>
      <c r="H360">
        <v>2592.1168135142698</v>
      </c>
      <c r="I360" s="5" cm="1">
        <f t="array" ref="I360">_xlfn.IFS(H360=0,0,H360&gt;0,E360/H360)</f>
        <v>34.518721162519562</v>
      </c>
      <c r="J360" t="s">
        <v>106</v>
      </c>
      <c r="K360" t="s">
        <v>107</v>
      </c>
      <c r="L360">
        <v>1304364569.1684401</v>
      </c>
      <c r="M360" s="9">
        <f t="shared" si="28"/>
        <v>40665.812143153242</v>
      </c>
      <c r="N360">
        <v>1307099580.7061601</v>
      </c>
      <c r="O360" s="9">
        <f t="shared" si="29"/>
        <v>40697.467369284263</v>
      </c>
      <c r="P360" t="b">
        <v>0</v>
      </c>
      <c r="Q360" t="b">
        <v>1</v>
      </c>
      <c r="R360" t="s">
        <v>32</v>
      </c>
      <c r="S360" t="str" cm="1">
        <f t="array" ref="S360:T360">_xlfn.TEXTSPLIT(R360,"/",,TRUE)</f>
        <v>theater</v>
      </c>
      <c r="T360" t="str">
        <v>plays</v>
      </c>
    </row>
    <row r="361" spans="1:20" ht="37" x14ac:dyDescent="0.55000000000000004">
      <c r="A361">
        <v>359</v>
      </c>
      <c r="B361" t="s">
        <v>189</v>
      </c>
      <c r="C361" s="3" t="s">
        <v>190</v>
      </c>
      <c r="D361">
        <v>16999.666109288901</v>
      </c>
      <c r="E361">
        <v>89625.268709670607</v>
      </c>
      <c r="F361" s="4">
        <f t="shared" si="27"/>
        <v>5.2721781788818705</v>
      </c>
      <c r="G361" t="s">
        <v>19</v>
      </c>
      <c r="H361">
        <v>2597.9328949342998</v>
      </c>
      <c r="I361" s="5" cm="1">
        <f t="array" ref="I361">_xlfn.IFS(H361=0,0,H361&gt;0,E361/H361)</f>
        <v>34.498685044725597</v>
      </c>
      <c r="J361" t="s">
        <v>20</v>
      </c>
      <c r="K361" t="s">
        <v>21</v>
      </c>
      <c r="L361">
        <v>1303996094.9643099</v>
      </c>
      <c r="M361" s="9">
        <f t="shared" si="28"/>
        <v>40661.547395420253</v>
      </c>
      <c r="N361">
        <v>1306734798.47579</v>
      </c>
      <c r="O361" s="9">
        <f t="shared" si="29"/>
        <v>40693.245352729049</v>
      </c>
      <c r="P361" t="b">
        <v>0</v>
      </c>
      <c r="Q361" t="b">
        <v>0</v>
      </c>
      <c r="R361" t="s">
        <v>32</v>
      </c>
      <c r="S361" t="str" cm="1">
        <f t="array" ref="S361:T361">_xlfn.TEXTSPLIT(R361,"/",,TRUE)</f>
        <v>theater</v>
      </c>
      <c r="T361" t="str">
        <v>plays</v>
      </c>
    </row>
    <row r="362" spans="1:20" x14ac:dyDescent="0.55000000000000004">
      <c r="A362">
        <v>360</v>
      </c>
      <c r="B362" t="s">
        <v>11</v>
      </c>
      <c r="C362" s="3" t="s">
        <v>12</v>
      </c>
      <c r="D362">
        <v>16947.651510279298</v>
      </c>
      <c r="E362">
        <v>89773.979912963405</v>
      </c>
      <c r="F362" s="4">
        <f t="shared" ref="F362:F425" si="30">E362/D362</f>
        <v>5.2971339337791186</v>
      </c>
      <c r="G362" t="s">
        <v>13</v>
      </c>
      <c r="H362">
        <v>2603.7489763543199</v>
      </c>
      <c r="I362" s="5" cm="1">
        <f t="array" ref="I362">_xlfn.IFS(H362=0,0,H362&gt;0,E362/H362)</f>
        <v>34.478738437628444</v>
      </c>
      <c r="J362" t="s">
        <v>14</v>
      </c>
      <c r="K362" t="s">
        <v>15</v>
      </c>
      <c r="L362">
        <v>1303627620.76018</v>
      </c>
      <c r="M362" s="9">
        <f t="shared" ref="M362:M425" si="31">(((L362/60)/60)/24)+DATE(1970,1,1)</f>
        <v>40657.282647687272</v>
      </c>
      <c r="N362">
        <v>1306370016.24542</v>
      </c>
      <c r="O362" s="9">
        <f t="shared" ref="O362:O425" si="32">(((N362/60)/60)/24)+DATE(1970,1,1)</f>
        <v>40689.023336173843</v>
      </c>
      <c r="P362" t="b">
        <v>0</v>
      </c>
      <c r="Q362" t="b">
        <v>0</v>
      </c>
      <c r="R362" t="s">
        <v>16</v>
      </c>
      <c r="S362" t="str" cm="1">
        <f t="array" ref="S362:T362">_xlfn.TEXTSPLIT(R362,"/",,TRUE)</f>
        <v>food</v>
      </c>
      <c r="T362" t="str">
        <v>food trucks</v>
      </c>
    </row>
    <row r="363" spans="1:20" x14ac:dyDescent="0.55000000000000004">
      <c r="A363">
        <v>361</v>
      </c>
      <c r="B363" t="s">
        <v>17</v>
      </c>
      <c r="C363" s="3" t="s">
        <v>18</v>
      </c>
      <c r="D363">
        <v>16895.636911269801</v>
      </c>
      <c r="E363">
        <v>89922.691116256203</v>
      </c>
      <c r="F363" s="4">
        <f t="shared" si="30"/>
        <v>5.3222433453382028</v>
      </c>
      <c r="G363" t="s">
        <v>19</v>
      </c>
      <c r="H363">
        <v>2609.56505777435</v>
      </c>
      <c r="I363" s="5" cm="1">
        <f t="array" ref="I363">_xlfn.IFS(H363=0,0,H363&gt;0,E363/H363)</f>
        <v>34.45888074273558</v>
      </c>
      <c r="J363" t="s">
        <v>20</v>
      </c>
      <c r="K363" t="s">
        <v>21</v>
      </c>
      <c r="L363">
        <v>1303259146.5560501</v>
      </c>
      <c r="M363" s="9">
        <f t="shared" si="31"/>
        <v>40653.017899954284</v>
      </c>
      <c r="N363">
        <v>1306005234.0150499</v>
      </c>
      <c r="O363" s="9">
        <f t="shared" si="32"/>
        <v>40684.801319618637</v>
      </c>
      <c r="P363" t="b">
        <v>0</v>
      </c>
      <c r="Q363" t="b">
        <v>1</v>
      </c>
      <c r="R363" t="s">
        <v>22</v>
      </c>
      <c r="S363" t="str" cm="1">
        <f t="array" ref="S363:T363">_xlfn.TEXTSPLIT(R363,"/",,TRUE)</f>
        <v>music</v>
      </c>
      <c r="T363" t="str">
        <v>rock</v>
      </c>
    </row>
    <row r="364" spans="1:20" ht="37" x14ac:dyDescent="0.55000000000000004">
      <c r="A364">
        <v>362</v>
      </c>
      <c r="B364" t="s">
        <v>23</v>
      </c>
      <c r="C364" s="3" t="s">
        <v>24</v>
      </c>
      <c r="D364">
        <v>16843.622312260199</v>
      </c>
      <c r="E364">
        <v>90071.402319549103</v>
      </c>
      <c r="F364" s="4">
        <f t="shared" si="30"/>
        <v>5.3475078370753772</v>
      </c>
      <c r="G364" t="s">
        <v>19</v>
      </c>
      <c r="H364">
        <v>2615.38113919438</v>
      </c>
      <c r="I364" s="5" cm="1">
        <f t="array" ref="I364">_xlfn.IFS(H364=0,0,H364&gt;0,E364/H364)</f>
        <v>34.439111366878613</v>
      </c>
      <c r="J364" t="s">
        <v>25</v>
      </c>
      <c r="K364" t="s">
        <v>26</v>
      </c>
      <c r="L364">
        <v>1302890672.3519199</v>
      </c>
      <c r="M364" s="9">
        <f t="shared" si="31"/>
        <v>40648.753152221296</v>
      </c>
      <c r="N364">
        <v>1305640451.7846799</v>
      </c>
      <c r="O364" s="9">
        <f t="shared" si="32"/>
        <v>40680.579303063423</v>
      </c>
      <c r="P364" t="b">
        <v>0</v>
      </c>
      <c r="Q364" t="b">
        <v>0</v>
      </c>
      <c r="R364" t="s">
        <v>27</v>
      </c>
      <c r="S364" t="str" cm="1">
        <f t="array" ref="S364:T364">_xlfn.TEXTSPLIT(R364,"/",,TRUE)</f>
        <v>technology</v>
      </c>
      <c r="T364" t="str">
        <v>web</v>
      </c>
    </row>
    <row r="365" spans="1:20" ht="37" x14ac:dyDescent="0.55000000000000004">
      <c r="A365">
        <v>363</v>
      </c>
      <c r="B365" t="s">
        <v>28</v>
      </c>
      <c r="C365" s="3" t="s">
        <v>29</v>
      </c>
      <c r="D365">
        <v>16791.6077132506</v>
      </c>
      <c r="E365">
        <v>90220.113522841901</v>
      </c>
      <c r="F365" s="4">
        <f t="shared" si="30"/>
        <v>5.3729288501450263</v>
      </c>
      <c r="G365" t="s">
        <v>13</v>
      </c>
      <c r="H365">
        <v>2621.1972206144101</v>
      </c>
      <c r="I365" s="5" cm="1">
        <f t="array" ref="I365">_xlfn.IFS(H365=0,0,H365&gt;0,E365/H365)</f>
        <v>34.419429722153552</v>
      </c>
      <c r="J365" t="s">
        <v>20</v>
      </c>
      <c r="K365" t="s">
        <v>21</v>
      </c>
      <c r="L365">
        <v>1302522198.14779</v>
      </c>
      <c r="M365" s="9">
        <f t="shared" si="31"/>
        <v>40644.488404488307</v>
      </c>
      <c r="N365">
        <v>1305275669.5543101</v>
      </c>
      <c r="O365" s="9">
        <f t="shared" si="32"/>
        <v>40676.357286508217</v>
      </c>
      <c r="P365" t="b">
        <v>0</v>
      </c>
      <c r="Q365" t="b">
        <v>0</v>
      </c>
      <c r="R365" t="s">
        <v>22</v>
      </c>
      <c r="S365" t="str" cm="1">
        <f t="array" ref="S365:T365">_xlfn.TEXTSPLIT(R365,"/",,TRUE)</f>
        <v>music</v>
      </c>
      <c r="T365" t="str">
        <v>rock</v>
      </c>
    </row>
    <row r="366" spans="1:20" x14ac:dyDescent="0.55000000000000004">
      <c r="A366">
        <v>364</v>
      </c>
      <c r="B366" t="s">
        <v>30</v>
      </c>
      <c r="C366" s="3" t="s">
        <v>31</v>
      </c>
      <c r="D366">
        <v>16739.593114241001</v>
      </c>
      <c r="E366">
        <v>90368.824726134699</v>
      </c>
      <c r="F366" s="4">
        <f t="shared" si="30"/>
        <v>5.3985078436138654</v>
      </c>
      <c r="G366" t="s">
        <v>13</v>
      </c>
      <c r="H366">
        <v>2627.0133020344301</v>
      </c>
      <c r="I366" s="5" cm="1">
        <f t="array" ref="I366">_xlfn.IFS(H366=0,0,H366&gt;0,E366/H366)</f>
        <v>34.399835225863015</v>
      </c>
      <c r="J366" t="s">
        <v>20</v>
      </c>
      <c r="K366" t="s">
        <v>21</v>
      </c>
      <c r="L366">
        <v>1302153723.94366</v>
      </c>
      <c r="M366" s="9">
        <f t="shared" si="31"/>
        <v>40640.223656755326</v>
      </c>
      <c r="N366">
        <v>1304910887.32394</v>
      </c>
      <c r="O366" s="9">
        <f t="shared" si="32"/>
        <v>40672.135269953011</v>
      </c>
      <c r="P366" t="b">
        <v>0</v>
      </c>
      <c r="Q366" t="b">
        <v>0</v>
      </c>
      <c r="R366" t="s">
        <v>32</v>
      </c>
      <c r="S366" t="str" cm="1">
        <f t="array" ref="S366:T366">_xlfn.TEXTSPLIT(R366,"/",,TRUE)</f>
        <v>theater</v>
      </c>
      <c r="T366" t="str">
        <v>plays</v>
      </c>
    </row>
    <row r="367" spans="1:20" x14ac:dyDescent="0.55000000000000004">
      <c r="A367">
        <v>365</v>
      </c>
      <c r="B367" t="s">
        <v>33</v>
      </c>
      <c r="C367" s="3" t="s">
        <v>34</v>
      </c>
      <c r="D367">
        <v>16687.578515231398</v>
      </c>
      <c r="E367">
        <v>90517.535929427497</v>
      </c>
      <c r="F367" s="4">
        <f t="shared" si="30"/>
        <v>5.4242462947400449</v>
      </c>
      <c r="G367" t="s">
        <v>19</v>
      </c>
      <c r="H367">
        <v>2632.8293834544602</v>
      </c>
      <c r="I367" s="5" cm="1">
        <f t="array" ref="I367">_xlfn.IFS(H367=0,0,H367&gt;0,E367/H367)</f>
        <v>34.380327300458042</v>
      </c>
      <c r="J367" t="s">
        <v>35</v>
      </c>
      <c r="K367" t="s">
        <v>36</v>
      </c>
      <c r="L367">
        <v>1301785249.7395301</v>
      </c>
      <c r="M367" s="9">
        <f t="shared" si="31"/>
        <v>40635.958909022338</v>
      </c>
      <c r="N367">
        <v>1304546105.09358</v>
      </c>
      <c r="O367" s="9">
        <f t="shared" si="32"/>
        <v>40667.913253397914</v>
      </c>
      <c r="P367" t="b">
        <v>0</v>
      </c>
      <c r="Q367" t="b">
        <v>0</v>
      </c>
      <c r="R367" t="s">
        <v>32</v>
      </c>
      <c r="S367" t="str" cm="1">
        <f t="array" ref="S367:T367">_xlfn.TEXTSPLIT(R367,"/",,TRUE)</f>
        <v>theater</v>
      </c>
      <c r="T367" t="str">
        <v>plays</v>
      </c>
    </row>
    <row r="368" spans="1:20" x14ac:dyDescent="0.55000000000000004">
      <c r="A368">
        <v>366</v>
      </c>
      <c r="B368" t="s">
        <v>37</v>
      </c>
      <c r="C368" s="3" t="s">
        <v>38</v>
      </c>
      <c r="D368">
        <v>16635.563916221799</v>
      </c>
      <c r="E368">
        <v>90666.247132720295</v>
      </c>
      <c r="F368" s="4">
        <f t="shared" si="30"/>
        <v>5.4501456992575479</v>
      </c>
      <c r="G368" t="s">
        <v>13</v>
      </c>
      <c r="H368">
        <v>2638.6454648744898</v>
      </c>
      <c r="I368" s="5" cm="1">
        <f t="array" ref="I368">_xlfn.IFS(H368=0,0,H368&gt;0,E368/H368)</f>
        <v>34.360905373482197</v>
      </c>
      <c r="J368" t="s">
        <v>39</v>
      </c>
      <c r="K368" t="s">
        <v>40</v>
      </c>
      <c r="L368">
        <v>1301416775.5353999</v>
      </c>
      <c r="M368" s="9">
        <f t="shared" si="31"/>
        <v>40631.69416128935</v>
      </c>
      <c r="N368">
        <v>1304181322.86321</v>
      </c>
      <c r="O368" s="9">
        <f t="shared" si="32"/>
        <v>40663.691236842707</v>
      </c>
      <c r="P368" t="b">
        <v>0</v>
      </c>
      <c r="Q368" t="b">
        <v>0</v>
      </c>
      <c r="R368" t="s">
        <v>41</v>
      </c>
      <c r="S368" t="str" cm="1">
        <f t="array" ref="S368:T368">_xlfn.TEXTSPLIT(R368,"/",,TRUE)</f>
        <v>film &amp; video</v>
      </c>
      <c r="T368" t="str">
        <v>documentary</v>
      </c>
    </row>
    <row r="369" spans="1:20" x14ac:dyDescent="0.55000000000000004">
      <c r="A369">
        <v>367</v>
      </c>
      <c r="B369" t="s">
        <v>42</v>
      </c>
      <c r="C369" s="3" t="s">
        <v>43</v>
      </c>
      <c r="D369">
        <v>16583.549317212299</v>
      </c>
      <c r="E369">
        <v>90814.958336013093</v>
      </c>
      <c r="F369" s="4">
        <f t="shared" si="30"/>
        <v>5.4762075716659142</v>
      </c>
      <c r="G369" t="s">
        <v>19</v>
      </c>
      <c r="H369">
        <v>2644.4615462945098</v>
      </c>
      <c r="I369" s="5" cm="1">
        <f t="array" ref="I369">_xlfn.IFS(H369=0,0,H369&gt;0,E369/H369)</f>
        <v>34.341568877515137</v>
      </c>
      <c r="J369" t="s">
        <v>35</v>
      </c>
      <c r="K369" t="s">
        <v>36</v>
      </c>
      <c r="L369">
        <v>1301048301.33128</v>
      </c>
      <c r="M369" s="9">
        <f t="shared" si="31"/>
        <v>40627.429413556478</v>
      </c>
      <c r="N369">
        <v>1303816540.6328399</v>
      </c>
      <c r="O369" s="9">
        <f t="shared" si="32"/>
        <v>40659.469220287501</v>
      </c>
      <c r="P369" t="b">
        <v>0</v>
      </c>
      <c r="Q369" t="b">
        <v>0</v>
      </c>
      <c r="R369" t="s">
        <v>32</v>
      </c>
      <c r="S369" t="str" cm="1">
        <f t="array" ref="S369:T369">_xlfn.TEXTSPLIT(R369,"/",,TRUE)</f>
        <v>theater</v>
      </c>
      <c r="T369" t="str">
        <v>plays</v>
      </c>
    </row>
    <row r="370" spans="1:20" x14ac:dyDescent="0.55000000000000004">
      <c r="A370">
        <v>368</v>
      </c>
      <c r="B370" t="s">
        <v>44</v>
      </c>
      <c r="C370" s="3" t="s">
        <v>45</v>
      </c>
      <c r="D370">
        <v>16531.5347182027</v>
      </c>
      <c r="E370">
        <v>90963.669539306007</v>
      </c>
      <c r="F370" s="4">
        <f t="shared" si="30"/>
        <v>5.5024334455255905</v>
      </c>
      <c r="G370" t="s">
        <v>46</v>
      </c>
      <c r="H370">
        <v>2650.2776277145399</v>
      </c>
      <c r="I370" s="5" cm="1">
        <f t="array" ref="I370">_xlfn.IFS(H370=0,0,H370&gt;0,E370/H370)</f>
        <v>34.322317250117038</v>
      </c>
      <c r="J370" t="s">
        <v>35</v>
      </c>
      <c r="K370" t="s">
        <v>36</v>
      </c>
      <c r="L370">
        <v>1300679827.1271501</v>
      </c>
      <c r="M370" s="9">
        <f t="shared" si="31"/>
        <v>40623.164665823497</v>
      </c>
      <c r="N370">
        <v>1303451758.4024701</v>
      </c>
      <c r="O370" s="9">
        <f t="shared" si="32"/>
        <v>40655.247203732295</v>
      </c>
      <c r="P370" t="b">
        <v>0</v>
      </c>
      <c r="Q370" t="b">
        <v>0</v>
      </c>
      <c r="R370" t="s">
        <v>32</v>
      </c>
      <c r="S370" t="str" cm="1">
        <f t="array" ref="S370:T370">_xlfn.TEXTSPLIT(R370,"/",,TRUE)</f>
        <v>theater</v>
      </c>
      <c r="T370" t="str">
        <v>plays</v>
      </c>
    </row>
    <row r="371" spans="1:20" x14ac:dyDescent="0.55000000000000004">
      <c r="A371">
        <v>369</v>
      </c>
      <c r="B371" t="s">
        <v>47</v>
      </c>
      <c r="C371" s="3" t="s">
        <v>48</v>
      </c>
      <c r="D371">
        <v>16479.520119193101</v>
      </c>
      <c r="E371">
        <v>91112.380742598805</v>
      </c>
      <c r="F371" s="4">
        <f t="shared" si="30"/>
        <v>5.5288248737585208</v>
      </c>
      <c r="G371" t="s">
        <v>13</v>
      </c>
      <c r="H371">
        <v>2656.09370913457</v>
      </c>
      <c r="I371" s="5" cm="1">
        <f t="array" ref="I371">_xlfn.IFS(H371=0,0,H371&gt;0,E371/H371)</f>
        <v>34.303149933774655</v>
      </c>
      <c r="J371" t="s">
        <v>20</v>
      </c>
      <c r="K371" t="s">
        <v>21</v>
      </c>
      <c r="L371">
        <v>1300311352.9230199</v>
      </c>
      <c r="M371" s="9">
        <f t="shared" si="31"/>
        <v>40618.899918090508</v>
      </c>
      <c r="N371">
        <v>1303086976.1721001</v>
      </c>
      <c r="O371" s="9">
        <f t="shared" si="32"/>
        <v>40651.025187177082</v>
      </c>
      <c r="P371" t="b">
        <v>0</v>
      </c>
      <c r="Q371" t="b">
        <v>0</v>
      </c>
      <c r="R371" t="s">
        <v>49</v>
      </c>
      <c r="S371" t="str" cm="1">
        <f t="array" ref="S371:T371">_xlfn.TEXTSPLIT(R371,"/",,TRUE)</f>
        <v>music</v>
      </c>
      <c r="T371" t="str">
        <v>electric music</v>
      </c>
    </row>
    <row r="372" spans="1:20" x14ac:dyDescent="0.55000000000000004">
      <c r="A372">
        <v>370</v>
      </c>
      <c r="B372" t="s">
        <v>50</v>
      </c>
      <c r="C372" s="3" t="s">
        <v>51</v>
      </c>
      <c r="D372">
        <v>16427.505520183498</v>
      </c>
      <c r="E372">
        <v>91261.091945891603</v>
      </c>
      <c r="F372" s="4">
        <f t="shared" si="30"/>
        <v>5.5553834289548423</v>
      </c>
      <c r="G372" t="s">
        <v>19</v>
      </c>
      <c r="H372">
        <v>2661.9097905546</v>
      </c>
      <c r="I372" s="5" cm="1">
        <f t="array" ref="I372">_xlfn.IFS(H372=0,0,H372&gt;0,E372/H372)</f>
        <v>34.284066375847267</v>
      </c>
      <c r="J372" t="s">
        <v>20</v>
      </c>
      <c r="K372" t="s">
        <v>21</v>
      </c>
      <c r="L372">
        <v>1299942878.71889</v>
      </c>
      <c r="M372" s="9">
        <f t="shared" si="31"/>
        <v>40614.63517035752</v>
      </c>
      <c r="N372">
        <v>1302722193.94173</v>
      </c>
      <c r="O372" s="9">
        <f t="shared" si="32"/>
        <v>40646.803170621875</v>
      </c>
      <c r="P372" t="b">
        <v>0</v>
      </c>
      <c r="Q372" t="b">
        <v>0</v>
      </c>
      <c r="R372" t="s">
        <v>52</v>
      </c>
      <c r="S372" t="str" cm="1">
        <f t="array" ref="S372:T372">_xlfn.TEXTSPLIT(R372,"/",,TRUE)</f>
        <v>film &amp; video</v>
      </c>
      <c r="T372" t="str">
        <v>drama</v>
      </c>
    </row>
    <row r="373" spans="1:20" ht="37" x14ac:dyDescent="0.55000000000000004">
      <c r="A373">
        <v>371</v>
      </c>
      <c r="B373" t="s">
        <v>53</v>
      </c>
      <c r="C373" s="3" t="s">
        <v>54</v>
      </c>
      <c r="D373">
        <v>16375.4909211739</v>
      </c>
      <c r="E373">
        <v>91409.803149184401</v>
      </c>
      <c r="F373" s="4">
        <f t="shared" si="30"/>
        <v>5.5821107036851858</v>
      </c>
      <c r="G373" t="s">
        <v>13</v>
      </c>
      <c r="H373">
        <v>2667.7258719746201</v>
      </c>
      <c r="I373" s="5" cm="1">
        <f t="array" ref="I373">_xlfn.IFS(H373=0,0,H373&gt;0,E373/H373)</f>
        <v>34.265066028513608</v>
      </c>
      <c r="J373" t="s">
        <v>20</v>
      </c>
      <c r="K373" t="s">
        <v>21</v>
      </c>
      <c r="L373">
        <v>1299574404.51476</v>
      </c>
      <c r="M373" s="9">
        <f t="shared" si="31"/>
        <v>40610.370422624539</v>
      </c>
      <c r="N373">
        <v>1302357411.71136</v>
      </c>
      <c r="O373" s="9">
        <f t="shared" si="32"/>
        <v>40642.581154066669</v>
      </c>
      <c r="P373" t="b">
        <v>0</v>
      </c>
      <c r="Q373" t="b">
        <v>1</v>
      </c>
      <c r="R373" t="s">
        <v>32</v>
      </c>
      <c r="S373" t="str" cm="1">
        <f t="array" ref="S373:T373">_xlfn.TEXTSPLIT(R373,"/",,TRUE)</f>
        <v>theater</v>
      </c>
      <c r="T373" t="str">
        <v>plays</v>
      </c>
    </row>
    <row r="374" spans="1:20" x14ac:dyDescent="0.55000000000000004">
      <c r="A374">
        <v>372</v>
      </c>
      <c r="B374" t="s">
        <v>55</v>
      </c>
      <c r="C374" s="3" t="s">
        <v>56</v>
      </c>
      <c r="D374">
        <v>16323.476322164301</v>
      </c>
      <c r="E374">
        <v>91558.514352477199</v>
      </c>
      <c r="F374" s="4">
        <f t="shared" si="30"/>
        <v>5.6090083108190294</v>
      </c>
      <c r="G374" t="s">
        <v>13</v>
      </c>
      <c r="H374">
        <v>2673.5419533946501</v>
      </c>
      <c r="I374" s="5" cm="1">
        <f t="array" ref="I374">_xlfn.IFS(H374=0,0,H374&gt;0,E374/H374)</f>
        <v>34.246148348719011</v>
      </c>
      <c r="J374" t="s">
        <v>20</v>
      </c>
      <c r="K374" t="s">
        <v>21</v>
      </c>
      <c r="L374">
        <v>1299205930.3106301</v>
      </c>
      <c r="M374" s="9">
        <f t="shared" si="31"/>
        <v>40606.105674891551</v>
      </c>
      <c r="N374">
        <v>1301992629.4809899</v>
      </c>
      <c r="O374" s="9">
        <f t="shared" si="32"/>
        <v>40638.359137511456</v>
      </c>
      <c r="P374" t="b">
        <v>0</v>
      </c>
      <c r="Q374" t="b">
        <v>0</v>
      </c>
      <c r="R374" t="s">
        <v>52</v>
      </c>
      <c r="S374" t="str" cm="1">
        <f t="array" ref="S374:T374">_xlfn.TEXTSPLIT(R374,"/",,TRUE)</f>
        <v>film &amp; video</v>
      </c>
      <c r="T374" t="str">
        <v>drama</v>
      </c>
    </row>
    <row r="375" spans="1:20" ht="37" x14ac:dyDescent="0.55000000000000004">
      <c r="A375">
        <v>373</v>
      </c>
      <c r="B375" t="s">
        <v>57</v>
      </c>
      <c r="C375" s="3" t="s">
        <v>58</v>
      </c>
      <c r="D375">
        <v>16271.4617231548</v>
      </c>
      <c r="E375">
        <v>91707.225555769997</v>
      </c>
      <c r="F375" s="4">
        <f t="shared" si="30"/>
        <v>5.6360778838491035</v>
      </c>
      <c r="G375" t="s">
        <v>19</v>
      </c>
      <c r="H375">
        <v>2679.3580348146802</v>
      </c>
      <c r="I375" s="5" cm="1">
        <f t="array" ref="I375">_xlfn.IFS(H375=0,0,H375&gt;0,E375/H375)</f>
        <v>34.227312798124423</v>
      </c>
      <c r="J375" t="s">
        <v>20</v>
      </c>
      <c r="K375" t="s">
        <v>21</v>
      </c>
      <c r="L375">
        <v>1298837456.1064999</v>
      </c>
      <c r="M375" s="9">
        <f t="shared" si="31"/>
        <v>40601.840927158562</v>
      </c>
      <c r="N375">
        <v>1301627847.2506299</v>
      </c>
      <c r="O375" s="9">
        <f t="shared" si="32"/>
        <v>40634.137120956366</v>
      </c>
      <c r="P375" t="b">
        <v>0</v>
      </c>
      <c r="Q375" t="b">
        <v>0</v>
      </c>
      <c r="R375" t="s">
        <v>59</v>
      </c>
      <c r="S375" t="str" cm="1">
        <f t="array" ref="S375:T375">_xlfn.TEXTSPLIT(R375,"/",,TRUE)</f>
        <v>music</v>
      </c>
      <c r="T375" t="str">
        <v>indie rock</v>
      </c>
    </row>
    <row r="376" spans="1:20" x14ac:dyDescent="0.55000000000000004">
      <c r="A376">
        <v>374</v>
      </c>
      <c r="B376" t="s">
        <v>60</v>
      </c>
      <c r="C376" s="3" t="s">
        <v>61</v>
      </c>
      <c r="D376">
        <v>16219.447124145199</v>
      </c>
      <c r="E376">
        <v>91855.936759062897</v>
      </c>
      <c r="F376" s="4">
        <f t="shared" si="30"/>
        <v>5.663321077222224</v>
      </c>
      <c r="G376" t="s">
        <v>13</v>
      </c>
      <c r="H376">
        <v>2685.1741162346998</v>
      </c>
      <c r="I376" s="5" cm="1">
        <f t="array" ref="I376">_xlfn.IFS(H376=0,0,H376&gt;0,E376/H376)</f>
        <v>34.208558843054988</v>
      </c>
      <c r="J376" t="s">
        <v>20</v>
      </c>
      <c r="K376" t="s">
        <v>21</v>
      </c>
      <c r="L376">
        <v>1298468981.90237</v>
      </c>
      <c r="M376" s="9">
        <f t="shared" si="31"/>
        <v>40597.576179425581</v>
      </c>
      <c r="N376">
        <v>1301263065.0202601</v>
      </c>
      <c r="O376" s="9">
        <f t="shared" si="32"/>
        <v>40629.91510440116</v>
      </c>
      <c r="P376" t="b">
        <v>0</v>
      </c>
      <c r="Q376" t="b">
        <v>0</v>
      </c>
      <c r="R376" t="s">
        <v>59</v>
      </c>
      <c r="S376" t="str" cm="1">
        <f t="array" ref="S376:T376">_xlfn.TEXTSPLIT(R376,"/",,TRUE)</f>
        <v>music</v>
      </c>
      <c r="T376" t="str">
        <v>indie rock</v>
      </c>
    </row>
    <row r="377" spans="1:20" x14ac:dyDescent="0.55000000000000004">
      <c r="A377">
        <v>375</v>
      </c>
      <c r="B377" t="s">
        <v>62</v>
      </c>
      <c r="C377" s="3" t="s">
        <v>63</v>
      </c>
      <c r="D377">
        <v>16167.4325251356</v>
      </c>
      <c r="E377">
        <v>92004.647962355695</v>
      </c>
      <c r="F377" s="4">
        <f t="shared" si="30"/>
        <v>5.6907395666761271</v>
      </c>
      <c r="G377" t="s">
        <v>13</v>
      </c>
      <c r="H377">
        <v>2690.9901976547299</v>
      </c>
      <c r="I377" s="5" cm="1">
        <f t="array" ref="I377">_xlfn.IFS(H377=0,0,H377&gt;0,E377/H377)</f>
        <v>34.189885954449117</v>
      </c>
      <c r="J377" t="s">
        <v>20</v>
      </c>
      <c r="K377" t="s">
        <v>21</v>
      </c>
      <c r="L377">
        <v>1298100507.69824</v>
      </c>
      <c r="M377" s="9">
        <f t="shared" si="31"/>
        <v>40593.311431692593</v>
      </c>
      <c r="N377">
        <v>1300898282.7898901</v>
      </c>
      <c r="O377" s="9">
        <f t="shared" si="32"/>
        <v>40625.693087845953</v>
      </c>
      <c r="P377" t="b">
        <v>0</v>
      </c>
      <c r="Q377" t="b">
        <v>0</v>
      </c>
      <c r="R377" t="s">
        <v>64</v>
      </c>
      <c r="S377" t="str" cm="1">
        <f t="array" ref="S377:T377">_xlfn.TEXTSPLIT(R377,"/",,TRUE)</f>
        <v>technology</v>
      </c>
      <c r="T377" t="str">
        <v>wearables</v>
      </c>
    </row>
    <row r="378" spans="1:20" x14ac:dyDescent="0.55000000000000004">
      <c r="A378">
        <v>376</v>
      </c>
      <c r="B378" t="s">
        <v>65</v>
      </c>
      <c r="C378" s="3" t="s">
        <v>66</v>
      </c>
      <c r="D378">
        <v>16115.417926126</v>
      </c>
      <c r="E378">
        <v>92153.359165648493</v>
      </c>
      <c r="F378" s="4">
        <f t="shared" si="30"/>
        <v>5.7183350495832483</v>
      </c>
      <c r="G378" t="s">
        <v>19</v>
      </c>
      <c r="H378">
        <v>2696.8062790747599</v>
      </c>
      <c r="I378" s="5" cm="1">
        <f t="array" ref="I378">_xlfn.IFS(H378=0,0,H378&gt;0,E378/H378)</f>
        <v>34.17129360780973</v>
      </c>
      <c r="J378" t="s">
        <v>20</v>
      </c>
      <c r="K378" t="s">
        <v>21</v>
      </c>
      <c r="L378">
        <v>1297732033.4941199</v>
      </c>
      <c r="M378" s="9">
        <f t="shared" si="31"/>
        <v>40589.046683959721</v>
      </c>
      <c r="N378">
        <v>1300533500.55952</v>
      </c>
      <c r="O378" s="9">
        <f t="shared" si="32"/>
        <v>40621.47107129074</v>
      </c>
      <c r="P378" t="b">
        <v>0</v>
      </c>
      <c r="Q378" t="b">
        <v>0</v>
      </c>
      <c r="R378" t="s">
        <v>67</v>
      </c>
      <c r="S378" t="str" cm="1">
        <f t="array" ref="S378:T378">_xlfn.TEXTSPLIT(R378,"/",,TRUE)</f>
        <v>publishing</v>
      </c>
      <c r="T378" t="str">
        <v>nonfiction</v>
      </c>
    </row>
    <row r="379" spans="1:20" x14ac:dyDescent="0.55000000000000004">
      <c r="A379">
        <v>377</v>
      </c>
      <c r="B379" t="s">
        <v>68</v>
      </c>
      <c r="C379" s="3" t="s">
        <v>69</v>
      </c>
      <c r="D379">
        <v>16063.403327116401</v>
      </c>
      <c r="E379">
        <v>92302.070368941306</v>
      </c>
      <c r="F379" s="4">
        <f t="shared" si="30"/>
        <v>5.7461092453009321</v>
      </c>
      <c r="G379" t="s">
        <v>19</v>
      </c>
      <c r="H379">
        <v>2702.62236049478</v>
      </c>
      <c r="I379" s="5" cm="1">
        <f t="array" ref="I379">_xlfn.IFS(H379=0,0,H379&gt;0,E379/H379)</f>
        <v>34.152781283154631</v>
      </c>
      <c r="J379" t="s">
        <v>20</v>
      </c>
      <c r="K379" t="s">
        <v>21</v>
      </c>
      <c r="L379">
        <v>1297363559.2899899</v>
      </c>
      <c r="M379" s="9">
        <f t="shared" si="31"/>
        <v>40584.781936226733</v>
      </c>
      <c r="N379">
        <v>1300168718.32915</v>
      </c>
      <c r="O379" s="9">
        <f t="shared" si="32"/>
        <v>40617.249054735534</v>
      </c>
      <c r="P379" t="b">
        <v>0</v>
      </c>
      <c r="Q379" t="b">
        <v>0</v>
      </c>
      <c r="R379" t="s">
        <v>70</v>
      </c>
      <c r="S379" t="str" cm="1">
        <f t="array" ref="S379:T379">_xlfn.TEXTSPLIT(R379,"/",,TRUE)</f>
        <v>film &amp; video</v>
      </c>
      <c r="T379" t="str">
        <v>animation</v>
      </c>
    </row>
    <row r="380" spans="1:20" x14ac:dyDescent="0.55000000000000004">
      <c r="A380">
        <v>378</v>
      </c>
      <c r="B380" t="s">
        <v>71</v>
      </c>
      <c r="C380" s="3" t="s">
        <v>72</v>
      </c>
      <c r="D380">
        <v>16011.3887281068</v>
      </c>
      <c r="E380">
        <v>92450.781572234104</v>
      </c>
      <c r="F380" s="4">
        <f t="shared" si="30"/>
        <v>5.7740638955285402</v>
      </c>
      <c r="G380" t="s">
        <v>73</v>
      </c>
      <c r="H380">
        <v>2708.43844191481</v>
      </c>
      <c r="I380" s="5" cm="1">
        <f t="array" ref="I380">_xlfn.IFS(H380=0,0,H380&gt;0,E380/H380)</f>
        <v>34.134348464967623</v>
      </c>
      <c r="J380" t="s">
        <v>20</v>
      </c>
      <c r="K380" t="s">
        <v>21</v>
      </c>
      <c r="L380">
        <v>1296995085.08586</v>
      </c>
      <c r="M380" s="9">
        <f t="shared" si="31"/>
        <v>40580.517188493752</v>
      </c>
      <c r="N380">
        <v>1299803936.0987799</v>
      </c>
      <c r="O380" s="9">
        <f t="shared" si="32"/>
        <v>40613.02703818032</v>
      </c>
      <c r="P380" t="b">
        <v>0</v>
      </c>
      <c r="Q380" t="b">
        <v>0</v>
      </c>
      <c r="R380" t="s">
        <v>32</v>
      </c>
      <c r="S380" t="str" cm="1">
        <f t="array" ref="S380:T380">_xlfn.TEXTSPLIT(R380,"/",,TRUE)</f>
        <v>theater</v>
      </c>
      <c r="T380" t="str">
        <v>plays</v>
      </c>
    </row>
    <row r="381" spans="1:20" x14ac:dyDescent="0.55000000000000004">
      <c r="A381">
        <v>379</v>
      </c>
      <c r="B381" t="s">
        <v>74</v>
      </c>
      <c r="C381" s="3" t="s">
        <v>75</v>
      </c>
      <c r="D381">
        <v>15959.374129097299</v>
      </c>
      <c r="E381">
        <v>92599.492775526902</v>
      </c>
      <c r="F381" s="4">
        <f t="shared" si="30"/>
        <v>5.8022007646714995</v>
      </c>
      <c r="G381" t="s">
        <v>13</v>
      </c>
      <c r="H381">
        <v>2714.2545233348401</v>
      </c>
      <c r="I381" s="5" cm="1">
        <f t="array" ref="I381">_xlfn.IFS(H381=0,0,H381&gt;0,E381/H381)</f>
        <v>34.115994642151506</v>
      </c>
      <c r="J381" t="s">
        <v>20</v>
      </c>
      <c r="K381" t="s">
        <v>21</v>
      </c>
      <c r="L381">
        <v>1296626610.8817301</v>
      </c>
      <c r="M381" s="9">
        <f t="shared" si="31"/>
        <v>40576.252440760763</v>
      </c>
      <c r="N381">
        <v>1299439153.8684199</v>
      </c>
      <c r="O381" s="9">
        <f t="shared" si="32"/>
        <v>40608.80502162523</v>
      </c>
      <c r="P381" t="b">
        <v>0</v>
      </c>
      <c r="Q381" t="b">
        <v>1</v>
      </c>
      <c r="R381" t="s">
        <v>32</v>
      </c>
      <c r="S381" t="str" cm="1">
        <f t="array" ref="S381:T381">_xlfn.TEXTSPLIT(R381,"/",,TRUE)</f>
        <v>theater</v>
      </c>
      <c r="T381" t="str">
        <v>plays</v>
      </c>
    </row>
    <row r="382" spans="1:20" x14ac:dyDescent="0.55000000000000004">
      <c r="A382">
        <v>380</v>
      </c>
      <c r="B382" t="s">
        <v>76</v>
      </c>
      <c r="C382" s="3" t="s">
        <v>77</v>
      </c>
      <c r="D382">
        <v>15907.3595300877</v>
      </c>
      <c r="E382">
        <v>92748.203978819802</v>
      </c>
      <c r="F382" s="4">
        <f t="shared" si="30"/>
        <v>5.8305216402126838</v>
      </c>
      <c r="G382" t="s">
        <v>19</v>
      </c>
      <c r="H382">
        <v>2720.0706047548701</v>
      </c>
      <c r="I382" s="5" cm="1">
        <f t="array" ref="I382">_xlfn.IFS(H382=0,0,H382&gt;0,E382/H382)</f>
        <v>34.097719307980306</v>
      </c>
      <c r="J382" t="s">
        <v>20</v>
      </c>
      <c r="K382" t="s">
        <v>21</v>
      </c>
      <c r="L382">
        <v>1296258136.6775999</v>
      </c>
      <c r="M382" s="9">
        <f t="shared" si="31"/>
        <v>40571.987693027775</v>
      </c>
      <c r="N382">
        <v>1299074371.6380501</v>
      </c>
      <c r="O382" s="9">
        <f t="shared" si="32"/>
        <v>40604.583005070024</v>
      </c>
      <c r="P382" t="b">
        <v>0</v>
      </c>
      <c r="Q382" t="b">
        <v>0</v>
      </c>
      <c r="R382" t="s">
        <v>52</v>
      </c>
      <c r="S382" t="str" cm="1">
        <f t="array" ref="S382:T382">_xlfn.TEXTSPLIT(R382,"/",,TRUE)</f>
        <v>film &amp; video</v>
      </c>
      <c r="T382" t="str">
        <v>drama</v>
      </c>
    </row>
    <row r="383" spans="1:20" x14ac:dyDescent="0.55000000000000004">
      <c r="A383">
        <v>381</v>
      </c>
      <c r="B383" t="s">
        <v>78</v>
      </c>
      <c r="C383" s="3" t="s">
        <v>79</v>
      </c>
      <c r="D383">
        <v>15855.3449310781</v>
      </c>
      <c r="E383">
        <v>92896.9151821126</v>
      </c>
      <c r="F383" s="4">
        <f t="shared" si="30"/>
        <v>5.8590283330907003</v>
      </c>
      <c r="G383" t="s">
        <v>13</v>
      </c>
      <c r="H383">
        <v>2725.8866861748902</v>
      </c>
      <c r="I383" s="5" cm="1">
        <f t="array" ref="I383">_xlfn.IFS(H383=0,0,H383&gt;0,E383/H383)</f>
        <v>34.079521960052752</v>
      </c>
      <c r="J383" t="s">
        <v>20</v>
      </c>
      <c r="K383" t="s">
        <v>21</v>
      </c>
      <c r="L383">
        <v>1295889662.47347</v>
      </c>
      <c r="M383" s="9">
        <f t="shared" si="31"/>
        <v>40567.722945294794</v>
      </c>
      <c r="N383">
        <v>1298709589.40768</v>
      </c>
      <c r="O383" s="9">
        <f t="shared" si="32"/>
        <v>40600.360988514818</v>
      </c>
      <c r="P383" t="b">
        <v>0</v>
      </c>
      <c r="Q383" t="b">
        <v>0</v>
      </c>
      <c r="R383" t="s">
        <v>32</v>
      </c>
      <c r="S383" t="str" cm="1">
        <f t="array" ref="S383:T383">_xlfn.TEXTSPLIT(R383,"/",,TRUE)</f>
        <v>theater</v>
      </c>
      <c r="T383" t="str">
        <v>plays</v>
      </c>
    </row>
    <row r="384" spans="1:20" x14ac:dyDescent="0.55000000000000004">
      <c r="A384">
        <v>382</v>
      </c>
      <c r="B384" t="s">
        <v>80</v>
      </c>
      <c r="C384" s="3" t="s">
        <v>81</v>
      </c>
      <c r="D384">
        <v>15803.330332068501</v>
      </c>
      <c r="E384">
        <v>93045.626385405398</v>
      </c>
      <c r="F384" s="4">
        <f t="shared" si="30"/>
        <v>5.8877226780860843</v>
      </c>
      <c r="G384" t="s">
        <v>19</v>
      </c>
      <c r="H384">
        <v>2731.7027675949198</v>
      </c>
      <c r="I384" s="5" cm="1">
        <f t="array" ref="I384">_xlfn.IFS(H384=0,0,H384&gt;0,E384/H384)</f>
        <v>34.061402100245992</v>
      </c>
      <c r="J384" t="s">
        <v>20</v>
      </c>
      <c r="K384" t="s">
        <v>21</v>
      </c>
      <c r="L384">
        <v>1295521188.26934</v>
      </c>
      <c r="M384" s="9">
        <f t="shared" si="31"/>
        <v>40563.458197561806</v>
      </c>
      <c r="N384">
        <v>1298344807.17731</v>
      </c>
      <c r="O384" s="9">
        <f t="shared" si="32"/>
        <v>40596.138971959605</v>
      </c>
      <c r="P384" t="b">
        <v>0</v>
      </c>
      <c r="Q384" t="b">
        <v>0</v>
      </c>
      <c r="R384" t="s">
        <v>32</v>
      </c>
      <c r="S384" t="str" cm="1">
        <f t="array" ref="S384:T384">_xlfn.TEXTSPLIT(R384,"/",,TRUE)</f>
        <v>theater</v>
      </c>
      <c r="T384" t="str">
        <v>plays</v>
      </c>
    </row>
    <row r="385" spans="1:20" x14ac:dyDescent="0.55000000000000004">
      <c r="A385">
        <v>383</v>
      </c>
      <c r="B385" t="s">
        <v>82</v>
      </c>
      <c r="C385" s="3" t="s">
        <v>83</v>
      </c>
      <c r="D385">
        <v>15751.3157330589</v>
      </c>
      <c r="E385">
        <v>93194.337588698196</v>
      </c>
      <c r="F385" s="4">
        <f t="shared" si="30"/>
        <v>5.916606534214897</v>
      </c>
      <c r="G385" t="s">
        <v>19</v>
      </c>
      <c r="H385">
        <v>2737.5188490149499</v>
      </c>
      <c r="I385" s="5" cm="1">
        <f t="array" ref="I385">_xlfn.IFS(H385=0,0,H385&gt;0,E385/H385)</f>
        <v>34.043359234670696</v>
      </c>
      <c r="J385" t="s">
        <v>39</v>
      </c>
      <c r="K385" t="s">
        <v>40</v>
      </c>
      <c r="L385">
        <v>1295152714.0652101</v>
      </c>
      <c r="M385" s="9">
        <f t="shared" si="31"/>
        <v>40559.193449828817</v>
      </c>
      <c r="N385">
        <v>1297980024.9469399</v>
      </c>
      <c r="O385" s="9">
        <f t="shared" si="32"/>
        <v>40591.916955404398</v>
      </c>
      <c r="P385" t="b">
        <v>0</v>
      </c>
      <c r="Q385" t="b">
        <v>0</v>
      </c>
      <c r="R385" t="s">
        <v>41</v>
      </c>
      <c r="S385" t="str" cm="1">
        <f t="array" ref="S385:T385">_xlfn.TEXTSPLIT(R385,"/",,TRUE)</f>
        <v>film &amp; video</v>
      </c>
      <c r="T385" t="str">
        <v>documentary</v>
      </c>
    </row>
    <row r="386" spans="1:20" x14ac:dyDescent="0.55000000000000004">
      <c r="A386">
        <v>384</v>
      </c>
      <c r="B386" t="s">
        <v>84</v>
      </c>
      <c r="C386" s="3" t="s">
        <v>85</v>
      </c>
      <c r="D386">
        <v>15699.301134049399</v>
      </c>
      <c r="E386">
        <v>93343.048791990994</v>
      </c>
      <c r="F386" s="4">
        <f t="shared" si="30"/>
        <v>5.9456817851301738</v>
      </c>
      <c r="G386" t="s">
        <v>19</v>
      </c>
      <c r="H386">
        <v>2743.3349304349699</v>
      </c>
      <c r="I386" s="5" cm="1">
        <f t="array" ref="I386">_xlfn.IFS(H386=0,0,H386&gt;0,E386/H386)</f>
        <v>34.02539287362589</v>
      </c>
      <c r="J386" t="s">
        <v>20</v>
      </c>
      <c r="K386" t="s">
        <v>21</v>
      </c>
      <c r="L386">
        <v>1294784239.8610799</v>
      </c>
      <c r="M386" s="9">
        <f t="shared" si="31"/>
        <v>40554.928702095829</v>
      </c>
      <c r="N386">
        <v>1297615242.7165699</v>
      </c>
      <c r="O386" s="9">
        <f t="shared" si="32"/>
        <v>40587.694938849192</v>
      </c>
      <c r="P386" t="b">
        <v>0</v>
      </c>
      <c r="Q386" t="b">
        <v>0</v>
      </c>
      <c r="R386" t="s">
        <v>64</v>
      </c>
      <c r="S386" t="str" cm="1">
        <f t="array" ref="S386:T386">_xlfn.TEXTSPLIT(R386,"/",,TRUE)</f>
        <v>technology</v>
      </c>
      <c r="T386" t="str">
        <v>wearables</v>
      </c>
    </row>
    <row r="387" spans="1:20" x14ac:dyDescent="0.55000000000000004">
      <c r="A387">
        <v>385</v>
      </c>
      <c r="B387" t="s">
        <v>86</v>
      </c>
      <c r="C387" s="3" t="s">
        <v>87</v>
      </c>
      <c r="D387">
        <v>15647.286535039801</v>
      </c>
      <c r="E387">
        <v>93491.759995283806</v>
      </c>
      <c r="F387" s="4">
        <f t="shared" si="30"/>
        <v>5.9749503395315688</v>
      </c>
      <c r="G387" t="s">
        <v>19</v>
      </c>
      <c r="H387">
        <v>2749.151011855</v>
      </c>
      <c r="I387" s="5" cm="1">
        <f t="array" ref="I387">_xlfn.IFS(H387=0,0,H387&gt;0,E387/H387)</f>
        <v>34.007502531554238</v>
      </c>
      <c r="J387" t="s">
        <v>20</v>
      </c>
      <c r="K387" t="s">
        <v>21</v>
      </c>
      <c r="L387">
        <v>1294415765.65696</v>
      </c>
      <c r="M387" s="9">
        <f t="shared" si="31"/>
        <v>40550.663954362964</v>
      </c>
      <c r="N387">
        <v>1297250460.4862101</v>
      </c>
      <c r="O387" s="9">
        <f t="shared" si="32"/>
        <v>40583.472922294095</v>
      </c>
      <c r="P387" t="b">
        <v>0</v>
      </c>
      <c r="Q387" t="b">
        <v>1</v>
      </c>
      <c r="R387" t="s">
        <v>88</v>
      </c>
      <c r="S387" t="str" cm="1">
        <f t="array" ref="S387:T387">_xlfn.TEXTSPLIT(R387,"/",,TRUE)</f>
        <v>games</v>
      </c>
      <c r="T387" t="str">
        <v>video games</v>
      </c>
    </row>
    <row r="388" spans="1:20" x14ac:dyDescent="0.55000000000000004">
      <c r="A388">
        <v>386</v>
      </c>
      <c r="B388" t="s">
        <v>89</v>
      </c>
      <c r="C388" s="3" t="s">
        <v>90</v>
      </c>
      <c r="D388">
        <v>15595.2719360302</v>
      </c>
      <c r="E388">
        <v>93640.471198576706</v>
      </c>
      <c r="F388" s="4">
        <f t="shared" si="30"/>
        <v>6.0044141315828208</v>
      </c>
      <c r="G388" t="s">
        <v>73</v>
      </c>
      <c r="H388">
        <v>2754.96709327503</v>
      </c>
      <c r="I388" s="5" cm="1">
        <f t="array" ref="I388">_xlfn.IFS(H388=0,0,H388&gt;0,E388/H388)</f>
        <v>33.989687726999115</v>
      </c>
      <c r="J388" t="s">
        <v>20</v>
      </c>
      <c r="K388" t="s">
        <v>21</v>
      </c>
      <c r="L388">
        <v>1294047291.4528301</v>
      </c>
      <c r="M388" s="9">
        <f t="shared" si="31"/>
        <v>40546.399206629976</v>
      </c>
      <c r="N388">
        <v>1296885678.2558401</v>
      </c>
      <c r="O388" s="9">
        <f t="shared" si="32"/>
        <v>40579.250905738889</v>
      </c>
      <c r="P388" t="b">
        <v>0</v>
      </c>
      <c r="Q388" t="b">
        <v>0</v>
      </c>
      <c r="R388" t="s">
        <v>32</v>
      </c>
      <c r="S388" t="str" cm="1">
        <f t="array" ref="S388:T388">_xlfn.TEXTSPLIT(R388,"/",,TRUE)</f>
        <v>theater</v>
      </c>
      <c r="T388" t="str">
        <v>plays</v>
      </c>
    </row>
    <row r="389" spans="1:20" x14ac:dyDescent="0.55000000000000004">
      <c r="A389">
        <v>387</v>
      </c>
      <c r="B389" t="s">
        <v>91</v>
      </c>
      <c r="C389" s="3" t="s">
        <v>92</v>
      </c>
      <c r="D389">
        <v>15543.257337020599</v>
      </c>
      <c r="E389">
        <v>93789.182401869504</v>
      </c>
      <c r="F389" s="4">
        <f t="shared" si="30"/>
        <v>6.0340751213379464</v>
      </c>
      <c r="G389" t="s">
        <v>13</v>
      </c>
      <c r="H389">
        <v>2760.7831746950501</v>
      </c>
      <c r="I389" s="5" cm="1">
        <f t="array" ref="I389">_xlfn.IFS(H389=0,0,H389&gt;0,E389/H389)</f>
        <v>33.97194798256087</v>
      </c>
      <c r="J389" t="s">
        <v>20</v>
      </c>
      <c r="K389" t="s">
        <v>21</v>
      </c>
      <c r="L389">
        <v>1293678817.2486999</v>
      </c>
      <c r="M389" s="9">
        <f t="shared" si="31"/>
        <v>40542.134458896988</v>
      </c>
      <c r="N389">
        <v>1296520896.02547</v>
      </c>
      <c r="O389" s="9">
        <f t="shared" si="32"/>
        <v>40575.028889183683</v>
      </c>
      <c r="P389" t="b">
        <v>0</v>
      </c>
      <c r="Q389" t="b">
        <v>0</v>
      </c>
      <c r="R389" t="s">
        <v>22</v>
      </c>
      <c r="S389" t="str" cm="1">
        <f t="array" ref="S389:T389">_xlfn.TEXTSPLIT(R389,"/",,TRUE)</f>
        <v>music</v>
      </c>
      <c r="T389" t="str">
        <v>rock</v>
      </c>
    </row>
    <row r="390" spans="1:20" x14ac:dyDescent="0.55000000000000004">
      <c r="A390">
        <v>388</v>
      </c>
      <c r="B390" t="s">
        <v>93</v>
      </c>
      <c r="C390" s="3" t="s">
        <v>94</v>
      </c>
      <c r="D390">
        <v>15491.242738011</v>
      </c>
      <c r="E390">
        <v>93937.893605162302</v>
      </c>
      <c r="F390" s="4">
        <f t="shared" si="30"/>
        <v>6.0639352951759031</v>
      </c>
      <c r="G390" t="s">
        <v>19</v>
      </c>
      <c r="H390">
        <v>2766.5992561150802</v>
      </c>
      <c r="I390" s="5" cm="1">
        <f t="array" ref="I390">_xlfn.IFS(H390=0,0,H390&gt;0,E390/H390)</f>
        <v>33.954282824854069</v>
      </c>
      <c r="J390" t="s">
        <v>20</v>
      </c>
      <c r="K390" t="s">
        <v>21</v>
      </c>
      <c r="L390">
        <v>1293310343.04457</v>
      </c>
      <c r="M390" s="9">
        <f t="shared" si="31"/>
        <v>40537.869711164007</v>
      </c>
      <c r="N390">
        <v>1296156113.7951</v>
      </c>
      <c r="O390" s="9">
        <f t="shared" si="32"/>
        <v>40570.806872628469</v>
      </c>
      <c r="P390" t="b">
        <v>0</v>
      </c>
      <c r="Q390" t="b">
        <v>1</v>
      </c>
      <c r="R390" t="s">
        <v>32</v>
      </c>
      <c r="S390" t="str" cm="1">
        <f t="array" ref="S390:T390">_xlfn.TEXTSPLIT(R390,"/",,TRUE)</f>
        <v>theater</v>
      </c>
      <c r="T390" t="str">
        <v>plays</v>
      </c>
    </row>
    <row r="391" spans="1:20" x14ac:dyDescent="0.55000000000000004">
      <c r="A391">
        <v>389</v>
      </c>
      <c r="B391" t="s">
        <v>95</v>
      </c>
      <c r="C391" s="3" t="s">
        <v>96</v>
      </c>
      <c r="D391">
        <v>15439.2281390014</v>
      </c>
      <c r="E391">
        <v>94086.6048084551</v>
      </c>
      <c r="F391" s="4">
        <f t="shared" si="30"/>
        <v>6.093996666244001</v>
      </c>
      <c r="G391" t="s">
        <v>19</v>
      </c>
      <c r="H391">
        <v>2772.4153375351102</v>
      </c>
      <c r="I391" s="5" cm="1">
        <f t="array" ref="I391">_xlfn.IFS(H391=0,0,H391&gt;0,E391/H391)</f>
        <v>33.936691784465928</v>
      </c>
      <c r="J391" t="s">
        <v>97</v>
      </c>
      <c r="K391" t="s">
        <v>98</v>
      </c>
      <c r="L391">
        <v>1292941868.84044</v>
      </c>
      <c r="M391" s="9">
        <f t="shared" si="31"/>
        <v>40533.604963431018</v>
      </c>
      <c r="N391">
        <v>1295791331.5647299</v>
      </c>
      <c r="O391" s="9">
        <f t="shared" si="32"/>
        <v>40566.584856073263</v>
      </c>
      <c r="P391" t="b">
        <v>0</v>
      </c>
      <c r="Q391" t="b">
        <v>0</v>
      </c>
      <c r="R391" t="s">
        <v>99</v>
      </c>
      <c r="S391" t="str" cm="1">
        <f t="array" ref="S391:T391">_xlfn.TEXTSPLIT(R391,"/",,TRUE)</f>
        <v>film &amp; video</v>
      </c>
      <c r="T391" t="str">
        <v>shorts</v>
      </c>
    </row>
    <row r="392" spans="1:20" x14ac:dyDescent="0.55000000000000004">
      <c r="A392">
        <v>390</v>
      </c>
      <c r="B392" t="s">
        <v>100</v>
      </c>
      <c r="C392" s="3" t="s">
        <v>101</v>
      </c>
      <c r="D392">
        <v>15387.213539991901</v>
      </c>
      <c r="E392">
        <v>94235.316011747898</v>
      </c>
      <c r="F392" s="4">
        <f t="shared" si="30"/>
        <v>6.1242612749103049</v>
      </c>
      <c r="G392" t="s">
        <v>19</v>
      </c>
      <c r="H392">
        <v>2778.2314189551398</v>
      </c>
      <c r="I392" s="5" cm="1">
        <f t="array" ref="I392">_xlfn.IFS(H392=0,0,H392&gt;0,E392/H392)</f>
        <v>33.919174395914325</v>
      </c>
      <c r="J392" t="s">
        <v>20</v>
      </c>
      <c r="K392" t="s">
        <v>21</v>
      </c>
      <c r="L392">
        <v>1292573394.6363101</v>
      </c>
      <c r="M392" s="9">
        <f t="shared" si="31"/>
        <v>40529.340215698037</v>
      </c>
      <c r="N392">
        <v>1295426549.3343599</v>
      </c>
      <c r="O392" s="9">
        <f t="shared" si="32"/>
        <v>40562.362839518057</v>
      </c>
      <c r="P392" t="b">
        <v>0</v>
      </c>
      <c r="Q392" t="b">
        <v>0</v>
      </c>
      <c r="R392" t="s">
        <v>70</v>
      </c>
      <c r="S392" t="str" cm="1">
        <f t="array" ref="S392:T392">_xlfn.TEXTSPLIT(R392,"/",,TRUE)</f>
        <v>film &amp; video</v>
      </c>
      <c r="T392" t="str">
        <v>animation</v>
      </c>
    </row>
    <row r="393" spans="1:20" x14ac:dyDescent="0.55000000000000004">
      <c r="A393">
        <v>391</v>
      </c>
      <c r="B393" t="s">
        <v>102</v>
      </c>
      <c r="C393" s="3" t="s">
        <v>103</v>
      </c>
      <c r="D393">
        <v>15335.1989409823</v>
      </c>
      <c r="E393">
        <v>94384.027215040696</v>
      </c>
      <c r="F393" s="4">
        <f t="shared" si="30"/>
        <v>6.1547311892254397</v>
      </c>
      <c r="G393" t="s">
        <v>19</v>
      </c>
      <c r="H393">
        <v>2784.0475003751599</v>
      </c>
      <c r="I393" s="5" cm="1">
        <f t="array" ref="I393">_xlfn.IFS(H393=0,0,H393&gt;0,E393/H393)</f>
        <v>33.901730197606945</v>
      </c>
      <c r="J393" t="s">
        <v>39</v>
      </c>
      <c r="K393" t="s">
        <v>40</v>
      </c>
      <c r="L393">
        <v>1292204920.4321799</v>
      </c>
      <c r="M393" s="9">
        <f t="shared" si="31"/>
        <v>40525.075467965049</v>
      </c>
      <c r="N393">
        <v>1295061767.1039901</v>
      </c>
      <c r="O393" s="9">
        <f t="shared" si="32"/>
        <v>40558.140822962851</v>
      </c>
      <c r="P393" t="b">
        <v>0</v>
      </c>
      <c r="Q393" t="b">
        <v>0</v>
      </c>
      <c r="R393" t="s">
        <v>88</v>
      </c>
      <c r="S393" t="str" cm="1">
        <f t="array" ref="S393:T393">_xlfn.TEXTSPLIT(R393,"/",,TRUE)</f>
        <v>games</v>
      </c>
      <c r="T393" t="str">
        <v>video games</v>
      </c>
    </row>
    <row r="394" spans="1:20" x14ac:dyDescent="0.55000000000000004">
      <c r="A394">
        <v>392</v>
      </c>
      <c r="B394" t="s">
        <v>104</v>
      </c>
      <c r="C394" s="3" t="s">
        <v>105</v>
      </c>
      <c r="D394">
        <v>15283.184341972699</v>
      </c>
      <c r="E394">
        <v>94532.738418333596</v>
      </c>
      <c r="F394" s="4">
        <f t="shared" si="30"/>
        <v>6.1854085053934282</v>
      </c>
      <c r="G394" t="s">
        <v>13</v>
      </c>
      <c r="H394">
        <v>2789.8635817951899</v>
      </c>
      <c r="I394" s="5" cm="1">
        <f t="array" ref="I394">_xlfn.IFS(H394=0,0,H394&gt;0,E394/H394)</f>
        <v>33.884358731800333</v>
      </c>
      <c r="J394" t="s">
        <v>106</v>
      </c>
      <c r="K394" t="s">
        <v>107</v>
      </c>
      <c r="L394">
        <v>1291836446.22805</v>
      </c>
      <c r="M394" s="9">
        <f t="shared" si="31"/>
        <v>40520.810720232061</v>
      </c>
      <c r="N394">
        <v>1294696984.87363</v>
      </c>
      <c r="O394" s="9">
        <f t="shared" si="32"/>
        <v>40553.918806407753</v>
      </c>
      <c r="P394" t="b">
        <v>0</v>
      </c>
      <c r="Q394" t="b">
        <v>0</v>
      </c>
      <c r="R394" t="s">
        <v>41</v>
      </c>
      <c r="S394" t="str" cm="1">
        <f t="array" ref="S394:T394">_xlfn.TEXTSPLIT(R394,"/",,TRUE)</f>
        <v>film &amp; video</v>
      </c>
      <c r="T394" t="str">
        <v>documentary</v>
      </c>
    </row>
    <row r="395" spans="1:20" x14ac:dyDescent="0.55000000000000004">
      <c r="A395">
        <v>393</v>
      </c>
      <c r="B395" t="s">
        <v>108</v>
      </c>
      <c r="C395" s="3" t="s">
        <v>109</v>
      </c>
      <c r="D395">
        <v>15231.1697429631</v>
      </c>
      <c r="E395">
        <v>94681.449621626394</v>
      </c>
      <c r="F395" s="4">
        <f t="shared" si="30"/>
        <v>6.2162953482525429</v>
      </c>
      <c r="G395" t="s">
        <v>19</v>
      </c>
      <c r="H395">
        <v>2795.67966321522</v>
      </c>
      <c r="I395" s="5" cm="1">
        <f t="array" ref="I395">_xlfn.IFS(H395=0,0,H395&gt;0,E395/H395)</f>
        <v>33.867059544560391</v>
      </c>
      <c r="J395" t="s">
        <v>20</v>
      </c>
      <c r="K395" t="s">
        <v>21</v>
      </c>
      <c r="L395">
        <v>1291467972.0239201</v>
      </c>
      <c r="M395" s="9">
        <f t="shared" si="31"/>
        <v>40516.545972499072</v>
      </c>
      <c r="N395">
        <v>1294332202.64326</v>
      </c>
      <c r="O395" s="9">
        <f t="shared" si="32"/>
        <v>40549.696789852547</v>
      </c>
      <c r="P395" t="b">
        <v>0</v>
      </c>
      <c r="Q395" t="b">
        <v>0</v>
      </c>
      <c r="R395" t="s">
        <v>32</v>
      </c>
      <c r="S395" t="str" cm="1">
        <f t="array" ref="S395:T395">_xlfn.TEXTSPLIT(R395,"/",,TRUE)</f>
        <v>theater</v>
      </c>
      <c r="T395" t="str">
        <v>plays</v>
      </c>
    </row>
    <row r="396" spans="1:20" ht="37" x14ac:dyDescent="0.55000000000000004">
      <c r="A396">
        <v>394</v>
      </c>
      <c r="B396" t="s">
        <v>110</v>
      </c>
      <c r="C396" s="3" t="s">
        <v>111</v>
      </c>
      <c r="D396">
        <v>15179.1551439535</v>
      </c>
      <c r="E396">
        <v>94830.160824919207</v>
      </c>
      <c r="F396" s="4">
        <f t="shared" si="30"/>
        <v>6.2473938717659179</v>
      </c>
      <c r="G396" t="s">
        <v>19</v>
      </c>
      <c r="H396">
        <v>2801.49574463524</v>
      </c>
      <c r="I396" s="5" cm="1">
        <f t="array" ref="I396">_xlfn.IFS(H396=0,0,H396&gt;0,E396/H396)</f>
        <v>33.849832185722725</v>
      </c>
      <c r="J396" t="s">
        <v>20</v>
      </c>
      <c r="K396" t="s">
        <v>21</v>
      </c>
      <c r="L396">
        <v>1291099497.8197999</v>
      </c>
      <c r="M396" s="9">
        <f t="shared" si="31"/>
        <v>40512.2812247662</v>
      </c>
      <c r="N396">
        <v>1293967420.41289</v>
      </c>
      <c r="O396" s="9">
        <f t="shared" si="32"/>
        <v>40545.474773297334</v>
      </c>
      <c r="P396" t="b">
        <v>0</v>
      </c>
      <c r="Q396" t="b">
        <v>0</v>
      </c>
      <c r="R396" t="s">
        <v>41</v>
      </c>
      <c r="S396" t="str" cm="1">
        <f t="array" ref="S396:T396">_xlfn.TEXTSPLIT(R396,"/",,TRUE)</f>
        <v>film &amp; video</v>
      </c>
      <c r="T396" t="str">
        <v>documentary</v>
      </c>
    </row>
    <row r="397" spans="1:20" x14ac:dyDescent="0.55000000000000004">
      <c r="A397">
        <v>395</v>
      </c>
      <c r="B397" t="s">
        <v>112</v>
      </c>
      <c r="C397" s="3" t="s">
        <v>113</v>
      </c>
      <c r="D397">
        <v>15127.140544943901</v>
      </c>
      <c r="E397">
        <v>94978.872028212005</v>
      </c>
      <c r="F397" s="4">
        <f t="shared" si="30"/>
        <v>6.2787062595222443</v>
      </c>
      <c r="G397" t="s">
        <v>19</v>
      </c>
      <c r="H397">
        <v>2807.3118260552701</v>
      </c>
      <c r="I397" s="5" cm="1">
        <f t="array" ref="I397">_xlfn.IFS(H397=0,0,H397&gt;0,E397/H397)</f>
        <v>33.832676208853073</v>
      </c>
      <c r="J397" t="s">
        <v>35</v>
      </c>
      <c r="K397" t="s">
        <v>36</v>
      </c>
      <c r="L397">
        <v>1290731023.61567</v>
      </c>
      <c r="M397" s="9">
        <f t="shared" si="31"/>
        <v>40508.016477033219</v>
      </c>
      <c r="N397">
        <v>1293602638.1825199</v>
      </c>
      <c r="O397" s="9">
        <f t="shared" si="32"/>
        <v>40541.252756742128</v>
      </c>
      <c r="P397" t="b">
        <v>0</v>
      </c>
      <c r="Q397" t="b">
        <v>1</v>
      </c>
      <c r="R397" t="s">
        <v>52</v>
      </c>
      <c r="S397" t="str" cm="1">
        <f t="array" ref="S397:T397">_xlfn.TEXTSPLIT(R397,"/",,TRUE)</f>
        <v>film &amp; video</v>
      </c>
      <c r="T397" t="str">
        <v>drama</v>
      </c>
    </row>
    <row r="398" spans="1:20" x14ac:dyDescent="0.55000000000000004">
      <c r="A398">
        <v>396</v>
      </c>
      <c r="B398" t="s">
        <v>114</v>
      </c>
      <c r="C398" s="3" t="s">
        <v>115</v>
      </c>
      <c r="D398">
        <v>15075.1259459344</v>
      </c>
      <c r="E398">
        <v>95127.583231504803</v>
      </c>
      <c r="F398" s="4">
        <f t="shared" si="30"/>
        <v>6.3102347252468354</v>
      </c>
      <c r="G398" t="s">
        <v>19</v>
      </c>
      <c r="H398">
        <v>2813.1279074753002</v>
      </c>
      <c r="I398" s="5" cm="1">
        <f t="array" ref="I398">_xlfn.IFS(H398=0,0,H398&gt;0,E398/H398)</f>
        <v>33.815591171209498</v>
      </c>
      <c r="J398" t="s">
        <v>20</v>
      </c>
      <c r="K398" t="s">
        <v>21</v>
      </c>
      <c r="L398">
        <v>1290362549.41154</v>
      </c>
      <c r="M398" s="9">
        <f t="shared" si="31"/>
        <v>40503.751729300231</v>
      </c>
      <c r="N398">
        <v>1293237855.9521501</v>
      </c>
      <c r="O398" s="9">
        <f t="shared" si="32"/>
        <v>40537.030740186921</v>
      </c>
      <c r="P398" t="b">
        <v>0</v>
      </c>
      <c r="Q398" t="b">
        <v>0</v>
      </c>
      <c r="R398" t="s">
        <v>32</v>
      </c>
      <c r="S398" t="str" cm="1">
        <f t="array" ref="S398:T398">_xlfn.TEXTSPLIT(R398,"/",,TRUE)</f>
        <v>theater</v>
      </c>
      <c r="T398" t="str">
        <v>plays</v>
      </c>
    </row>
    <row r="399" spans="1:20" ht="37" x14ac:dyDescent="0.55000000000000004">
      <c r="A399">
        <v>397</v>
      </c>
      <c r="B399" t="s">
        <v>116</v>
      </c>
      <c r="C399" s="3" t="s">
        <v>117</v>
      </c>
      <c r="D399">
        <v>15023.111346924799</v>
      </c>
      <c r="E399">
        <v>95276.294434797601</v>
      </c>
      <c r="F399" s="4">
        <f t="shared" si="30"/>
        <v>6.3419815133235016</v>
      </c>
      <c r="G399" t="s">
        <v>19</v>
      </c>
      <c r="H399">
        <v>2818.9439888953202</v>
      </c>
      <c r="I399" s="5" cm="1">
        <f t="array" ref="I399">_xlfn.IFS(H399=0,0,H399&gt;0,E399/H399)</f>
        <v>33.798576633703959</v>
      </c>
      <c r="J399" t="s">
        <v>20</v>
      </c>
      <c r="K399" t="s">
        <v>21</v>
      </c>
      <c r="L399">
        <v>1289994075.2074101</v>
      </c>
      <c r="M399" s="9">
        <f t="shared" si="31"/>
        <v>40499.486981567243</v>
      </c>
      <c r="N399">
        <v>1292873073.7217801</v>
      </c>
      <c r="O399" s="9">
        <f t="shared" si="32"/>
        <v>40532.808723631715</v>
      </c>
      <c r="P399" t="b">
        <v>0</v>
      </c>
      <c r="Q399" t="b">
        <v>1</v>
      </c>
      <c r="R399" t="s">
        <v>118</v>
      </c>
      <c r="S399" t="str" cm="1">
        <f t="array" ref="S399:T399">_xlfn.TEXTSPLIT(R399,"/",,TRUE)</f>
        <v>publishing</v>
      </c>
      <c r="T399" t="str">
        <v>fiction</v>
      </c>
    </row>
    <row r="400" spans="1:20" x14ac:dyDescent="0.55000000000000004">
      <c r="A400">
        <v>398</v>
      </c>
      <c r="B400" t="s">
        <v>119</v>
      </c>
      <c r="C400" s="3" t="s">
        <v>120</v>
      </c>
      <c r="D400">
        <v>14971.0967479152</v>
      </c>
      <c r="E400">
        <v>95425.005638090501</v>
      </c>
      <c r="F400" s="4">
        <f t="shared" si="30"/>
        <v>6.3739488993268916</v>
      </c>
      <c r="G400" t="s">
        <v>19</v>
      </c>
      <c r="H400">
        <v>2824.7600703153498</v>
      </c>
      <c r="I400" s="5" cm="1">
        <f t="array" ref="I400">_xlfn.IFS(H400=0,0,H400&gt;0,E400/H400)</f>
        <v>33.781632160864362</v>
      </c>
      <c r="J400" t="s">
        <v>20</v>
      </c>
      <c r="K400" t="s">
        <v>21</v>
      </c>
      <c r="L400">
        <v>1289625601.0032799</v>
      </c>
      <c r="M400" s="9">
        <f t="shared" si="31"/>
        <v>40495.222233834254</v>
      </c>
      <c r="N400">
        <v>1292508291.49141</v>
      </c>
      <c r="O400" s="9">
        <f t="shared" si="32"/>
        <v>40528.586707076509</v>
      </c>
      <c r="P400" t="b">
        <v>0</v>
      </c>
      <c r="Q400" t="b">
        <v>0</v>
      </c>
      <c r="R400" t="s">
        <v>121</v>
      </c>
      <c r="S400" t="str" cm="1">
        <f t="array" ref="S400:T400">_xlfn.TEXTSPLIT(R400,"/",,TRUE)</f>
        <v>photography</v>
      </c>
      <c r="T400" t="str">
        <v>photography books</v>
      </c>
    </row>
    <row r="401" spans="1:20" x14ac:dyDescent="0.55000000000000004">
      <c r="A401">
        <v>399</v>
      </c>
      <c r="B401" t="s">
        <v>122</v>
      </c>
      <c r="C401" s="3" t="s">
        <v>123</v>
      </c>
      <c r="D401">
        <v>14919.0821489056</v>
      </c>
      <c r="E401">
        <v>95573.716841383299</v>
      </c>
      <c r="F401" s="4">
        <f t="shared" si="30"/>
        <v>6.4061391905663703</v>
      </c>
      <c r="G401" t="s">
        <v>13</v>
      </c>
      <c r="H401">
        <v>2830.5761517353799</v>
      </c>
      <c r="I401" s="5" cm="1">
        <f t="array" ref="I401">_xlfn.IFS(H401=0,0,H401&gt;0,E401/H401)</f>
        <v>33.764757320797962</v>
      </c>
      <c r="J401" t="s">
        <v>35</v>
      </c>
      <c r="K401" t="s">
        <v>36</v>
      </c>
      <c r="L401">
        <v>1289257126.79915</v>
      </c>
      <c r="M401" s="9">
        <f t="shared" si="31"/>
        <v>40490.957486101273</v>
      </c>
      <c r="N401">
        <v>1292143509.26105</v>
      </c>
      <c r="O401" s="9">
        <f t="shared" si="32"/>
        <v>40524.364690521412</v>
      </c>
      <c r="P401" t="b">
        <v>0</v>
      </c>
      <c r="Q401" t="b">
        <v>0</v>
      </c>
      <c r="R401" t="s">
        <v>32</v>
      </c>
      <c r="S401" t="str" cm="1">
        <f t="array" ref="S401:T401">_xlfn.TEXTSPLIT(R401,"/",,TRUE)</f>
        <v>theater</v>
      </c>
      <c r="T401" t="str">
        <v>plays</v>
      </c>
    </row>
    <row r="402" spans="1:20" x14ac:dyDescent="0.55000000000000004">
      <c r="A402">
        <v>400</v>
      </c>
      <c r="B402" t="s">
        <v>124</v>
      </c>
      <c r="C402" s="3" t="s">
        <v>125</v>
      </c>
      <c r="D402">
        <v>14867.067549896001</v>
      </c>
      <c r="E402">
        <v>95722.428044676097</v>
      </c>
      <c r="F402" s="4">
        <f t="shared" si="30"/>
        <v>6.4385547266411463</v>
      </c>
      <c r="G402" t="s">
        <v>19</v>
      </c>
      <c r="H402">
        <v>2836.3922331554099</v>
      </c>
      <c r="I402" s="5" cm="1">
        <f t="array" ref="I402">_xlfn.IFS(H402=0,0,H402&gt;0,E402/H402)</f>
        <v>33.747951685154447</v>
      </c>
      <c r="J402" t="s">
        <v>20</v>
      </c>
      <c r="K402" t="s">
        <v>21</v>
      </c>
      <c r="L402">
        <v>1288888652.5950201</v>
      </c>
      <c r="M402" s="9">
        <f t="shared" si="31"/>
        <v>40486.692738368285</v>
      </c>
      <c r="N402">
        <v>1291778727.0306799</v>
      </c>
      <c r="O402" s="9">
        <f t="shared" si="32"/>
        <v>40520.142673966206</v>
      </c>
      <c r="P402" t="b">
        <v>0</v>
      </c>
      <c r="Q402" t="b">
        <v>1</v>
      </c>
      <c r="R402" t="s">
        <v>64</v>
      </c>
      <c r="S402" t="str" cm="1">
        <f t="array" ref="S402:T402">_xlfn.TEXTSPLIT(R402,"/",,TRUE)</f>
        <v>technology</v>
      </c>
      <c r="T402" t="str">
        <v>wearables</v>
      </c>
    </row>
    <row r="403" spans="1:20" x14ac:dyDescent="0.55000000000000004">
      <c r="A403">
        <v>401</v>
      </c>
      <c r="B403" t="s">
        <v>126</v>
      </c>
      <c r="C403" s="3" t="s">
        <v>127</v>
      </c>
      <c r="D403">
        <v>14815.0529508864</v>
      </c>
      <c r="E403">
        <v>95871.139247968895</v>
      </c>
      <c r="F403" s="4">
        <f t="shared" si="30"/>
        <v>6.4711978800070931</v>
      </c>
      <c r="G403" t="s">
        <v>19</v>
      </c>
      <c r="H403">
        <v>2842.20831457543</v>
      </c>
      <c r="I403" s="5" cm="1">
        <f t="array" ref="I403">_xlfn.IFS(H403=0,0,H403&gt;0,E403/H403)</f>
        <v>33.731214829089737</v>
      </c>
      <c r="J403" t="s">
        <v>106</v>
      </c>
      <c r="K403" t="s">
        <v>107</v>
      </c>
      <c r="L403">
        <v>1288520178.3908899</v>
      </c>
      <c r="M403" s="9">
        <f t="shared" si="31"/>
        <v>40482.427990635304</v>
      </c>
      <c r="N403">
        <v>1291413944.8003099</v>
      </c>
      <c r="O403" s="9">
        <f t="shared" si="32"/>
        <v>40515.920657410992</v>
      </c>
      <c r="P403" t="b">
        <v>0</v>
      </c>
      <c r="Q403" t="b">
        <v>1</v>
      </c>
      <c r="R403" t="s">
        <v>22</v>
      </c>
      <c r="S403" t="str" cm="1">
        <f t="array" ref="S403:T403">_xlfn.TEXTSPLIT(R403,"/",,TRUE)</f>
        <v>music</v>
      </c>
      <c r="T403" t="str">
        <v>rock</v>
      </c>
    </row>
    <row r="404" spans="1:20" x14ac:dyDescent="0.55000000000000004">
      <c r="A404">
        <v>402</v>
      </c>
      <c r="B404" t="s">
        <v>128</v>
      </c>
      <c r="C404" s="3" t="s">
        <v>129</v>
      </c>
      <c r="D404">
        <v>14763.038351876899</v>
      </c>
      <c r="E404">
        <v>96019.850451261693</v>
      </c>
      <c r="F404" s="4">
        <f t="shared" si="30"/>
        <v>6.5040710565555226</v>
      </c>
      <c r="G404" t="s">
        <v>19</v>
      </c>
      <c r="H404">
        <v>2848.0243959954601</v>
      </c>
      <c r="I404" s="5" cm="1">
        <f t="array" ref="I404">_xlfn.IFS(H404=0,0,H404&gt;0,E404/H404)</f>
        <v>33.714546331229798</v>
      </c>
      <c r="J404" t="s">
        <v>20</v>
      </c>
      <c r="K404" t="s">
        <v>21</v>
      </c>
      <c r="L404">
        <v>1288151704.1867599</v>
      </c>
      <c r="M404" s="9">
        <f t="shared" si="31"/>
        <v>40478.163242902316</v>
      </c>
      <c r="N404">
        <v>1291049162.5699401</v>
      </c>
      <c r="O404" s="9">
        <f t="shared" si="32"/>
        <v>40511.698640855786</v>
      </c>
      <c r="P404" t="b">
        <v>0</v>
      </c>
      <c r="Q404" t="b">
        <v>0</v>
      </c>
      <c r="R404" t="s">
        <v>16</v>
      </c>
      <c r="S404" t="str" cm="1">
        <f t="array" ref="S404:T404">_xlfn.TEXTSPLIT(R404,"/",,TRUE)</f>
        <v>food</v>
      </c>
      <c r="T404" t="str">
        <v>food trucks</v>
      </c>
    </row>
    <row r="405" spans="1:20" x14ac:dyDescent="0.55000000000000004">
      <c r="A405">
        <v>403</v>
      </c>
      <c r="B405" t="s">
        <v>130</v>
      </c>
      <c r="C405" s="3" t="s">
        <v>131</v>
      </c>
      <c r="D405">
        <v>14711.023752867301</v>
      </c>
      <c r="E405">
        <v>96168.561654554505</v>
      </c>
      <c r="F405" s="4">
        <f t="shared" si="30"/>
        <v>6.5371766962044671</v>
      </c>
      <c r="G405" t="s">
        <v>19</v>
      </c>
      <c r="H405">
        <v>2853.8404774154901</v>
      </c>
      <c r="I405" s="5" cm="1">
        <f t="array" ref="I405">_xlfn.IFS(H405=0,0,H405&gt;0,E405/H405)</f>
        <v>33.697945773635944</v>
      </c>
      <c r="J405" t="s">
        <v>20</v>
      </c>
      <c r="K405" t="s">
        <v>21</v>
      </c>
      <c r="L405">
        <v>1287783229.98264</v>
      </c>
      <c r="M405" s="9">
        <f t="shared" si="31"/>
        <v>40473.898495169444</v>
      </c>
      <c r="N405">
        <v>1290684380.33957</v>
      </c>
      <c r="O405" s="9">
        <f t="shared" si="32"/>
        <v>40507.47662430058</v>
      </c>
      <c r="P405" t="b">
        <v>0</v>
      </c>
      <c r="Q405" t="b">
        <v>0</v>
      </c>
      <c r="R405" t="s">
        <v>132</v>
      </c>
      <c r="S405" t="str" cm="1">
        <f t="array" ref="S405:T405">_xlfn.TEXTSPLIT(R405,"/",,TRUE)</f>
        <v>publishing</v>
      </c>
      <c r="T405" t="str">
        <v>radio &amp; podcasts</v>
      </c>
    </row>
    <row r="406" spans="1:20" x14ac:dyDescent="0.55000000000000004">
      <c r="A406">
        <v>404</v>
      </c>
      <c r="B406" t="s">
        <v>133</v>
      </c>
      <c r="C406" s="3" t="s">
        <v>134</v>
      </c>
      <c r="D406">
        <v>14659.0091538577</v>
      </c>
      <c r="E406">
        <v>96317.272857847303</v>
      </c>
      <c r="F406" s="4">
        <f t="shared" si="30"/>
        <v>6.5705172735020918</v>
      </c>
      <c r="G406" t="s">
        <v>19</v>
      </c>
      <c r="H406">
        <v>2859.6565588355102</v>
      </c>
      <c r="I406" s="5" cm="1">
        <f t="array" ref="I406">_xlfn.IFS(H406=0,0,H406&gt;0,E406/H406)</f>
        <v>33.681412741769577</v>
      </c>
      <c r="J406" t="s">
        <v>35</v>
      </c>
      <c r="K406" t="s">
        <v>36</v>
      </c>
      <c r="L406">
        <v>1287414755.7785101</v>
      </c>
      <c r="M406" s="9">
        <f t="shared" si="31"/>
        <v>40469.633747436463</v>
      </c>
      <c r="N406">
        <v>1290319598.1092</v>
      </c>
      <c r="O406" s="9">
        <f t="shared" si="32"/>
        <v>40503.254607745374</v>
      </c>
      <c r="P406" t="b">
        <v>0</v>
      </c>
      <c r="Q406" t="b">
        <v>0</v>
      </c>
      <c r="R406" t="s">
        <v>118</v>
      </c>
      <c r="S406" t="str" cm="1">
        <f t="array" ref="S406:T406">_xlfn.TEXTSPLIT(R406,"/",,TRUE)</f>
        <v>publishing</v>
      </c>
      <c r="T406" t="str">
        <v>fiction</v>
      </c>
    </row>
    <row r="407" spans="1:20" ht="37" x14ac:dyDescent="0.55000000000000004">
      <c r="A407">
        <v>405</v>
      </c>
      <c r="B407" t="s">
        <v>135</v>
      </c>
      <c r="C407" s="3" t="s">
        <v>136</v>
      </c>
      <c r="D407">
        <v>14606.994554848099</v>
      </c>
      <c r="E407">
        <v>96465.984061140203</v>
      </c>
      <c r="F407" s="4">
        <f t="shared" si="30"/>
        <v>6.6040952982434638</v>
      </c>
      <c r="G407" t="s">
        <v>13</v>
      </c>
      <c r="H407">
        <v>2865.4726402555398</v>
      </c>
      <c r="I407" s="5" cm="1">
        <f t="array" ref="I407">_xlfn.IFS(H407=0,0,H407&gt;0,E407/H407)</f>
        <v>33.664946824457367</v>
      </c>
      <c r="J407" t="s">
        <v>20</v>
      </c>
      <c r="K407" t="s">
        <v>21</v>
      </c>
      <c r="L407">
        <v>1287046281.5743799</v>
      </c>
      <c r="M407" s="9">
        <f t="shared" si="31"/>
        <v>40465.368999703474</v>
      </c>
      <c r="N407">
        <v>1289954815.87883</v>
      </c>
      <c r="O407" s="9">
        <f t="shared" si="32"/>
        <v>40499.03259119016</v>
      </c>
      <c r="P407" t="b">
        <v>0</v>
      </c>
      <c r="Q407" t="b">
        <v>1</v>
      </c>
      <c r="R407" t="s">
        <v>32</v>
      </c>
      <c r="S407" t="str" cm="1">
        <f t="array" ref="S407:T407">_xlfn.TEXTSPLIT(R407,"/",,TRUE)</f>
        <v>theater</v>
      </c>
      <c r="T407" t="str">
        <v>plays</v>
      </c>
    </row>
    <row r="408" spans="1:20" x14ac:dyDescent="0.55000000000000004">
      <c r="A408">
        <v>406</v>
      </c>
      <c r="B408" t="s">
        <v>137</v>
      </c>
      <c r="C408" s="3" t="s">
        <v>138</v>
      </c>
      <c r="D408">
        <v>14554.9799558385</v>
      </c>
      <c r="E408">
        <v>96614.695264433001</v>
      </c>
      <c r="F408" s="4">
        <f t="shared" si="30"/>
        <v>6.6379133161002768</v>
      </c>
      <c r="G408" t="s">
        <v>19</v>
      </c>
      <c r="H408">
        <v>2871.2887216755698</v>
      </c>
      <c r="I408" s="5" cm="1">
        <f t="array" ref="I408">_xlfn.IFS(H408=0,0,H408&gt;0,E408/H408)</f>
        <v>33.648547613857694</v>
      </c>
      <c r="J408" t="s">
        <v>20</v>
      </c>
      <c r="K408" t="s">
        <v>21</v>
      </c>
      <c r="L408">
        <v>1286677807.37025</v>
      </c>
      <c r="M408" s="9">
        <f t="shared" si="31"/>
        <v>40461.104251970486</v>
      </c>
      <c r="N408">
        <v>1289590033.6484699</v>
      </c>
      <c r="O408" s="9">
        <f t="shared" si="32"/>
        <v>40494.81057463507</v>
      </c>
      <c r="P408" t="b">
        <v>0</v>
      </c>
      <c r="Q408" t="b">
        <v>0</v>
      </c>
      <c r="R408" t="s">
        <v>22</v>
      </c>
      <c r="S408" t="str" cm="1">
        <f t="array" ref="S408:T408">_xlfn.TEXTSPLIT(R408,"/",,TRUE)</f>
        <v>music</v>
      </c>
      <c r="T408" t="str">
        <v>rock</v>
      </c>
    </row>
    <row r="409" spans="1:20" x14ac:dyDescent="0.55000000000000004">
      <c r="A409">
        <v>407</v>
      </c>
      <c r="B409" t="s">
        <v>139</v>
      </c>
      <c r="C409" s="3" t="s">
        <v>140</v>
      </c>
      <c r="D409">
        <v>14502.9653568289</v>
      </c>
      <c r="E409">
        <v>96763.406467725799</v>
      </c>
      <c r="F409" s="4">
        <f t="shared" si="30"/>
        <v>6.6719739092642572</v>
      </c>
      <c r="G409" t="s">
        <v>19</v>
      </c>
      <c r="H409">
        <v>2877.1048030955899</v>
      </c>
      <c r="I409" s="5" cm="1">
        <f t="array" ref="I409">_xlfn.IFS(H409=0,0,H409&gt;0,E409/H409)</f>
        <v>33.632214705426875</v>
      </c>
      <c r="J409" t="s">
        <v>20</v>
      </c>
      <c r="K409" t="s">
        <v>21</v>
      </c>
      <c r="L409">
        <v>1286309333.1661201</v>
      </c>
      <c r="M409" s="9">
        <f t="shared" si="31"/>
        <v>40456.839504237505</v>
      </c>
      <c r="N409">
        <v>1289225251.4181001</v>
      </c>
      <c r="O409" s="9">
        <f t="shared" si="32"/>
        <v>40490.588558079864</v>
      </c>
      <c r="P409" t="b">
        <v>0</v>
      </c>
      <c r="Q409" t="b">
        <v>0</v>
      </c>
      <c r="R409" t="s">
        <v>32</v>
      </c>
      <c r="S409" t="str" cm="1">
        <f t="array" ref="S409:T409">_xlfn.TEXTSPLIT(R409,"/",,TRUE)</f>
        <v>theater</v>
      </c>
      <c r="T409" t="str">
        <v>plays</v>
      </c>
    </row>
    <row r="410" spans="1:20" x14ac:dyDescent="0.55000000000000004">
      <c r="A410">
        <v>408</v>
      </c>
      <c r="B410" t="s">
        <v>141</v>
      </c>
      <c r="C410" s="3" t="s">
        <v>142</v>
      </c>
      <c r="D410">
        <v>14450.950757819401</v>
      </c>
      <c r="E410">
        <v>96912.117671018597</v>
      </c>
      <c r="F410" s="4">
        <f t="shared" si="30"/>
        <v>6.7062796971043248</v>
      </c>
      <c r="G410" t="s">
        <v>19</v>
      </c>
      <c r="H410">
        <v>2882.9208845156199</v>
      </c>
      <c r="I410" s="5" cm="1">
        <f t="array" ref="I410">_xlfn.IFS(H410=0,0,H410&gt;0,E410/H410)</f>
        <v>33.615947697885403</v>
      </c>
      <c r="J410" t="s">
        <v>20</v>
      </c>
      <c r="K410" t="s">
        <v>21</v>
      </c>
      <c r="L410">
        <v>1285940858.9619901</v>
      </c>
      <c r="M410" s="9">
        <f t="shared" si="31"/>
        <v>40452.574756504517</v>
      </c>
      <c r="N410">
        <v>1288860469.1877301</v>
      </c>
      <c r="O410" s="9">
        <f t="shared" si="32"/>
        <v>40486.366541524651</v>
      </c>
      <c r="P410" t="b">
        <v>0</v>
      </c>
      <c r="Q410" t="b">
        <v>0</v>
      </c>
      <c r="R410" t="s">
        <v>32</v>
      </c>
      <c r="S410" t="str" cm="1">
        <f t="array" ref="S410:T410">_xlfn.TEXTSPLIT(R410,"/",,TRUE)</f>
        <v>theater</v>
      </c>
      <c r="T410" t="str">
        <v>plays</v>
      </c>
    </row>
    <row r="411" spans="1:20" x14ac:dyDescent="0.55000000000000004">
      <c r="A411">
        <v>409</v>
      </c>
      <c r="B411" t="s">
        <v>143</v>
      </c>
      <c r="C411" s="3" t="s">
        <v>144</v>
      </c>
      <c r="D411">
        <v>14398.9361588098</v>
      </c>
      <c r="E411">
        <v>97060.828874311395</v>
      </c>
      <c r="F411" s="4">
        <f t="shared" si="30"/>
        <v>6.7408333368382918</v>
      </c>
      <c r="G411" t="s">
        <v>19</v>
      </c>
      <c r="H411">
        <v>2888.73696593565</v>
      </c>
      <c r="I411" s="5" cm="1">
        <f t="array" ref="I411">_xlfn.IFS(H411=0,0,H411&gt;0,E411/H411)</f>
        <v>33.59974619318578</v>
      </c>
      <c r="J411" t="s">
        <v>20</v>
      </c>
      <c r="K411" t="s">
        <v>21</v>
      </c>
      <c r="L411">
        <v>1285572384.7578599</v>
      </c>
      <c r="M411" s="9">
        <f t="shared" si="31"/>
        <v>40448.310008771528</v>
      </c>
      <c r="N411">
        <v>1288495686.95736</v>
      </c>
      <c r="O411" s="9">
        <f t="shared" si="32"/>
        <v>40482.144524969444</v>
      </c>
      <c r="P411" t="b">
        <v>0</v>
      </c>
      <c r="Q411" t="b">
        <v>0</v>
      </c>
      <c r="R411" t="s">
        <v>22</v>
      </c>
      <c r="S411" t="str" cm="1">
        <f t="array" ref="S411:T411">_xlfn.TEXTSPLIT(R411,"/",,TRUE)</f>
        <v>music</v>
      </c>
      <c r="T411" t="str">
        <v>rock</v>
      </c>
    </row>
    <row r="412" spans="1:20" ht="37" x14ac:dyDescent="0.55000000000000004">
      <c r="A412">
        <v>410</v>
      </c>
      <c r="B412" t="s">
        <v>145</v>
      </c>
      <c r="C412" s="3" t="s">
        <v>146</v>
      </c>
      <c r="D412">
        <v>14346.921559800199</v>
      </c>
      <c r="E412">
        <v>97209.540077604193</v>
      </c>
      <c r="F412" s="4">
        <f t="shared" si="30"/>
        <v>6.7756375242186779</v>
      </c>
      <c r="G412" t="s">
        <v>13</v>
      </c>
      <c r="H412">
        <v>2894.5530473556801</v>
      </c>
      <c r="I412" s="5" cm="1">
        <f t="array" ref="I412">_xlfn.IFS(H412=0,0,H412&gt;0,E412/H412)</f>
        <v>33.583609796479635</v>
      </c>
      <c r="J412" t="s">
        <v>106</v>
      </c>
      <c r="K412" t="s">
        <v>107</v>
      </c>
      <c r="L412">
        <v>1285203910.55373</v>
      </c>
      <c r="M412" s="9">
        <f t="shared" si="31"/>
        <v>40444.04526103854</v>
      </c>
      <c r="N412">
        <v>1288130904.72699</v>
      </c>
      <c r="O412" s="9">
        <f t="shared" si="32"/>
        <v>40477.922508414238</v>
      </c>
      <c r="P412" t="b">
        <v>0</v>
      </c>
      <c r="Q412" t="b">
        <v>0</v>
      </c>
      <c r="R412" t="s">
        <v>147</v>
      </c>
      <c r="S412" t="str" cm="1">
        <f t="array" ref="S412:T412">_xlfn.TEXTSPLIT(R412,"/",,TRUE)</f>
        <v>music</v>
      </c>
      <c r="T412" t="str">
        <v>metal</v>
      </c>
    </row>
    <row r="413" spans="1:20" x14ac:dyDescent="0.55000000000000004">
      <c r="A413">
        <v>411</v>
      </c>
      <c r="B413" t="s">
        <v>148</v>
      </c>
      <c r="C413" s="3" t="s">
        <v>149</v>
      </c>
      <c r="D413">
        <v>14294.9069607906</v>
      </c>
      <c r="E413">
        <v>97358.251280897093</v>
      </c>
      <c r="F413" s="4">
        <f t="shared" si="30"/>
        <v>6.8106949942339856</v>
      </c>
      <c r="G413" t="s">
        <v>13</v>
      </c>
      <c r="H413">
        <v>2900.3691287757001</v>
      </c>
      <c r="I413" s="5" cm="1">
        <f t="array" ref="I413">_xlfn.IFS(H413=0,0,H413&gt;0,E413/H413)</f>
        <v>33.567538116085878</v>
      </c>
      <c r="J413" t="s">
        <v>39</v>
      </c>
      <c r="K413" t="s">
        <v>40</v>
      </c>
      <c r="L413">
        <v>1284835436.3496001</v>
      </c>
      <c r="M413" s="9">
        <f t="shared" si="31"/>
        <v>40439.780513305559</v>
      </c>
      <c r="N413">
        <v>1287766122.4966199</v>
      </c>
      <c r="O413" s="9">
        <f t="shared" si="32"/>
        <v>40473.700491859025</v>
      </c>
      <c r="P413" t="b">
        <v>0</v>
      </c>
      <c r="Q413" t="b">
        <v>1</v>
      </c>
      <c r="R413" t="s">
        <v>64</v>
      </c>
      <c r="S413" t="str" cm="1">
        <f t="array" ref="S413:T413">_xlfn.TEXTSPLIT(R413,"/",,TRUE)</f>
        <v>technology</v>
      </c>
      <c r="T413" t="str">
        <v>wearables</v>
      </c>
    </row>
    <row r="414" spans="1:20" x14ac:dyDescent="0.55000000000000004">
      <c r="A414">
        <v>412</v>
      </c>
      <c r="B414" t="s">
        <v>150</v>
      </c>
      <c r="C414" s="3" t="s">
        <v>151</v>
      </c>
      <c r="D414">
        <v>14242.892361781</v>
      </c>
      <c r="E414">
        <v>97506.962484189906</v>
      </c>
      <c r="F414" s="4">
        <f t="shared" si="30"/>
        <v>6.8460085218250688</v>
      </c>
      <c r="G414" t="s">
        <v>13</v>
      </c>
      <c r="H414">
        <v>2906.1852101957302</v>
      </c>
      <c r="I414" s="5" cm="1">
        <f t="array" ref="I414">_xlfn.IFS(H414=0,0,H414&gt;0,E414/H414)</f>
        <v>33.551530763458416</v>
      </c>
      <c r="J414" t="s">
        <v>20</v>
      </c>
      <c r="K414" t="s">
        <v>21</v>
      </c>
      <c r="L414">
        <v>1284466962.1454799</v>
      </c>
      <c r="M414" s="9">
        <f t="shared" si="31"/>
        <v>40435.51576557268</v>
      </c>
      <c r="N414">
        <v>1287401340.2662499</v>
      </c>
      <c r="O414" s="9">
        <f t="shared" si="32"/>
        <v>40469.478475303818</v>
      </c>
      <c r="P414" t="b">
        <v>0</v>
      </c>
      <c r="Q414" t="b">
        <v>0</v>
      </c>
      <c r="R414" t="s">
        <v>32</v>
      </c>
      <c r="S414" t="str" cm="1">
        <f t="array" ref="S414:T414">_xlfn.TEXTSPLIT(R414,"/",,TRUE)</f>
        <v>theater</v>
      </c>
      <c r="T414" t="str">
        <v>plays</v>
      </c>
    </row>
    <row r="415" spans="1:20" x14ac:dyDescent="0.55000000000000004">
      <c r="A415">
        <v>413</v>
      </c>
      <c r="B415" t="s">
        <v>152</v>
      </c>
      <c r="C415" s="3" t="s">
        <v>153</v>
      </c>
      <c r="D415">
        <v>14190.877762771501</v>
      </c>
      <c r="E415">
        <v>97655.673687482704</v>
      </c>
      <c r="F415" s="4">
        <f t="shared" si="30"/>
        <v>6.881580922617319</v>
      </c>
      <c r="G415" t="s">
        <v>19</v>
      </c>
      <c r="H415">
        <v>2912.0012916157598</v>
      </c>
      <c r="I415" s="5" cm="1">
        <f t="array" ref="I415">_xlfn.IFS(H415=0,0,H415&gt;0,E415/H415)</f>
        <v>33.535587353155755</v>
      </c>
      <c r="J415" t="s">
        <v>20</v>
      </c>
      <c r="K415" t="s">
        <v>21</v>
      </c>
      <c r="L415">
        <v>1284098487.94135</v>
      </c>
      <c r="M415" s="9">
        <f t="shared" si="31"/>
        <v>40431.251017839699</v>
      </c>
      <c r="N415">
        <v>1287036558.0358901</v>
      </c>
      <c r="O415" s="9">
        <f t="shared" si="32"/>
        <v>40465.256458748729</v>
      </c>
      <c r="P415" t="b">
        <v>0</v>
      </c>
      <c r="Q415" t="b">
        <v>0</v>
      </c>
      <c r="R415" t="s">
        <v>52</v>
      </c>
      <c r="S415" t="str" cm="1">
        <f t="array" ref="S415:T415">_xlfn.TEXTSPLIT(R415,"/",,TRUE)</f>
        <v>film &amp; video</v>
      </c>
      <c r="T415" t="str">
        <v>drama</v>
      </c>
    </row>
    <row r="416" spans="1:20" ht="37" x14ac:dyDescent="0.55000000000000004">
      <c r="A416">
        <v>414</v>
      </c>
      <c r="B416" t="s">
        <v>154</v>
      </c>
      <c r="C416" s="3" t="s">
        <v>155</v>
      </c>
      <c r="D416">
        <v>14138.8631637619</v>
      </c>
      <c r="E416">
        <v>97804.384890775502</v>
      </c>
      <c r="F416" s="4">
        <f t="shared" si="30"/>
        <v>6.9174150536691998</v>
      </c>
      <c r="G416" t="s">
        <v>13</v>
      </c>
      <c r="H416">
        <v>2917.8173730357798</v>
      </c>
      <c r="I416" s="5" cm="1">
        <f t="array" ref="I416">_xlfn.IFS(H416=0,0,H416&gt;0,E416/H416)</f>
        <v>33.51970750280956</v>
      </c>
      <c r="J416" t="s">
        <v>20</v>
      </c>
      <c r="K416" t="s">
        <v>21</v>
      </c>
      <c r="L416">
        <v>1283730013.73722</v>
      </c>
      <c r="M416" s="9">
        <f t="shared" si="31"/>
        <v>40426.98627010671</v>
      </c>
      <c r="N416">
        <v>1286671775.8055201</v>
      </c>
      <c r="O416" s="9">
        <f t="shared" si="32"/>
        <v>40461.034442193522</v>
      </c>
      <c r="P416" t="b">
        <v>0</v>
      </c>
      <c r="Q416" t="b">
        <v>0</v>
      </c>
      <c r="R416" t="s">
        <v>64</v>
      </c>
      <c r="S416" t="str" cm="1">
        <f t="array" ref="S416:T416">_xlfn.TEXTSPLIT(R416,"/",,TRUE)</f>
        <v>technology</v>
      </c>
      <c r="T416" t="str">
        <v>wearables</v>
      </c>
    </row>
    <row r="417" spans="1:20" ht="37" x14ac:dyDescent="0.55000000000000004">
      <c r="A417">
        <v>415</v>
      </c>
      <c r="B417" t="s">
        <v>156</v>
      </c>
      <c r="C417" s="3" t="s">
        <v>157</v>
      </c>
      <c r="D417">
        <v>14086.848564752299</v>
      </c>
      <c r="E417">
        <v>97953.0960940683</v>
      </c>
      <c r="F417" s="4">
        <f t="shared" si="30"/>
        <v>6.9535138142368957</v>
      </c>
      <c r="G417" t="s">
        <v>19</v>
      </c>
      <c r="H417">
        <v>2923.6334544558099</v>
      </c>
      <c r="I417" s="5" cm="1">
        <f t="array" ref="I417">_xlfn.IFS(H417=0,0,H417&gt;0,E417/H417)</f>
        <v>33.503890833093777</v>
      </c>
      <c r="J417" t="s">
        <v>20</v>
      </c>
      <c r="K417" t="s">
        <v>21</v>
      </c>
      <c r="L417">
        <v>1283361539.5330901</v>
      </c>
      <c r="M417" s="9">
        <f t="shared" si="31"/>
        <v>40422.721522373729</v>
      </c>
      <c r="N417">
        <v>1286306993.57515</v>
      </c>
      <c r="O417" s="9">
        <f t="shared" si="32"/>
        <v>40456.812425638309</v>
      </c>
      <c r="P417" t="b">
        <v>0</v>
      </c>
      <c r="Q417" t="b">
        <v>0</v>
      </c>
      <c r="R417" t="s">
        <v>158</v>
      </c>
      <c r="S417" t="str" cm="1">
        <f t="array" ref="S417:T417">_xlfn.TEXTSPLIT(R417,"/",,TRUE)</f>
        <v>music</v>
      </c>
      <c r="T417" t="str">
        <v>jazz</v>
      </c>
    </row>
    <row r="418" spans="1:20" ht="37" x14ac:dyDescent="0.55000000000000004">
      <c r="A418">
        <v>416</v>
      </c>
      <c r="B418" t="s">
        <v>159</v>
      </c>
      <c r="C418" s="3" t="s">
        <v>160</v>
      </c>
      <c r="D418">
        <v>14034.8339657427</v>
      </c>
      <c r="E418">
        <v>98101.8072973612</v>
      </c>
      <c r="F418" s="4">
        <f t="shared" si="30"/>
        <v>6.9898801465564624</v>
      </c>
      <c r="G418" t="s">
        <v>19</v>
      </c>
      <c r="H418">
        <v>2929.44953587584</v>
      </c>
      <c r="I418" s="5" cm="1">
        <f t="array" ref="I418">_xlfn.IFS(H418=0,0,H418&gt;0,E418/H418)</f>
        <v>33.488136967695176</v>
      </c>
      <c r="J418" t="s">
        <v>20</v>
      </c>
      <c r="K418" t="s">
        <v>21</v>
      </c>
      <c r="L418">
        <v>1282993065.3289599</v>
      </c>
      <c r="M418" s="9">
        <f t="shared" si="31"/>
        <v>40418.456774640741</v>
      </c>
      <c r="N418">
        <v>1285942211.34478</v>
      </c>
      <c r="O418" s="9">
        <f t="shared" si="32"/>
        <v>40452.590409083103</v>
      </c>
      <c r="P418" t="b">
        <v>0</v>
      </c>
      <c r="Q418" t="b">
        <v>0</v>
      </c>
      <c r="R418" t="s">
        <v>64</v>
      </c>
      <c r="S418" t="str" cm="1">
        <f t="array" ref="S418:T418">_xlfn.TEXTSPLIT(R418,"/",,TRUE)</f>
        <v>technology</v>
      </c>
      <c r="T418" t="str">
        <v>wearables</v>
      </c>
    </row>
    <row r="419" spans="1:20" x14ac:dyDescent="0.55000000000000004">
      <c r="A419">
        <v>417</v>
      </c>
      <c r="B419" t="s">
        <v>161</v>
      </c>
      <c r="C419" s="3" t="s">
        <v>162</v>
      </c>
      <c r="D419">
        <v>13982.8193667331</v>
      </c>
      <c r="E419">
        <v>98250.518500653998</v>
      </c>
      <c r="F419" s="4">
        <f t="shared" si="30"/>
        <v>7.0265170366431562</v>
      </c>
      <c r="G419" t="s">
        <v>19</v>
      </c>
      <c r="H419">
        <v>2935.26561729586</v>
      </c>
      <c r="I419" s="5" cm="1">
        <f t="array" ref="I419">_xlfn.IFS(H419=0,0,H419&gt;0,E419/H419)</f>
        <v>33.472445533283008</v>
      </c>
      <c r="J419" t="s">
        <v>20</v>
      </c>
      <c r="K419" t="s">
        <v>21</v>
      </c>
      <c r="L419">
        <v>1282624591.12483</v>
      </c>
      <c r="M419" s="9">
        <f t="shared" si="31"/>
        <v>40414.192026907753</v>
      </c>
      <c r="N419">
        <v>1285577429.1144099</v>
      </c>
      <c r="O419" s="9">
        <f t="shared" si="32"/>
        <v>40448.368392527889</v>
      </c>
      <c r="P419" t="b">
        <v>0</v>
      </c>
      <c r="Q419" t="b">
        <v>0</v>
      </c>
      <c r="R419" t="s">
        <v>88</v>
      </c>
      <c r="S419" t="str" cm="1">
        <f t="array" ref="S419:T419">_xlfn.TEXTSPLIT(R419,"/",,TRUE)</f>
        <v>games</v>
      </c>
      <c r="T419" t="str">
        <v>video games</v>
      </c>
    </row>
    <row r="420" spans="1:20" x14ac:dyDescent="0.55000000000000004">
      <c r="A420">
        <v>418</v>
      </c>
      <c r="B420" t="s">
        <v>163</v>
      </c>
      <c r="C420" s="3" t="s">
        <v>164</v>
      </c>
      <c r="D420">
        <v>13930.804767723501</v>
      </c>
      <c r="E420">
        <v>98399.229703946796</v>
      </c>
      <c r="F420" s="4">
        <f t="shared" si="30"/>
        <v>7.0634275151087831</v>
      </c>
      <c r="G420" t="s">
        <v>19</v>
      </c>
      <c r="H420">
        <v>2941.0816987158901</v>
      </c>
      <c r="I420" s="5" cm="1">
        <f t="array" ref="I420">_xlfn.IFS(H420=0,0,H420&gt;0,E420/H420)</f>
        <v>33.456816159479359</v>
      </c>
      <c r="J420" t="s">
        <v>20</v>
      </c>
      <c r="K420" t="s">
        <v>21</v>
      </c>
      <c r="L420">
        <v>1282256116.9207001</v>
      </c>
      <c r="M420" s="9">
        <f t="shared" si="31"/>
        <v>40409.927279174772</v>
      </c>
      <c r="N420">
        <v>1285212646.8840401</v>
      </c>
      <c r="O420" s="9">
        <f t="shared" si="32"/>
        <v>40444.14637597269</v>
      </c>
      <c r="P420" t="b">
        <v>0</v>
      </c>
      <c r="Q420" t="b">
        <v>0</v>
      </c>
      <c r="R420" t="s">
        <v>32</v>
      </c>
      <c r="S420" t="str" cm="1">
        <f t="array" ref="S420:T420">_xlfn.TEXTSPLIT(R420,"/",,TRUE)</f>
        <v>theater</v>
      </c>
      <c r="T420" t="str">
        <v>plays</v>
      </c>
    </row>
    <row r="421" spans="1:20" x14ac:dyDescent="0.55000000000000004">
      <c r="A421">
        <v>419</v>
      </c>
      <c r="B421" t="s">
        <v>165</v>
      </c>
      <c r="C421" s="3" t="s">
        <v>166</v>
      </c>
      <c r="D421">
        <v>13878.790168714</v>
      </c>
      <c r="E421">
        <v>98547.940907239594</v>
      </c>
      <c r="F421" s="4">
        <f t="shared" si="30"/>
        <v>7.1006146579973102</v>
      </c>
      <c r="G421" t="s">
        <v>19</v>
      </c>
      <c r="H421">
        <v>2946.8977801359201</v>
      </c>
      <c r="I421" s="5" cm="1">
        <f t="array" ref="I421">_xlfn.IFS(H421=0,0,H421&gt;0,E421/H421)</f>
        <v>33.441248478830595</v>
      </c>
      <c r="J421" t="s">
        <v>20</v>
      </c>
      <c r="K421" t="s">
        <v>21</v>
      </c>
      <c r="L421">
        <v>1281887642.7165699</v>
      </c>
      <c r="M421" s="9">
        <f t="shared" si="31"/>
        <v>40405.662531441783</v>
      </c>
      <c r="N421">
        <v>1284847864.6536801</v>
      </c>
      <c r="O421" s="9">
        <f t="shared" si="32"/>
        <v>40439.924359417593</v>
      </c>
      <c r="P421" t="b">
        <v>0</v>
      </c>
      <c r="Q421" t="b">
        <v>1</v>
      </c>
      <c r="R421" t="s">
        <v>32</v>
      </c>
      <c r="S421" t="str" cm="1">
        <f t="array" ref="S421:T421">_xlfn.TEXTSPLIT(R421,"/",,TRUE)</f>
        <v>theater</v>
      </c>
      <c r="T421" t="str">
        <v>plays</v>
      </c>
    </row>
    <row r="422" spans="1:20" x14ac:dyDescent="0.55000000000000004">
      <c r="A422">
        <v>420</v>
      </c>
      <c r="B422" t="s">
        <v>167</v>
      </c>
      <c r="C422" s="3" t="s">
        <v>168</v>
      </c>
      <c r="D422">
        <v>13826.775569704399</v>
      </c>
      <c r="E422">
        <v>98696.652110532406</v>
      </c>
      <c r="F422" s="4">
        <f t="shared" si="30"/>
        <v>7.1380815876396282</v>
      </c>
      <c r="G422" t="s">
        <v>19</v>
      </c>
      <c r="H422">
        <v>2952.7138615559502</v>
      </c>
      <c r="I422" s="5" cm="1">
        <f t="array" ref="I422">_xlfn.IFS(H422=0,0,H422&gt;0,E422/H422)</f>
        <v>33.425742126778118</v>
      </c>
      <c r="J422" t="s">
        <v>14</v>
      </c>
      <c r="K422" t="s">
        <v>15</v>
      </c>
      <c r="L422">
        <v>1281519168.51244</v>
      </c>
      <c r="M422" s="9">
        <f t="shared" si="31"/>
        <v>40401.397783708795</v>
      </c>
      <c r="N422">
        <v>1284483082.42331</v>
      </c>
      <c r="O422" s="9">
        <f t="shared" si="32"/>
        <v>40435.702342862387</v>
      </c>
      <c r="P422" t="b">
        <v>0</v>
      </c>
      <c r="Q422" t="b">
        <v>0</v>
      </c>
      <c r="R422" t="s">
        <v>32</v>
      </c>
      <c r="S422" t="str" cm="1">
        <f t="array" ref="S422:T422">_xlfn.TEXTSPLIT(R422,"/",,TRUE)</f>
        <v>theater</v>
      </c>
      <c r="T422" t="str">
        <v>plays</v>
      </c>
    </row>
    <row r="423" spans="1:20" ht="37" x14ac:dyDescent="0.55000000000000004">
      <c r="A423">
        <v>421</v>
      </c>
      <c r="B423" t="s">
        <v>169</v>
      </c>
      <c r="C423" s="3" t="s">
        <v>170</v>
      </c>
      <c r="D423">
        <v>13774.760970694801</v>
      </c>
      <c r="E423">
        <v>98845.363313825204</v>
      </c>
      <c r="F423" s="4">
        <f t="shared" si="30"/>
        <v>7.175831473527154</v>
      </c>
      <c r="G423" t="s">
        <v>13</v>
      </c>
      <c r="H423">
        <v>2958.5299429759698</v>
      </c>
      <c r="I423" s="5" cm="1">
        <f t="array" ref="I423">_xlfn.IFS(H423=0,0,H423&gt;0,E423/H423)</f>
        <v>33.410296741630127</v>
      </c>
      <c r="J423" t="s">
        <v>14</v>
      </c>
      <c r="K423" t="s">
        <v>15</v>
      </c>
      <c r="L423">
        <v>1281150694.30832</v>
      </c>
      <c r="M423" s="9">
        <f t="shared" si="31"/>
        <v>40397.13303597593</v>
      </c>
      <c r="N423">
        <v>1284118300.19294</v>
      </c>
      <c r="O423" s="9">
        <f t="shared" si="32"/>
        <v>40431.480326307174</v>
      </c>
      <c r="P423" t="b">
        <v>0</v>
      </c>
      <c r="Q423" t="b">
        <v>0</v>
      </c>
      <c r="R423" t="s">
        <v>32</v>
      </c>
      <c r="S423" t="str" cm="1">
        <f t="array" ref="S423:T423">_xlfn.TEXTSPLIT(R423,"/",,TRUE)</f>
        <v>theater</v>
      </c>
      <c r="T423" t="str">
        <v>plays</v>
      </c>
    </row>
    <row r="424" spans="1:20" x14ac:dyDescent="0.55000000000000004">
      <c r="A424">
        <v>422</v>
      </c>
      <c r="B424" t="s">
        <v>171</v>
      </c>
      <c r="C424" s="3" t="s">
        <v>172</v>
      </c>
      <c r="D424">
        <v>13722.7463716852</v>
      </c>
      <c r="E424">
        <v>98994.074517118002</v>
      </c>
      <c r="F424" s="4">
        <f t="shared" si="30"/>
        <v>7.2138675332058328</v>
      </c>
      <c r="G424" t="s">
        <v>19</v>
      </c>
      <c r="H424">
        <v>2964.3460243959998</v>
      </c>
      <c r="I424" s="5" cm="1">
        <f t="array" ref="I424">_xlfn.IFS(H424=0,0,H424&gt;0,E424/H424)</f>
        <v>33.394911964533065</v>
      </c>
      <c r="J424" t="s">
        <v>20</v>
      </c>
      <c r="K424" t="s">
        <v>21</v>
      </c>
      <c r="L424">
        <v>1280782220.1041901</v>
      </c>
      <c r="M424" s="9">
        <f t="shared" si="31"/>
        <v>40392.868288242942</v>
      </c>
      <c r="N424">
        <v>1283753517.96257</v>
      </c>
      <c r="O424" s="9">
        <f t="shared" si="32"/>
        <v>40427.258309751967</v>
      </c>
      <c r="P424" t="b">
        <v>0</v>
      </c>
      <c r="Q424" t="b">
        <v>0</v>
      </c>
      <c r="R424" t="s">
        <v>27</v>
      </c>
      <c r="S424" t="str" cm="1">
        <f t="array" ref="S424:T424">_xlfn.TEXTSPLIT(R424,"/",,TRUE)</f>
        <v>technology</v>
      </c>
      <c r="T424" t="str">
        <v>web</v>
      </c>
    </row>
    <row r="425" spans="1:20" x14ac:dyDescent="0.55000000000000004">
      <c r="A425">
        <v>423</v>
      </c>
      <c r="B425" t="s">
        <v>173</v>
      </c>
      <c r="C425" s="3" t="s">
        <v>174</v>
      </c>
      <c r="D425">
        <v>13670.731772675599</v>
      </c>
      <c r="E425">
        <v>99142.785720410902</v>
      </c>
      <c r="F425" s="4">
        <f t="shared" si="30"/>
        <v>7.2521930331902738</v>
      </c>
      <c r="G425" t="s">
        <v>13</v>
      </c>
      <c r="H425">
        <v>2970.1621058160299</v>
      </c>
      <c r="I425" s="5" cm="1">
        <f t="array" ref="I425">_xlfn.IFS(H425=0,0,H425&gt;0,E425/H425)</f>
        <v>33.379587439444542</v>
      </c>
      <c r="J425" t="s">
        <v>20</v>
      </c>
      <c r="K425" t="s">
        <v>21</v>
      </c>
      <c r="L425">
        <v>1280413745.9000599</v>
      </c>
      <c r="M425" s="9">
        <f t="shared" si="31"/>
        <v>40388.603540509954</v>
      </c>
      <c r="N425">
        <v>1283388735.7321999</v>
      </c>
      <c r="O425" s="9">
        <f t="shared" si="32"/>
        <v>40423.036293196761</v>
      </c>
      <c r="P425" t="b">
        <v>0</v>
      </c>
      <c r="Q425" t="b">
        <v>0</v>
      </c>
      <c r="R425" t="s">
        <v>32</v>
      </c>
      <c r="S425" t="str" cm="1">
        <f t="array" ref="S425:T425">_xlfn.TEXTSPLIT(R425,"/",,TRUE)</f>
        <v>theater</v>
      </c>
      <c r="T425" t="str">
        <v>plays</v>
      </c>
    </row>
    <row r="426" spans="1:20" x14ac:dyDescent="0.55000000000000004">
      <c r="A426">
        <v>424</v>
      </c>
      <c r="B426" t="s">
        <v>175</v>
      </c>
      <c r="C426" s="3" t="s">
        <v>176</v>
      </c>
      <c r="D426">
        <v>13618.717173666</v>
      </c>
      <c r="E426">
        <v>99291.4969237037</v>
      </c>
      <c r="F426" s="4">
        <f t="shared" ref="F426:F433" si="33">E426/D426</f>
        <v>7.29081128989887</v>
      </c>
      <c r="G426" t="s">
        <v>13</v>
      </c>
      <c r="H426">
        <v>2975.97818723605</v>
      </c>
      <c r="I426" s="5" cm="1">
        <f t="array" ref="I426">_xlfn.IFS(H426=0,0,H426&gt;0,E426/H426)</f>
        <v>33.364322813105368</v>
      </c>
      <c r="J426" t="s">
        <v>20</v>
      </c>
      <c r="K426" t="s">
        <v>21</v>
      </c>
      <c r="L426">
        <v>1280045271.69593</v>
      </c>
      <c r="M426" s="9">
        <f t="shared" ref="M426:M433" si="34">(((L426/60)/60)/24)+DATE(1970,1,1)</f>
        <v>40384.338792776965</v>
      </c>
      <c r="N426">
        <v>1283023953.5018301</v>
      </c>
      <c r="O426" s="9">
        <f t="shared" ref="O426:O433" si="35">(((N426/60)/60)/24)+DATE(1970,1,1)</f>
        <v>40418.814276641555</v>
      </c>
      <c r="P426" t="b">
        <v>0</v>
      </c>
      <c r="Q426" t="b">
        <v>1</v>
      </c>
      <c r="R426" t="s">
        <v>27</v>
      </c>
      <c r="S426" t="str" cm="1">
        <f t="array" ref="S426:T426">_xlfn.TEXTSPLIT(R426,"/",,TRUE)</f>
        <v>technology</v>
      </c>
      <c r="T426" t="str">
        <v>web</v>
      </c>
    </row>
    <row r="427" spans="1:20" x14ac:dyDescent="0.55000000000000004">
      <c r="A427">
        <v>425</v>
      </c>
      <c r="B427" t="s">
        <v>177</v>
      </c>
      <c r="C427" s="3" t="s">
        <v>178</v>
      </c>
      <c r="D427">
        <v>13566.7025746565</v>
      </c>
      <c r="E427">
        <v>99440.208126996498</v>
      </c>
      <c r="F427" s="4">
        <f t="shared" si="33"/>
        <v>7.3297256706104399</v>
      </c>
      <c r="G427" t="s">
        <v>19</v>
      </c>
      <c r="H427">
        <v>2981.79426865608</v>
      </c>
      <c r="I427" s="5" cm="1">
        <f t="array" ref="I427">_xlfn.IFS(H427=0,0,H427&gt;0,E427/H427)</f>
        <v>33.3491177350123</v>
      </c>
      <c r="J427" t="s">
        <v>20</v>
      </c>
      <c r="K427" t="s">
        <v>21</v>
      </c>
      <c r="L427">
        <v>1279676797.4918001</v>
      </c>
      <c r="M427" s="9">
        <f t="shared" si="34"/>
        <v>40380.074045043984</v>
      </c>
      <c r="N427">
        <v>1282659171.2714601</v>
      </c>
      <c r="O427" s="9">
        <f t="shared" si="35"/>
        <v>40414.592260086341</v>
      </c>
      <c r="P427" t="b">
        <v>0</v>
      </c>
      <c r="Q427" t="b">
        <v>0</v>
      </c>
      <c r="R427" t="s">
        <v>32</v>
      </c>
      <c r="S427" t="str" cm="1">
        <f t="array" ref="S427:T427">_xlfn.TEXTSPLIT(R427,"/",,TRUE)</f>
        <v>theater</v>
      </c>
      <c r="T427" t="str">
        <v>plays</v>
      </c>
    </row>
    <row r="428" spans="1:20" x14ac:dyDescent="0.55000000000000004">
      <c r="A428">
        <v>426</v>
      </c>
      <c r="B428" t="s">
        <v>179</v>
      </c>
      <c r="C428" s="3" t="s">
        <v>180</v>
      </c>
      <c r="D428">
        <v>13514.687975646901</v>
      </c>
      <c r="E428">
        <v>99588.919330289296</v>
      </c>
      <c r="F428" s="4">
        <f t="shared" si="33"/>
        <v>7.3689395944431579</v>
      </c>
      <c r="G428" t="s">
        <v>13</v>
      </c>
      <c r="H428">
        <v>2987.6103500761101</v>
      </c>
      <c r="I428" s="5" cm="1">
        <f t="array" ref="I428">_xlfn.IFS(H428=0,0,H428&gt;0,E428/H428)</f>
        <v>33.333971857391724</v>
      </c>
      <c r="J428" t="s">
        <v>20</v>
      </c>
      <c r="K428" t="s">
        <v>21</v>
      </c>
      <c r="L428">
        <v>1279308323.2876699</v>
      </c>
      <c r="M428" s="9">
        <f t="shared" si="34"/>
        <v>40375.809297310996</v>
      </c>
      <c r="N428">
        <v>1282294389.0411</v>
      </c>
      <c r="O428" s="9">
        <f t="shared" si="35"/>
        <v>40410.370243531252</v>
      </c>
      <c r="P428" t="b">
        <v>0</v>
      </c>
      <c r="Q428" t="b">
        <v>1</v>
      </c>
      <c r="R428" t="s">
        <v>32</v>
      </c>
      <c r="S428" t="str" cm="1">
        <f t="array" ref="S428:T428">_xlfn.TEXTSPLIT(R428,"/",,TRUE)</f>
        <v>theater</v>
      </c>
      <c r="T428" t="str">
        <v>plays</v>
      </c>
    </row>
    <row r="429" spans="1:20" ht="37" x14ac:dyDescent="0.55000000000000004">
      <c r="A429">
        <v>427</v>
      </c>
      <c r="B429" t="s">
        <v>181</v>
      </c>
      <c r="C429" s="3" t="s">
        <v>182</v>
      </c>
      <c r="D429">
        <v>13462.6733766373</v>
      </c>
      <c r="E429">
        <v>99737.630533582094</v>
      </c>
      <c r="F429" s="4">
        <f t="shared" si="33"/>
        <v>7.4084565333556736</v>
      </c>
      <c r="G429" t="s">
        <v>19</v>
      </c>
      <c r="H429">
        <v>2993.4264314961301</v>
      </c>
      <c r="I429" s="5" cm="1">
        <f t="array" ref="I429">_xlfn.IFS(H429=0,0,H429&gt;0,E429/H429)</f>
        <v>33.318884835172888</v>
      </c>
      <c r="J429" t="s">
        <v>39</v>
      </c>
      <c r="K429" t="s">
        <v>40</v>
      </c>
      <c r="L429">
        <v>1278939849.08354</v>
      </c>
      <c r="M429" s="9">
        <f t="shared" si="34"/>
        <v>40371.544549578008</v>
      </c>
      <c r="N429">
        <v>1281929606.81073</v>
      </c>
      <c r="O429" s="9">
        <f t="shared" si="35"/>
        <v>40406.148226976038</v>
      </c>
      <c r="P429" t="b">
        <v>0</v>
      </c>
      <c r="Q429" t="b">
        <v>1</v>
      </c>
      <c r="R429" t="s">
        <v>64</v>
      </c>
      <c r="S429" t="str" cm="1">
        <f t="array" ref="S429:T429">_xlfn.TEXTSPLIT(R429,"/",,TRUE)</f>
        <v>technology</v>
      </c>
      <c r="T429" t="str">
        <v>wearables</v>
      </c>
    </row>
    <row r="430" spans="1:20" x14ac:dyDescent="0.55000000000000004">
      <c r="A430">
        <v>428</v>
      </c>
      <c r="B430" t="s">
        <v>183</v>
      </c>
      <c r="C430" s="3" t="s">
        <v>184</v>
      </c>
      <c r="D430">
        <v>13410.658777627699</v>
      </c>
      <c r="E430">
        <v>99886.341736874907</v>
      </c>
      <c r="F430" s="4">
        <f t="shared" si="33"/>
        <v>7.4482800131720648</v>
      </c>
      <c r="G430" t="s">
        <v>19</v>
      </c>
      <c r="H430">
        <v>2999.2425129161602</v>
      </c>
      <c r="I430" s="5" cm="1">
        <f t="array" ref="I430">_xlfn.IFS(H430=0,0,H430&gt;0,E430/H430)</f>
        <v>33.303856325961291</v>
      </c>
      <c r="J430" t="s">
        <v>106</v>
      </c>
      <c r="K430" t="s">
        <v>107</v>
      </c>
      <c r="L430">
        <v>1278571374.87941</v>
      </c>
      <c r="M430" s="9">
        <f t="shared" si="34"/>
        <v>40367.279801845019</v>
      </c>
      <c r="N430">
        <v>1281564824.5803599</v>
      </c>
      <c r="O430" s="9">
        <f t="shared" si="35"/>
        <v>40401.926210420832</v>
      </c>
      <c r="P430" t="b">
        <v>0</v>
      </c>
      <c r="Q430" t="b">
        <v>1</v>
      </c>
      <c r="R430" t="s">
        <v>32</v>
      </c>
      <c r="S430" t="str" cm="1">
        <f t="array" ref="S430:T430">_xlfn.TEXTSPLIT(R430,"/",,TRUE)</f>
        <v>theater</v>
      </c>
      <c r="T430" t="str">
        <v>plays</v>
      </c>
    </row>
    <row r="431" spans="1:20" x14ac:dyDescent="0.55000000000000004">
      <c r="A431">
        <v>429</v>
      </c>
      <c r="B431" t="s">
        <v>185</v>
      </c>
      <c r="C431" s="3" t="s">
        <v>186</v>
      </c>
      <c r="D431">
        <v>13358.6441786181</v>
      </c>
      <c r="E431">
        <v>100035.052940168</v>
      </c>
      <c r="F431" s="4">
        <f t="shared" si="33"/>
        <v>7.4884136146304803</v>
      </c>
      <c r="G431" t="s">
        <v>73</v>
      </c>
      <c r="H431">
        <v>3005.0585943361898</v>
      </c>
      <c r="I431" s="5" cm="1">
        <f t="array" ref="I431">_xlfn.IFS(H431=0,0,H431&gt;0,E431/H431)</f>
        <v>33.288885990013618</v>
      </c>
      <c r="J431" t="s">
        <v>20</v>
      </c>
      <c r="K431" t="s">
        <v>21</v>
      </c>
      <c r="L431">
        <v>1278202900.6752801</v>
      </c>
      <c r="M431" s="9">
        <f t="shared" si="34"/>
        <v>40363.015054112038</v>
      </c>
      <c r="N431">
        <v>1281200042.3499899</v>
      </c>
      <c r="O431" s="9">
        <f t="shared" si="35"/>
        <v>40397.704193865626</v>
      </c>
      <c r="P431" t="b">
        <v>0</v>
      </c>
      <c r="Q431" t="b">
        <v>0</v>
      </c>
      <c r="R431" t="s">
        <v>32</v>
      </c>
      <c r="S431" t="str" cm="1">
        <f t="array" ref="S431:T431">_xlfn.TEXTSPLIT(R431,"/",,TRUE)</f>
        <v>theater</v>
      </c>
      <c r="T431" t="str">
        <v>plays</v>
      </c>
    </row>
    <row r="432" spans="1:20" x14ac:dyDescent="0.55000000000000004">
      <c r="A432">
        <v>430</v>
      </c>
      <c r="B432" t="s">
        <v>187</v>
      </c>
      <c r="C432" s="3" t="s">
        <v>188</v>
      </c>
      <c r="D432">
        <v>13306.6295796085</v>
      </c>
      <c r="E432">
        <v>100183.764143461</v>
      </c>
      <c r="F432" s="4">
        <f t="shared" si="33"/>
        <v>7.5288609744563546</v>
      </c>
      <c r="G432" t="s">
        <v>19</v>
      </c>
      <c r="H432">
        <v>3010.8746757562199</v>
      </c>
      <c r="I432" s="5" cm="1">
        <f t="array" ref="I432">_xlfn.IFS(H432=0,0,H432&gt;0,E432/H432)</f>
        <v>33.273973490211297</v>
      </c>
      <c r="J432" t="s">
        <v>106</v>
      </c>
      <c r="K432" t="s">
        <v>107</v>
      </c>
      <c r="L432">
        <v>1277834426.4711599</v>
      </c>
      <c r="M432" s="9">
        <f t="shared" si="34"/>
        <v>40358.750306379166</v>
      </c>
      <c r="N432">
        <v>1280835260.1196201</v>
      </c>
      <c r="O432" s="9">
        <f t="shared" si="35"/>
        <v>40393.48217731042</v>
      </c>
      <c r="P432" t="b">
        <v>0</v>
      </c>
      <c r="Q432" t="b">
        <v>1</v>
      </c>
      <c r="R432" t="s">
        <v>32</v>
      </c>
      <c r="S432" t="str" cm="1">
        <f t="array" ref="S432:T432">_xlfn.TEXTSPLIT(R432,"/",,TRUE)</f>
        <v>theater</v>
      </c>
      <c r="T432" t="str">
        <v>plays</v>
      </c>
    </row>
    <row r="433" spans="1:20" ht="37" x14ac:dyDescent="0.55000000000000004">
      <c r="A433">
        <v>431</v>
      </c>
      <c r="B433" t="s">
        <v>189</v>
      </c>
      <c r="C433" s="3" t="s">
        <v>190</v>
      </c>
      <c r="D433">
        <v>13254.614980599001</v>
      </c>
      <c r="E433">
        <v>100332.475346753</v>
      </c>
      <c r="F433" s="4">
        <f t="shared" si="33"/>
        <v>7.5696257864608896</v>
      </c>
      <c r="G433" t="s">
        <v>19</v>
      </c>
      <c r="H433">
        <v>3016.6907571762399</v>
      </c>
      <c r="I433" s="5" cm="1">
        <f t="array" ref="I433">_xlfn.IFS(H433=0,0,H433&gt;0,E433/H433)</f>
        <v>33.259118492035547</v>
      </c>
      <c r="J433" t="s">
        <v>20</v>
      </c>
      <c r="K433" t="s">
        <v>21</v>
      </c>
      <c r="L433">
        <v>1277465952.26703</v>
      </c>
      <c r="M433" s="9">
        <f t="shared" si="34"/>
        <v>40354.485558646178</v>
      </c>
      <c r="N433">
        <v>1280470477.88925</v>
      </c>
      <c r="O433" s="9">
        <f t="shared" si="35"/>
        <v>40389.260160755206</v>
      </c>
      <c r="P433" t="b">
        <v>0</v>
      </c>
      <c r="Q433" t="b">
        <v>0</v>
      </c>
      <c r="R433" t="s">
        <v>32</v>
      </c>
      <c r="S433" t="str" cm="1">
        <f t="array" ref="S433:T433">_xlfn.TEXTSPLIT(R433,"/",,TRUE)</f>
        <v>theater</v>
      </c>
      <c r="T433" t="str">
        <v>plays</v>
      </c>
    </row>
    <row r="434" spans="1:20" x14ac:dyDescent="0.55000000000000004">
      <c r="A434">
        <v>432</v>
      </c>
      <c r="B434" t="s">
        <v>11</v>
      </c>
      <c r="C434" s="3" t="s">
        <v>12</v>
      </c>
      <c r="D434">
        <v>13202.6003815894</v>
      </c>
      <c r="E434">
        <v>100481.186550046</v>
      </c>
      <c r="F434" s="4">
        <f t="shared" ref="F434:F497" si="36">E434/D434</f>
        <v>7.6107118026660689</v>
      </c>
      <c r="G434" t="s">
        <v>13</v>
      </c>
      <c r="H434">
        <v>3022.50683859627</v>
      </c>
      <c r="I434" s="5" cm="1">
        <f t="array" ref="I434">_xlfn.IFS(H434=0,0,H434&gt;0,E434/H434)</f>
        <v>33.244320663543</v>
      </c>
      <c r="J434" t="s">
        <v>14</v>
      </c>
      <c r="K434" t="s">
        <v>15</v>
      </c>
      <c r="L434">
        <v>1277097478.0629001</v>
      </c>
      <c r="M434" s="9">
        <f t="shared" ref="M434:M497" si="37">(((L434/60)/60)/24)+DATE(1970,1,1)</f>
        <v>40350.220810913197</v>
      </c>
      <c r="N434">
        <v>1280105695.65889</v>
      </c>
      <c r="O434" s="9">
        <f t="shared" ref="O434:O497" si="38">(((N434/60)/60)/24)+DATE(1970,1,1)</f>
        <v>40385.038144200116</v>
      </c>
      <c r="P434" t="b">
        <v>0</v>
      </c>
      <c r="Q434" t="b">
        <v>0</v>
      </c>
      <c r="R434" t="s">
        <v>16</v>
      </c>
      <c r="S434" t="str" cm="1">
        <f t="array" ref="S434:T434">_xlfn.TEXTSPLIT(R434,"/",,TRUE)</f>
        <v>food</v>
      </c>
      <c r="T434" t="str">
        <v>food trucks</v>
      </c>
    </row>
    <row r="435" spans="1:20" x14ac:dyDescent="0.55000000000000004">
      <c r="A435">
        <v>433</v>
      </c>
      <c r="B435" t="s">
        <v>17</v>
      </c>
      <c r="C435" s="3" t="s">
        <v>18</v>
      </c>
      <c r="D435">
        <v>13150.585782579799</v>
      </c>
      <c r="E435">
        <v>100629.897753339</v>
      </c>
      <c r="F435" s="4">
        <f t="shared" si="36"/>
        <v>7.6521228344550636</v>
      </c>
      <c r="G435" t="s">
        <v>19</v>
      </c>
      <c r="H435">
        <v>3028.3229200163</v>
      </c>
      <c r="I435" s="5" cm="1">
        <f t="array" ref="I435">_xlfn.IFS(H435=0,0,H435&gt;0,E435/H435)</f>
        <v>33.229579675339693</v>
      </c>
      <c r="J435" t="s">
        <v>20</v>
      </c>
      <c r="K435" t="s">
        <v>21</v>
      </c>
      <c r="L435">
        <v>1276729003.8587699</v>
      </c>
      <c r="M435" s="9">
        <f t="shared" si="37"/>
        <v>40345.956063180209</v>
      </c>
      <c r="N435">
        <v>1279740913.42852</v>
      </c>
      <c r="O435" s="9">
        <f t="shared" si="38"/>
        <v>40380.816127644903</v>
      </c>
      <c r="P435" t="b">
        <v>0</v>
      </c>
      <c r="Q435" t="b">
        <v>1</v>
      </c>
      <c r="R435" t="s">
        <v>22</v>
      </c>
      <c r="S435" t="str" cm="1">
        <f t="array" ref="S435:T435">_xlfn.TEXTSPLIT(R435,"/",,TRUE)</f>
        <v>music</v>
      </c>
      <c r="T435" t="str">
        <v>rock</v>
      </c>
    </row>
    <row r="436" spans="1:20" ht="37" x14ac:dyDescent="0.55000000000000004">
      <c r="A436">
        <v>434</v>
      </c>
      <c r="B436" t="s">
        <v>23</v>
      </c>
      <c r="C436" s="3" t="s">
        <v>24</v>
      </c>
      <c r="D436">
        <v>13098.5711835702</v>
      </c>
      <c r="E436">
        <v>100778.608956632</v>
      </c>
      <c r="F436" s="4">
        <f t="shared" si="36"/>
        <v>7.6938627537513877</v>
      </c>
      <c r="G436" t="s">
        <v>19</v>
      </c>
      <c r="H436">
        <v>3034.1390014363201</v>
      </c>
      <c r="I436" s="5" cm="1">
        <f t="array" ref="I436">_xlfn.IFS(H436=0,0,H436&gt;0,E436/H436)</f>
        <v>33.214895200557649</v>
      </c>
      <c r="J436" t="s">
        <v>25</v>
      </c>
      <c r="K436" t="s">
        <v>26</v>
      </c>
      <c r="L436">
        <v>1276360529.65464</v>
      </c>
      <c r="M436" s="9">
        <f t="shared" si="37"/>
        <v>40341.69131544722</v>
      </c>
      <c r="N436">
        <v>1279376131.1981499</v>
      </c>
      <c r="O436" s="9">
        <f t="shared" si="38"/>
        <v>40376.594111089697</v>
      </c>
      <c r="P436" t="b">
        <v>0</v>
      </c>
      <c r="Q436" t="b">
        <v>0</v>
      </c>
      <c r="R436" t="s">
        <v>27</v>
      </c>
      <c r="S436" t="str" cm="1">
        <f t="array" ref="S436:T436">_xlfn.TEXTSPLIT(R436,"/",,TRUE)</f>
        <v>technology</v>
      </c>
      <c r="T436" t="str">
        <v>web</v>
      </c>
    </row>
    <row r="437" spans="1:20" ht="37" x14ac:dyDescent="0.55000000000000004">
      <c r="A437">
        <v>435</v>
      </c>
      <c r="B437" t="s">
        <v>28</v>
      </c>
      <c r="C437" s="3" t="s">
        <v>29</v>
      </c>
      <c r="D437">
        <v>13046.5565845606</v>
      </c>
      <c r="E437">
        <v>100927.320159925</v>
      </c>
      <c r="F437" s="4">
        <f t="shared" si="36"/>
        <v>7.735935494225596</v>
      </c>
      <c r="G437" t="s">
        <v>13</v>
      </c>
      <c r="H437">
        <v>3039.9550828563501</v>
      </c>
      <c r="I437" s="5" cm="1">
        <f t="array" ref="I437">_xlfn.IFS(H437=0,0,H437&gt;0,E437/H437)</f>
        <v>33.20026691483001</v>
      </c>
      <c r="J437" t="s">
        <v>20</v>
      </c>
      <c r="K437" t="s">
        <v>21</v>
      </c>
      <c r="L437">
        <v>1275992055.45051</v>
      </c>
      <c r="M437" s="9">
        <f t="shared" si="37"/>
        <v>40337.426567714239</v>
      </c>
      <c r="N437">
        <v>1279011348.9677801</v>
      </c>
      <c r="O437" s="9">
        <f t="shared" si="38"/>
        <v>40372.37209453449</v>
      </c>
      <c r="P437" t="b">
        <v>0</v>
      </c>
      <c r="Q437" t="b">
        <v>0</v>
      </c>
      <c r="R437" t="s">
        <v>22</v>
      </c>
      <c r="S437" t="str" cm="1">
        <f t="array" ref="S437:T437">_xlfn.TEXTSPLIT(R437,"/",,TRUE)</f>
        <v>music</v>
      </c>
      <c r="T437" t="str">
        <v>rock</v>
      </c>
    </row>
    <row r="438" spans="1:20" x14ac:dyDescent="0.55000000000000004">
      <c r="A438">
        <v>436</v>
      </c>
      <c r="B438" t="s">
        <v>30</v>
      </c>
      <c r="C438" s="3" t="s">
        <v>31</v>
      </c>
      <c r="D438">
        <v>12994.541985551001</v>
      </c>
      <c r="E438">
        <v>101076.031363217</v>
      </c>
      <c r="F438" s="4">
        <f t="shared" si="36"/>
        <v>7.7783450525310016</v>
      </c>
      <c r="G438" t="s">
        <v>13</v>
      </c>
      <c r="H438">
        <v>3045.7711642763802</v>
      </c>
      <c r="I438" s="5" cm="1">
        <f t="array" ref="I438">_xlfn.IFS(H438=0,0,H438&gt;0,E438/H438)</f>
        <v>33.185694496267523</v>
      </c>
      <c r="J438" t="s">
        <v>20</v>
      </c>
      <c r="K438" t="s">
        <v>21</v>
      </c>
      <c r="L438">
        <v>1275623581.2463801</v>
      </c>
      <c r="M438" s="9">
        <f t="shared" si="37"/>
        <v>40333.161819981251</v>
      </c>
      <c r="N438">
        <v>1278646566.7374101</v>
      </c>
      <c r="O438" s="9">
        <f t="shared" si="38"/>
        <v>40368.150077979284</v>
      </c>
      <c r="P438" t="b">
        <v>0</v>
      </c>
      <c r="Q438" t="b">
        <v>0</v>
      </c>
      <c r="R438" t="s">
        <v>32</v>
      </c>
      <c r="S438" t="str" cm="1">
        <f t="array" ref="S438:T438">_xlfn.TEXTSPLIT(R438,"/",,TRUE)</f>
        <v>theater</v>
      </c>
      <c r="T438" t="str">
        <v>plays</v>
      </c>
    </row>
    <row r="439" spans="1:20" x14ac:dyDescent="0.55000000000000004">
      <c r="A439">
        <v>437</v>
      </c>
      <c r="B439" t="s">
        <v>33</v>
      </c>
      <c r="C439" s="3" t="s">
        <v>34</v>
      </c>
      <c r="D439">
        <v>12942.5273865415</v>
      </c>
      <c r="E439">
        <v>101224.74256651</v>
      </c>
      <c r="F439" s="4">
        <f t="shared" si="36"/>
        <v>7.8210954895695419</v>
      </c>
      <c r="G439" t="s">
        <v>19</v>
      </c>
      <c r="H439">
        <v>3051.5872456963998</v>
      </c>
      <c r="I439" s="5" cm="1">
        <f t="array" ref="I439">_xlfn.IFS(H439=0,0,H439&gt;0,E439/H439)</f>
        <v>33.171177625435909</v>
      </c>
      <c r="J439" t="s">
        <v>35</v>
      </c>
      <c r="K439" t="s">
        <v>36</v>
      </c>
      <c r="L439">
        <v>1275255107.0422499</v>
      </c>
      <c r="M439" s="9">
        <f t="shared" si="37"/>
        <v>40328.897072248263</v>
      </c>
      <c r="N439">
        <v>1278281784.50704</v>
      </c>
      <c r="O439" s="9">
        <f t="shared" si="38"/>
        <v>40363.928061424071</v>
      </c>
      <c r="P439" t="b">
        <v>0</v>
      </c>
      <c r="Q439" t="b">
        <v>0</v>
      </c>
      <c r="R439" t="s">
        <v>32</v>
      </c>
      <c r="S439" t="str" cm="1">
        <f t="array" ref="S439:T439">_xlfn.TEXTSPLIT(R439,"/",,TRUE)</f>
        <v>theater</v>
      </c>
      <c r="T439" t="str">
        <v>plays</v>
      </c>
    </row>
    <row r="440" spans="1:20" x14ac:dyDescent="0.55000000000000004">
      <c r="A440">
        <v>438</v>
      </c>
      <c r="B440" t="s">
        <v>37</v>
      </c>
      <c r="C440" s="3" t="s">
        <v>38</v>
      </c>
      <c r="D440">
        <v>12890.512787531899</v>
      </c>
      <c r="E440">
        <v>101373.453769803</v>
      </c>
      <c r="F440" s="4">
        <f t="shared" si="36"/>
        <v>7.8641909317877969</v>
      </c>
      <c r="G440" t="s">
        <v>13</v>
      </c>
      <c r="H440">
        <v>3057.4033271164299</v>
      </c>
      <c r="I440" s="5" cm="1">
        <f t="array" ref="I440">_xlfn.IFS(H440=0,0,H440&gt;0,E440/H440)</f>
        <v>33.15671598533018</v>
      </c>
      <c r="J440" t="s">
        <v>39</v>
      </c>
      <c r="K440" t="s">
        <v>40</v>
      </c>
      <c r="L440">
        <v>1274886632.83812</v>
      </c>
      <c r="M440" s="9">
        <f t="shared" si="37"/>
        <v>40324.632324515274</v>
      </c>
      <c r="N440">
        <v>1277917002.27667</v>
      </c>
      <c r="O440" s="9">
        <f t="shared" si="38"/>
        <v>40359.706044868864</v>
      </c>
      <c r="P440" t="b">
        <v>0</v>
      </c>
      <c r="Q440" t="b">
        <v>0</v>
      </c>
      <c r="R440" t="s">
        <v>41</v>
      </c>
      <c r="S440" t="str" cm="1">
        <f t="array" ref="S440:T440">_xlfn.TEXTSPLIT(R440,"/",,TRUE)</f>
        <v>film &amp; video</v>
      </c>
      <c r="T440" t="str">
        <v>documentary</v>
      </c>
    </row>
    <row r="441" spans="1:20" x14ac:dyDescent="0.55000000000000004">
      <c r="A441">
        <v>439</v>
      </c>
      <c r="B441" t="s">
        <v>42</v>
      </c>
      <c r="C441" s="3" t="s">
        <v>43</v>
      </c>
      <c r="D441">
        <v>12838.498188522301</v>
      </c>
      <c r="E441">
        <v>101522.16497309601</v>
      </c>
      <c r="F441" s="4">
        <f t="shared" si="36"/>
        <v>7.9076355725046925</v>
      </c>
      <c r="G441" t="s">
        <v>19</v>
      </c>
      <c r="H441">
        <v>3063.2194085364599</v>
      </c>
      <c r="I441" s="5" cm="1">
        <f t="array" ref="I441">_xlfn.IFS(H441=0,0,H441&gt;0,E441/H441)</f>
        <v>33.142309261353596</v>
      </c>
      <c r="J441" t="s">
        <v>35</v>
      </c>
      <c r="K441" t="s">
        <v>36</v>
      </c>
      <c r="L441">
        <v>1274518158.6340001</v>
      </c>
      <c r="M441" s="9">
        <f t="shared" si="37"/>
        <v>40320.36757678241</v>
      </c>
      <c r="N441">
        <v>1277552220.0462999</v>
      </c>
      <c r="O441" s="9">
        <f t="shared" si="38"/>
        <v>40355.484028313658</v>
      </c>
      <c r="P441" t="b">
        <v>0</v>
      </c>
      <c r="Q441" t="b">
        <v>0</v>
      </c>
      <c r="R441" t="s">
        <v>32</v>
      </c>
      <c r="S441" t="str" cm="1">
        <f t="array" ref="S441:T441">_xlfn.TEXTSPLIT(R441,"/",,TRUE)</f>
        <v>theater</v>
      </c>
      <c r="T441" t="str">
        <v>plays</v>
      </c>
    </row>
    <row r="442" spans="1:20" x14ac:dyDescent="0.55000000000000004">
      <c r="A442">
        <v>440</v>
      </c>
      <c r="B442" t="s">
        <v>44</v>
      </c>
      <c r="C442" s="3" t="s">
        <v>45</v>
      </c>
      <c r="D442">
        <v>12786.4835895127</v>
      </c>
      <c r="E442">
        <v>101670.87617638901</v>
      </c>
      <c r="F442" s="4">
        <f t="shared" si="36"/>
        <v>7.9514336732718354</v>
      </c>
      <c r="G442" t="s">
        <v>46</v>
      </c>
      <c r="H442">
        <v>3069.03548995649</v>
      </c>
      <c r="I442" s="5" cm="1">
        <f t="array" ref="I442">_xlfn.IFS(H442=0,0,H442&gt;0,E442/H442)</f>
        <v>33.127957141294054</v>
      </c>
      <c r="J442" t="s">
        <v>35</v>
      </c>
      <c r="K442" t="s">
        <v>36</v>
      </c>
      <c r="L442">
        <v>1274149684.4298699</v>
      </c>
      <c r="M442" s="9">
        <f t="shared" si="37"/>
        <v>40316.102829049421</v>
      </c>
      <c r="N442">
        <v>1277187437.8159399</v>
      </c>
      <c r="O442" s="9">
        <f t="shared" si="38"/>
        <v>40351.262011758561</v>
      </c>
      <c r="P442" t="b">
        <v>0</v>
      </c>
      <c r="Q442" t="b">
        <v>0</v>
      </c>
      <c r="R442" t="s">
        <v>32</v>
      </c>
      <c r="S442" t="str" cm="1">
        <f t="array" ref="S442:T442">_xlfn.TEXTSPLIT(R442,"/",,TRUE)</f>
        <v>theater</v>
      </c>
      <c r="T442" t="str">
        <v>plays</v>
      </c>
    </row>
    <row r="443" spans="1:20" x14ac:dyDescent="0.55000000000000004">
      <c r="A443">
        <v>441</v>
      </c>
      <c r="B443" t="s">
        <v>47</v>
      </c>
      <c r="C443" s="3" t="s">
        <v>48</v>
      </c>
      <c r="D443">
        <v>12734.468990503099</v>
      </c>
      <c r="E443">
        <v>101819.58737968199</v>
      </c>
      <c r="F443" s="4">
        <f t="shared" si="36"/>
        <v>7.9955895652669398</v>
      </c>
      <c r="G443" t="s">
        <v>13</v>
      </c>
      <c r="H443">
        <v>3074.85157137651</v>
      </c>
      <c r="I443" s="5" cm="1">
        <f t="array" ref="I443">_xlfn.IFS(H443=0,0,H443&gt;0,E443/H443)</f>
        <v>33.113659315301753</v>
      </c>
      <c r="J443" t="s">
        <v>20</v>
      </c>
      <c r="K443" t="s">
        <v>21</v>
      </c>
      <c r="L443">
        <v>1273781210.22574</v>
      </c>
      <c r="M443" s="9">
        <f t="shared" si="37"/>
        <v>40311.838081316433</v>
      </c>
      <c r="N443">
        <v>1276822655.5855701</v>
      </c>
      <c r="O443" s="9">
        <f t="shared" si="38"/>
        <v>40347.039995203362</v>
      </c>
      <c r="P443" t="b">
        <v>0</v>
      </c>
      <c r="Q443" t="b">
        <v>0</v>
      </c>
      <c r="R443" t="s">
        <v>49</v>
      </c>
      <c r="S443" t="str" cm="1">
        <f t="array" ref="S443:T443">_xlfn.TEXTSPLIT(R443,"/",,TRUE)</f>
        <v>music</v>
      </c>
      <c r="T443" t="str">
        <v>electric music</v>
      </c>
    </row>
    <row r="444" spans="1:20" x14ac:dyDescent="0.55000000000000004">
      <c r="A444">
        <v>442</v>
      </c>
      <c r="B444" t="s">
        <v>50</v>
      </c>
      <c r="C444" s="3" t="s">
        <v>51</v>
      </c>
      <c r="D444">
        <v>12682.4543914936</v>
      </c>
      <c r="E444">
        <v>101968.29858297401</v>
      </c>
      <c r="F444" s="4">
        <f t="shared" si="36"/>
        <v>8.0401076507214864</v>
      </c>
      <c r="G444" t="s">
        <v>19</v>
      </c>
      <c r="H444">
        <v>3080.6676527965401</v>
      </c>
      <c r="I444" s="5" cm="1">
        <f t="array" ref="I444">_xlfn.IFS(H444=0,0,H444&gt;0,E444/H444)</f>
        <v>33.099415475866138</v>
      </c>
      <c r="J444" t="s">
        <v>20</v>
      </c>
      <c r="K444" t="s">
        <v>21</v>
      </c>
      <c r="L444">
        <v>1273412736.02161</v>
      </c>
      <c r="M444" s="9">
        <f t="shared" si="37"/>
        <v>40307.573333583452</v>
      </c>
      <c r="N444">
        <v>1276457873.3552001</v>
      </c>
      <c r="O444" s="9">
        <f t="shared" si="38"/>
        <v>40342.817978648149</v>
      </c>
      <c r="P444" t="b">
        <v>0</v>
      </c>
      <c r="Q444" t="b">
        <v>0</v>
      </c>
      <c r="R444" t="s">
        <v>52</v>
      </c>
      <c r="S444" t="str" cm="1">
        <f t="array" ref="S444:T444">_xlfn.TEXTSPLIT(R444,"/",,TRUE)</f>
        <v>film &amp; video</v>
      </c>
      <c r="T444" t="str">
        <v>drama</v>
      </c>
    </row>
    <row r="445" spans="1:20" ht="37" x14ac:dyDescent="0.55000000000000004">
      <c r="A445">
        <v>443</v>
      </c>
      <c r="B445" t="s">
        <v>53</v>
      </c>
      <c r="C445" s="3" t="s">
        <v>54</v>
      </c>
      <c r="D445">
        <v>12630.439792484</v>
      </c>
      <c r="E445">
        <v>102117.00978626699</v>
      </c>
      <c r="F445" s="4">
        <f t="shared" si="36"/>
        <v>8.0849924043843515</v>
      </c>
      <c r="G445" t="s">
        <v>13</v>
      </c>
      <c r="H445">
        <v>3086.4837342165702</v>
      </c>
      <c r="I445" s="5" cm="1">
        <f t="array" ref="I445">_xlfn.IFS(H445=0,0,H445&gt;0,E445/H445)</f>
        <v>33.085225317795803</v>
      </c>
      <c r="J445" t="s">
        <v>20</v>
      </c>
      <c r="K445" t="s">
        <v>21</v>
      </c>
      <c r="L445">
        <v>1273044261.8174801</v>
      </c>
      <c r="M445" s="9">
        <f t="shared" si="37"/>
        <v>40303.308585850464</v>
      </c>
      <c r="N445">
        <v>1276093091.12483</v>
      </c>
      <c r="O445" s="9">
        <f t="shared" si="38"/>
        <v>40338.595962092943</v>
      </c>
      <c r="P445" t="b">
        <v>0</v>
      </c>
      <c r="Q445" t="b">
        <v>1</v>
      </c>
      <c r="R445" t="s">
        <v>32</v>
      </c>
      <c r="S445" t="str" cm="1">
        <f t="array" ref="S445:T445">_xlfn.TEXTSPLIT(R445,"/",,TRUE)</f>
        <v>theater</v>
      </c>
      <c r="T445" t="str">
        <v>plays</v>
      </c>
    </row>
    <row r="446" spans="1:20" x14ac:dyDescent="0.55000000000000004">
      <c r="A446">
        <v>444</v>
      </c>
      <c r="B446" t="s">
        <v>55</v>
      </c>
      <c r="C446" s="3" t="s">
        <v>56</v>
      </c>
      <c r="D446">
        <v>12578.425193474401</v>
      </c>
      <c r="E446">
        <v>102265.72098956</v>
      </c>
      <c r="F446" s="4">
        <f t="shared" si="36"/>
        <v>8.1302483750203276</v>
      </c>
      <c r="G446" t="s">
        <v>13</v>
      </c>
      <c r="H446">
        <v>3092.2998156365902</v>
      </c>
      <c r="I446" s="5" cm="1">
        <f t="array" ref="I446">_xlfn.IFS(H446=0,0,H446&gt;0,E446/H446)</f>
        <v>33.071088538194431</v>
      </c>
      <c r="J446" t="s">
        <v>20</v>
      </c>
      <c r="K446" t="s">
        <v>21</v>
      </c>
      <c r="L446">
        <v>1272675787.6133499</v>
      </c>
      <c r="M446" s="9">
        <f t="shared" si="37"/>
        <v>40299.043838117475</v>
      </c>
      <c r="N446">
        <v>1275728308.89446</v>
      </c>
      <c r="O446" s="9">
        <f t="shared" si="38"/>
        <v>40334.373945537729</v>
      </c>
      <c r="P446" t="b">
        <v>0</v>
      </c>
      <c r="Q446" t="b">
        <v>0</v>
      </c>
      <c r="R446" t="s">
        <v>52</v>
      </c>
      <c r="S446" t="str" cm="1">
        <f t="array" ref="S446:T446">_xlfn.TEXTSPLIT(R446,"/",,TRUE)</f>
        <v>film &amp; video</v>
      </c>
      <c r="T446" t="str">
        <v>drama</v>
      </c>
    </row>
    <row r="447" spans="1:20" ht="37" x14ac:dyDescent="0.55000000000000004">
      <c r="A447">
        <v>445</v>
      </c>
      <c r="B447" t="s">
        <v>57</v>
      </c>
      <c r="C447" s="3" t="s">
        <v>58</v>
      </c>
      <c r="D447">
        <v>12526.4105944648</v>
      </c>
      <c r="E447">
        <v>102414.432192853</v>
      </c>
      <c r="F447" s="4">
        <f t="shared" si="36"/>
        <v>8.1758801869474187</v>
      </c>
      <c r="G447" t="s">
        <v>19</v>
      </c>
      <c r="H447">
        <v>3098.1158970566198</v>
      </c>
      <c r="I447" s="5" cm="1">
        <f t="array" ref="I447">_xlfn.IFS(H447=0,0,H447&gt;0,E447/H447)</f>
        <v>33.057004836440214</v>
      </c>
      <c r="J447" t="s">
        <v>20</v>
      </c>
      <c r="K447" t="s">
        <v>21</v>
      </c>
      <c r="L447">
        <v>1272307313.40922</v>
      </c>
      <c r="M447" s="9">
        <f t="shared" si="37"/>
        <v>40294.779090384487</v>
      </c>
      <c r="N447">
        <v>1275363526.6640899</v>
      </c>
      <c r="O447" s="9">
        <f t="shared" si="38"/>
        <v>40330.151928982523</v>
      </c>
      <c r="P447" t="b">
        <v>0</v>
      </c>
      <c r="Q447" t="b">
        <v>0</v>
      </c>
      <c r="R447" t="s">
        <v>59</v>
      </c>
      <c r="S447" t="str" cm="1">
        <f t="array" ref="S447:T447">_xlfn.TEXTSPLIT(R447,"/",,TRUE)</f>
        <v>music</v>
      </c>
      <c r="T447" t="str">
        <v>indie rock</v>
      </c>
    </row>
    <row r="448" spans="1:20" x14ac:dyDescent="0.55000000000000004">
      <c r="A448">
        <v>446</v>
      </c>
      <c r="B448" t="s">
        <v>60</v>
      </c>
      <c r="C448" s="3" t="s">
        <v>61</v>
      </c>
      <c r="D448">
        <v>12474.395995455199</v>
      </c>
      <c r="E448">
        <v>102563.143396146</v>
      </c>
      <c r="F448" s="4">
        <f t="shared" si="36"/>
        <v>8.2218925416118633</v>
      </c>
      <c r="G448" t="s">
        <v>13</v>
      </c>
      <c r="H448">
        <v>3103.9319784766499</v>
      </c>
      <c r="I448" s="5" cm="1">
        <f t="array" ref="I448">_xlfn.IFS(H448=0,0,H448&gt;0,E448/H448)</f>
        <v>33.04297391416484</v>
      </c>
      <c r="J448" t="s">
        <v>20</v>
      </c>
      <c r="K448" t="s">
        <v>21</v>
      </c>
      <c r="L448">
        <v>1271938839.20509</v>
      </c>
      <c r="M448" s="9">
        <f t="shared" si="37"/>
        <v>40290.514342651506</v>
      </c>
      <c r="N448">
        <v>1274998744.4337201</v>
      </c>
      <c r="O448" s="9">
        <f t="shared" si="38"/>
        <v>40325.929912427317</v>
      </c>
      <c r="P448" t="b">
        <v>0</v>
      </c>
      <c r="Q448" t="b">
        <v>0</v>
      </c>
      <c r="R448" t="s">
        <v>59</v>
      </c>
      <c r="S448" t="str" cm="1">
        <f t="array" ref="S448:T448">_xlfn.TEXTSPLIT(R448,"/",,TRUE)</f>
        <v>music</v>
      </c>
      <c r="T448" t="str">
        <v>indie rock</v>
      </c>
    </row>
    <row r="449" spans="1:20" x14ac:dyDescent="0.55000000000000004">
      <c r="A449">
        <v>447</v>
      </c>
      <c r="B449" t="s">
        <v>62</v>
      </c>
      <c r="C449" s="3" t="s">
        <v>63</v>
      </c>
      <c r="D449">
        <v>12422.3813964456</v>
      </c>
      <c r="E449">
        <v>102711.854599438</v>
      </c>
      <c r="F449" s="4">
        <f t="shared" si="36"/>
        <v>8.268290219202802</v>
      </c>
      <c r="G449" t="s">
        <v>13</v>
      </c>
      <c r="H449">
        <v>3109.7480598966699</v>
      </c>
      <c r="I449" s="5" cm="1">
        <f t="array" ref="I449">_xlfn.IFS(H449=0,0,H449&gt;0,E449/H449)</f>
        <v>33.028995475231802</v>
      </c>
      <c r="J449" t="s">
        <v>20</v>
      </c>
      <c r="K449" t="s">
        <v>21</v>
      </c>
      <c r="L449">
        <v>1271570365.0009601</v>
      </c>
      <c r="M449" s="9">
        <f t="shared" si="37"/>
        <v>40286.249594918518</v>
      </c>
      <c r="N449">
        <v>1274633962.2033601</v>
      </c>
      <c r="O449" s="9">
        <f t="shared" si="38"/>
        <v>40321.70789587222</v>
      </c>
      <c r="P449" t="b">
        <v>0</v>
      </c>
      <c r="Q449" t="b">
        <v>0</v>
      </c>
      <c r="R449" t="s">
        <v>64</v>
      </c>
      <c r="S449" t="str" cm="1">
        <f t="array" ref="S449:T449">_xlfn.TEXTSPLIT(R449,"/",,TRUE)</f>
        <v>technology</v>
      </c>
      <c r="T449" t="str">
        <v>wearables</v>
      </c>
    </row>
    <row r="450" spans="1:20" x14ac:dyDescent="0.55000000000000004">
      <c r="A450">
        <v>448</v>
      </c>
      <c r="B450" t="s">
        <v>65</v>
      </c>
      <c r="C450" s="3" t="s">
        <v>66</v>
      </c>
      <c r="D450">
        <v>12370.3667974361</v>
      </c>
      <c r="E450">
        <v>102860.565802731</v>
      </c>
      <c r="F450" s="4">
        <f t="shared" si="36"/>
        <v>8.3150780803080178</v>
      </c>
      <c r="G450" t="s">
        <v>19</v>
      </c>
      <c r="H450">
        <v>3115.5641413167</v>
      </c>
      <c r="I450" s="5" cm="1">
        <f t="array" ref="I450">_xlfn.IFS(H450=0,0,H450&gt;0,E450/H450)</f>
        <v>33.015069225716552</v>
      </c>
      <c r="J450" t="s">
        <v>20</v>
      </c>
      <c r="K450" t="s">
        <v>21</v>
      </c>
      <c r="L450">
        <v>1271201890.79684</v>
      </c>
      <c r="M450" s="9">
        <f t="shared" si="37"/>
        <v>40281.984847185646</v>
      </c>
      <c r="N450">
        <v>1274269179.97299</v>
      </c>
      <c r="O450" s="9">
        <f t="shared" si="38"/>
        <v>40317.485879317013</v>
      </c>
      <c r="P450" t="b">
        <v>0</v>
      </c>
      <c r="Q450" t="b">
        <v>0</v>
      </c>
      <c r="R450" t="s">
        <v>67</v>
      </c>
      <c r="S450" t="str" cm="1">
        <f t="array" ref="S450:T450">_xlfn.TEXTSPLIT(R450,"/",,TRUE)</f>
        <v>publishing</v>
      </c>
      <c r="T450" t="str">
        <v>nonfiction</v>
      </c>
    </row>
    <row r="451" spans="1:20" x14ac:dyDescent="0.55000000000000004">
      <c r="A451">
        <v>449</v>
      </c>
      <c r="B451" t="s">
        <v>68</v>
      </c>
      <c r="C451" s="3" t="s">
        <v>69</v>
      </c>
      <c r="D451">
        <v>12318.352198426501</v>
      </c>
      <c r="E451">
        <v>103009.277006024</v>
      </c>
      <c r="F451" s="4">
        <f t="shared" si="36"/>
        <v>8.3622610676111382</v>
      </c>
      <c r="G451" t="s">
        <v>19</v>
      </c>
      <c r="H451">
        <v>3121.38022273673</v>
      </c>
      <c r="I451" s="5" cm="1">
        <f t="array" ref="I451">_xlfn.IFS(H451=0,0,H451&gt;0,E451/H451)</f>
        <v>33.00119487388455</v>
      </c>
      <c r="J451" t="s">
        <v>20</v>
      </c>
      <c r="K451" t="s">
        <v>21</v>
      </c>
      <c r="L451">
        <v>1270833416.59271</v>
      </c>
      <c r="M451" s="9">
        <f t="shared" si="37"/>
        <v>40277.720099452665</v>
      </c>
      <c r="N451">
        <v>1273904397.74262</v>
      </c>
      <c r="O451" s="9">
        <f t="shared" si="38"/>
        <v>40313.263862761807</v>
      </c>
      <c r="P451" t="b">
        <v>0</v>
      </c>
      <c r="Q451" t="b">
        <v>0</v>
      </c>
      <c r="R451" t="s">
        <v>70</v>
      </c>
      <c r="S451" t="str" cm="1">
        <f t="array" ref="S451:T451">_xlfn.TEXTSPLIT(R451,"/",,TRUE)</f>
        <v>film &amp; video</v>
      </c>
      <c r="T451" t="str">
        <v>animation</v>
      </c>
    </row>
    <row r="452" spans="1:20" x14ac:dyDescent="0.55000000000000004">
      <c r="A452">
        <v>450</v>
      </c>
      <c r="B452" t="s">
        <v>71</v>
      </c>
      <c r="C452" s="3" t="s">
        <v>72</v>
      </c>
      <c r="D452">
        <v>12266.3375994169</v>
      </c>
      <c r="E452">
        <v>103157.988209317</v>
      </c>
      <c r="F452" s="4">
        <f t="shared" si="36"/>
        <v>8.4098442076321778</v>
      </c>
      <c r="G452" t="s">
        <v>73</v>
      </c>
      <c r="H452">
        <v>3127.1963041567601</v>
      </c>
      <c r="I452" s="5" cm="1">
        <f t="array" ref="I452">_xlfn.IFS(H452=0,0,H452&gt;0,E452/H452)</f>
        <v>32.987372130171813</v>
      </c>
      <c r="J452" t="s">
        <v>20</v>
      </c>
      <c r="K452" t="s">
        <v>21</v>
      </c>
      <c r="L452">
        <v>1270464942.3885801</v>
      </c>
      <c r="M452" s="9">
        <f t="shared" si="37"/>
        <v>40273.455351719676</v>
      </c>
      <c r="N452">
        <v>1273539615.5122499</v>
      </c>
      <c r="O452" s="9">
        <f t="shared" si="38"/>
        <v>40309.041846206594</v>
      </c>
      <c r="P452" t="b">
        <v>0</v>
      </c>
      <c r="Q452" t="b">
        <v>0</v>
      </c>
      <c r="R452" t="s">
        <v>32</v>
      </c>
      <c r="S452" t="str" cm="1">
        <f t="array" ref="S452:T452">_xlfn.TEXTSPLIT(R452,"/",,TRUE)</f>
        <v>theater</v>
      </c>
      <c r="T452" t="str">
        <v>plays</v>
      </c>
    </row>
    <row r="453" spans="1:20" x14ac:dyDescent="0.55000000000000004">
      <c r="A453">
        <v>451</v>
      </c>
      <c r="B453" t="s">
        <v>74</v>
      </c>
      <c r="C453" s="3" t="s">
        <v>75</v>
      </c>
      <c r="D453">
        <v>12214.323000407299</v>
      </c>
      <c r="E453">
        <v>103306.69941261</v>
      </c>
      <c r="F453" s="4">
        <f t="shared" si="36"/>
        <v>8.4578326125127958</v>
      </c>
      <c r="G453" t="s">
        <v>13</v>
      </c>
      <c r="H453">
        <v>3133.0123855767802</v>
      </c>
      <c r="I453" s="5" cm="1">
        <f t="array" ref="I453">_xlfn.IFS(H453=0,0,H453&gt;0,E453/H453)</f>
        <v>32.973600707164614</v>
      </c>
      <c r="J453" t="s">
        <v>20</v>
      </c>
      <c r="K453" t="s">
        <v>21</v>
      </c>
      <c r="L453">
        <v>1270096468.1844499</v>
      </c>
      <c r="M453" s="9">
        <f t="shared" si="37"/>
        <v>40269.190603986688</v>
      </c>
      <c r="N453">
        <v>1273174833.2818799</v>
      </c>
      <c r="O453" s="9">
        <f t="shared" si="38"/>
        <v>40304.819829651387</v>
      </c>
      <c r="P453" t="b">
        <v>0</v>
      </c>
      <c r="Q453" t="b">
        <v>1</v>
      </c>
      <c r="R453" t="s">
        <v>32</v>
      </c>
      <c r="S453" t="str" cm="1">
        <f t="array" ref="S453:T453">_xlfn.TEXTSPLIT(R453,"/",,TRUE)</f>
        <v>theater</v>
      </c>
      <c r="T453" t="str">
        <v>plays</v>
      </c>
    </row>
    <row r="454" spans="1:20" x14ac:dyDescent="0.55000000000000004">
      <c r="A454">
        <v>452</v>
      </c>
      <c r="B454" t="s">
        <v>76</v>
      </c>
      <c r="C454" s="3" t="s">
        <v>77</v>
      </c>
      <c r="D454">
        <v>12162.3084013977</v>
      </c>
      <c r="E454">
        <v>103455.410615902</v>
      </c>
      <c r="F454" s="4">
        <f t="shared" si="36"/>
        <v>8.5062314818470508</v>
      </c>
      <c r="G454" t="s">
        <v>19</v>
      </c>
      <c r="H454">
        <v>3138.8284669968102</v>
      </c>
      <c r="I454" s="5" cm="1">
        <f t="array" ref="I454">_xlfn.IFS(H454=0,0,H454&gt;0,E454/H454)</f>
        <v>32.959880319578843</v>
      </c>
      <c r="J454" t="s">
        <v>20</v>
      </c>
      <c r="K454" t="s">
        <v>21</v>
      </c>
      <c r="L454">
        <v>1269727993.98032</v>
      </c>
      <c r="M454" s="9">
        <f t="shared" si="37"/>
        <v>40264.925856253707</v>
      </c>
      <c r="N454">
        <v>1272810051.0515101</v>
      </c>
      <c r="O454" s="9">
        <f t="shared" si="38"/>
        <v>40300.597813096181</v>
      </c>
      <c r="P454" t="b">
        <v>0</v>
      </c>
      <c r="Q454" t="b">
        <v>0</v>
      </c>
      <c r="R454" t="s">
        <v>52</v>
      </c>
      <c r="S454" t="str" cm="1">
        <f t="array" ref="S454:T454">_xlfn.TEXTSPLIT(R454,"/",,TRUE)</f>
        <v>film &amp; video</v>
      </c>
      <c r="T454" t="str">
        <v>drama</v>
      </c>
    </row>
    <row r="455" spans="1:20" x14ac:dyDescent="0.55000000000000004">
      <c r="A455">
        <v>453</v>
      </c>
      <c r="B455" t="s">
        <v>78</v>
      </c>
      <c r="C455" s="3" t="s">
        <v>79</v>
      </c>
      <c r="D455">
        <v>12110.2938023881</v>
      </c>
      <c r="E455">
        <v>103604.121819195</v>
      </c>
      <c r="F455" s="4">
        <f t="shared" si="36"/>
        <v>8.5550461045597999</v>
      </c>
      <c r="G455" t="s">
        <v>13</v>
      </c>
      <c r="H455">
        <v>3144.6445484168398</v>
      </c>
      <c r="I455" s="5" cm="1">
        <f t="array" ref="I455">_xlfn.IFS(H455=0,0,H455&gt;0,E455/H455)</f>
        <v>32.946210684242239</v>
      </c>
      <c r="J455" t="s">
        <v>20</v>
      </c>
      <c r="K455" t="s">
        <v>21</v>
      </c>
      <c r="L455">
        <v>1269359519.77619</v>
      </c>
      <c r="M455" s="9">
        <f t="shared" si="37"/>
        <v>40260.661108520719</v>
      </c>
      <c r="N455">
        <v>1272445268.8211501</v>
      </c>
      <c r="O455" s="9">
        <f t="shared" si="38"/>
        <v>40296.375796541091</v>
      </c>
      <c r="P455" t="b">
        <v>0</v>
      </c>
      <c r="Q455" t="b">
        <v>0</v>
      </c>
      <c r="R455" t="s">
        <v>32</v>
      </c>
      <c r="S455" t="str" cm="1">
        <f t="array" ref="S455:T455">_xlfn.TEXTSPLIT(R455,"/",,TRUE)</f>
        <v>theater</v>
      </c>
      <c r="T455" t="str">
        <v>plays</v>
      </c>
    </row>
    <row r="456" spans="1:20" x14ac:dyDescent="0.55000000000000004">
      <c r="A456">
        <v>454</v>
      </c>
      <c r="B456" t="s">
        <v>80</v>
      </c>
      <c r="C456" s="3" t="s">
        <v>81</v>
      </c>
      <c r="D456">
        <v>12058.279203378601</v>
      </c>
      <c r="E456">
        <v>103752.833022488</v>
      </c>
      <c r="F456" s="4">
        <f t="shared" si="36"/>
        <v>8.6042818608328098</v>
      </c>
      <c r="G456" t="s">
        <v>19</v>
      </c>
      <c r="H456">
        <v>3150.4606298368599</v>
      </c>
      <c r="I456" s="5" cm="1">
        <f t="array" ref="I456">_xlfn.IFS(H456=0,0,H456&gt;0,E456/H456)</f>
        <v>32.932591520072613</v>
      </c>
      <c r="J456" t="s">
        <v>20</v>
      </c>
      <c r="K456" t="s">
        <v>21</v>
      </c>
      <c r="L456">
        <v>1268991045.5720601</v>
      </c>
      <c r="M456" s="9">
        <f t="shared" si="37"/>
        <v>40256.39636078773</v>
      </c>
      <c r="N456">
        <v>1272080486.59078</v>
      </c>
      <c r="O456" s="9">
        <f t="shared" si="38"/>
        <v>40292.153779985878</v>
      </c>
      <c r="P456" t="b">
        <v>0</v>
      </c>
      <c r="Q456" t="b">
        <v>0</v>
      </c>
      <c r="R456" t="s">
        <v>32</v>
      </c>
      <c r="S456" t="str" cm="1">
        <f t="array" ref="S456:T456">_xlfn.TEXTSPLIT(R456,"/",,TRUE)</f>
        <v>theater</v>
      </c>
      <c r="T456" t="str">
        <v>plays</v>
      </c>
    </row>
    <row r="457" spans="1:20" x14ac:dyDescent="0.55000000000000004">
      <c r="A457">
        <v>455</v>
      </c>
      <c r="B457" t="s">
        <v>82</v>
      </c>
      <c r="C457" s="3" t="s">
        <v>83</v>
      </c>
      <c r="D457">
        <v>12006.264604369</v>
      </c>
      <c r="E457">
        <v>103901.54422578101</v>
      </c>
      <c r="F457" s="4">
        <f t="shared" si="36"/>
        <v>8.653944224082144</v>
      </c>
      <c r="G457" t="s">
        <v>19</v>
      </c>
      <c r="H457">
        <v>3156.2767112568899</v>
      </c>
      <c r="I457" s="5" cm="1">
        <f t="array" ref="I457">_xlfn.IFS(H457=0,0,H457&gt;0,E457/H457)</f>
        <v>32.919022548059615</v>
      </c>
      <c r="J457" t="s">
        <v>39</v>
      </c>
      <c r="K457" t="s">
        <v>40</v>
      </c>
      <c r="L457">
        <v>1268622571.3679299</v>
      </c>
      <c r="M457" s="9">
        <f t="shared" si="37"/>
        <v>40252.131613054742</v>
      </c>
      <c r="N457">
        <v>1271715704.36041</v>
      </c>
      <c r="O457" s="9">
        <f t="shared" si="38"/>
        <v>40287.931763430672</v>
      </c>
      <c r="P457" t="b">
        <v>0</v>
      </c>
      <c r="Q457" t="b">
        <v>0</v>
      </c>
      <c r="R457" t="s">
        <v>41</v>
      </c>
      <c r="S457" t="str" cm="1">
        <f t="array" ref="S457:T457">_xlfn.TEXTSPLIT(R457,"/",,TRUE)</f>
        <v>film &amp; video</v>
      </c>
      <c r="T457" t="str">
        <v>documentary</v>
      </c>
    </row>
    <row r="458" spans="1:20" x14ac:dyDescent="0.55000000000000004">
      <c r="A458">
        <v>456</v>
      </c>
      <c r="B458" t="s">
        <v>84</v>
      </c>
      <c r="C458" s="3" t="s">
        <v>85</v>
      </c>
      <c r="D458">
        <v>11954.250005359399</v>
      </c>
      <c r="E458">
        <v>104050.25542907399</v>
      </c>
      <c r="F458" s="4">
        <f t="shared" si="36"/>
        <v>8.7040387629860145</v>
      </c>
      <c r="G458" t="s">
        <v>19</v>
      </c>
      <c r="H458">
        <v>3162.09279267692</v>
      </c>
      <c r="I458" s="5" cm="1">
        <f t="array" ref="I458">_xlfn.IFS(H458=0,0,H458&gt;0,E458/H458)</f>
        <v>32.905503491245931</v>
      </c>
      <c r="J458" t="s">
        <v>20</v>
      </c>
      <c r="K458" t="s">
        <v>21</v>
      </c>
      <c r="L458">
        <v>1268254097.1638</v>
      </c>
      <c r="M458" s="9">
        <f t="shared" si="37"/>
        <v>40247.866865321761</v>
      </c>
      <c r="N458">
        <v>1271350922.1300399</v>
      </c>
      <c r="O458" s="9">
        <f t="shared" si="38"/>
        <v>40283.709746875458</v>
      </c>
      <c r="P458" t="b">
        <v>0</v>
      </c>
      <c r="Q458" t="b">
        <v>0</v>
      </c>
      <c r="R458" t="s">
        <v>64</v>
      </c>
      <c r="S458" t="str" cm="1">
        <f t="array" ref="S458:T458">_xlfn.TEXTSPLIT(R458,"/",,TRUE)</f>
        <v>technology</v>
      </c>
      <c r="T458" t="str">
        <v>wearables</v>
      </c>
    </row>
    <row r="459" spans="1:20" x14ac:dyDescent="0.55000000000000004">
      <c r="A459">
        <v>457</v>
      </c>
      <c r="B459" t="s">
        <v>86</v>
      </c>
      <c r="C459" s="3" t="s">
        <v>87</v>
      </c>
      <c r="D459">
        <v>11902.235406349801</v>
      </c>
      <c r="E459">
        <v>104198.966632367</v>
      </c>
      <c r="F459" s="4">
        <f t="shared" si="36"/>
        <v>8.7545711435666291</v>
      </c>
      <c r="G459" t="s">
        <v>19</v>
      </c>
      <c r="H459">
        <v>3167.9088740969501</v>
      </c>
      <c r="I459" s="5" cm="1">
        <f t="array" ref="I459">_xlfn.IFS(H459=0,0,H459&gt;0,E459/H459)</f>
        <v>32.892034074708079</v>
      </c>
      <c r="J459" t="s">
        <v>20</v>
      </c>
      <c r="K459" t="s">
        <v>21</v>
      </c>
      <c r="L459">
        <v>1267885622.9596801</v>
      </c>
      <c r="M459" s="9">
        <f t="shared" si="37"/>
        <v>40243.602117588889</v>
      </c>
      <c r="N459">
        <v>1270986139.8996699</v>
      </c>
      <c r="O459" s="9">
        <f t="shared" si="38"/>
        <v>40279.487730320252</v>
      </c>
      <c r="P459" t="b">
        <v>0</v>
      </c>
      <c r="Q459" t="b">
        <v>1</v>
      </c>
      <c r="R459" t="s">
        <v>88</v>
      </c>
      <c r="S459" t="str" cm="1">
        <f t="array" ref="S459:T459">_xlfn.TEXTSPLIT(R459,"/",,TRUE)</f>
        <v>games</v>
      </c>
      <c r="T459" t="str">
        <v>video games</v>
      </c>
    </row>
    <row r="460" spans="1:20" x14ac:dyDescent="0.55000000000000004">
      <c r="A460">
        <v>458</v>
      </c>
      <c r="B460" t="s">
        <v>89</v>
      </c>
      <c r="C460" s="3" t="s">
        <v>90</v>
      </c>
      <c r="D460">
        <v>11850.2208073402</v>
      </c>
      <c r="E460">
        <v>104347.67783565899</v>
      </c>
      <c r="F460" s="4">
        <f t="shared" si="36"/>
        <v>8.8055471313264064</v>
      </c>
      <c r="G460" t="s">
        <v>73</v>
      </c>
      <c r="H460">
        <v>3173.7249555169701</v>
      </c>
      <c r="I460" s="5" cm="1">
        <f t="array" ref="I460">_xlfn.IFS(H460=0,0,H460&gt;0,E460/H460)</f>
        <v>32.878614025537615</v>
      </c>
      <c r="J460" t="s">
        <v>20</v>
      </c>
      <c r="K460" t="s">
        <v>21</v>
      </c>
      <c r="L460">
        <v>1267517148.7555499</v>
      </c>
      <c r="M460" s="9">
        <f t="shared" si="37"/>
        <v>40239.337369855901</v>
      </c>
      <c r="N460">
        <v>1270621357.6693001</v>
      </c>
      <c r="O460" s="9">
        <f t="shared" si="38"/>
        <v>40275.265713765046</v>
      </c>
      <c r="P460" t="b">
        <v>0</v>
      </c>
      <c r="Q460" t="b">
        <v>0</v>
      </c>
      <c r="R460" t="s">
        <v>32</v>
      </c>
      <c r="S460" t="str" cm="1">
        <f t="array" ref="S460:T460">_xlfn.TEXTSPLIT(R460,"/",,TRUE)</f>
        <v>theater</v>
      </c>
      <c r="T460" t="str">
        <v>plays</v>
      </c>
    </row>
    <row r="461" spans="1:20" x14ac:dyDescent="0.55000000000000004">
      <c r="A461">
        <v>459</v>
      </c>
      <c r="B461" t="s">
        <v>91</v>
      </c>
      <c r="C461" s="3" t="s">
        <v>92</v>
      </c>
      <c r="D461">
        <v>11798.206208330599</v>
      </c>
      <c r="E461">
        <v>104496.38903895199</v>
      </c>
      <c r="F461" s="4">
        <f t="shared" si="36"/>
        <v>8.8569725934412045</v>
      </c>
      <c r="G461" t="s">
        <v>13</v>
      </c>
      <c r="H461">
        <v>3179.5410369370002</v>
      </c>
      <c r="I461" s="5" cm="1">
        <f t="array" ref="I461">_xlfn.IFS(H461=0,0,H461&gt;0,E461/H461)</f>
        <v>32.86524307282356</v>
      </c>
      <c r="J461" t="s">
        <v>20</v>
      </c>
      <c r="K461" t="s">
        <v>21</v>
      </c>
      <c r="L461">
        <v>1267148674.55142</v>
      </c>
      <c r="M461" s="9">
        <f t="shared" si="37"/>
        <v>40235.072622122912</v>
      </c>
      <c r="N461">
        <v>1270256575.43894</v>
      </c>
      <c r="O461" s="9">
        <f t="shared" si="38"/>
        <v>40271.043697209956</v>
      </c>
      <c r="P461" t="b">
        <v>0</v>
      </c>
      <c r="Q461" t="b">
        <v>0</v>
      </c>
      <c r="R461" t="s">
        <v>22</v>
      </c>
      <c r="S461" t="str" cm="1">
        <f t="array" ref="S461:T461">_xlfn.TEXTSPLIT(R461,"/",,TRUE)</f>
        <v>music</v>
      </c>
      <c r="T461" t="str">
        <v>rock</v>
      </c>
    </row>
    <row r="462" spans="1:20" x14ac:dyDescent="0.55000000000000004">
      <c r="A462">
        <v>460</v>
      </c>
      <c r="B462" t="s">
        <v>93</v>
      </c>
      <c r="C462" s="3" t="s">
        <v>94</v>
      </c>
      <c r="D462">
        <v>11746.1916093211</v>
      </c>
      <c r="E462">
        <v>104645.100242245</v>
      </c>
      <c r="F462" s="4">
        <f t="shared" si="36"/>
        <v>8.9088535010108885</v>
      </c>
      <c r="G462" t="s">
        <v>19</v>
      </c>
      <c r="H462">
        <v>3185.3571183570298</v>
      </c>
      <c r="I462" s="5" cm="1">
        <f t="array" ref="I462">_xlfn.IFS(H462=0,0,H462&gt;0,E462/H462)</f>
        <v>32.851920947632941</v>
      </c>
      <c r="J462" t="s">
        <v>20</v>
      </c>
      <c r="K462" t="s">
        <v>21</v>
      </c>
      <c r="L462">
        <v>1266780200.34729</v>
      </c>
      <c r="M462" s="9">
        <f t="shared" si="37"/>
        <v>40230.807874389931</v>
      </c>
      <c r="N462">
        <v>1269891793.20857</v>
      </c>
      <c r="O462" s="9">
        <f t="shared" si="38"/>
        <v>40266.821680654743</v>
      </c>
      <c r="P462" t="b">
        <v>0</v>
      </c>
      <c r="Q462" t="b">
        <v>1</v>
      </c>
      <c r="R462" t="s">
        <v>32</v>
      </c>
      <c r="S462" t="str" cm="1">
        <f t="array" ref="S462:T462">_xlfn.TEXTSPLIT(R462,"/",,TRUE)</f>
        <v>theater</v>
      </c>
      <c r="T462" t="str">
        <v>plays</v>
      </c>
    </row>
    <row r="463" spans="1:20" x14ac:dyDescent="0.55000000000000004">
      <c r="A463">
        <v>461</v>
      </c>
      <c r="B463" t="s">
        <v>95</v>
      </c>
      <c r="C463" s="3" t="s">
        <v>96</v>
      </c>
      <c r="D463">
        <v>11694.1770103115</v>
      </c>
      <c r="E463">
        <v>104793.811445538</v>
      </c>
      <c r="F463" s="4">
        <f t="shared" si="36"/>
        <v>8.9611959313711971</v>
      </c>
      <c r="G463" t="s">
        <v>19</v>
      </c>
      <c r="H463">
        <v>3191.1731997770498</v>
      </c>
      <c r="I463" s="5" cm="1">
        <f t="array" ref="I463">_xlfn.IFS(H463=0,0,H463&gt;0,E463/H463)</f>
        <v>32.838647382993621</v>
      </c>
      <c r="J463" t="s">
        <v>97</v>
      </c>
      <c r="K463" t="s">
        <v>98</v>
      </c>
      <c r="L463">
        <v>1266411726.1431601</v>
      </c>
      <c r="M463" s="9">
        <f t="shared" si="37"/>
        <v>40226.543126656943</v>
      </c>
      <c r="N463">
        <v>1269527010.9782</v>
      </c>
      <c r="O463" s="9">
        <f t="shared" si="38"/>
        <v>40262.599664099536</v>
      </c>
      <c r="P463" t="b">
        <v>0</v>
      </c>
      <c r="Q463" t="b">
        <v>0</v>
      </c>
      <c r="R463" t="s">
        <v>99</v>
      </c>
      <c r="S463" t="str" cm="1">
        <f t="array" ref="S463:T463">_xlfn.TEXTSPLIT(R463,"/",,TRUE)</f>
        <v>film &amp; video</v>
      </c>
      <c r="T463" t="str">
        <v>shorts</v>
      </c>
    </row>
    <row r="464" spans="1:20" x14ac:dyDescent="0.55000000000000004">
      <c r="A464">
        <v>462</v>
      </c>
      <c r="B464" t="s">
        <v>100</v>
      </c>
      <c r="C464" s="3" t="s">
        <v>101</v>
      </c>
      <c r="D464">
        <v>11642.162411301901</v>
      </c>
      <c r="E464">
        <v>104942.522648831</v>
      </c>
      <c r="F464" s="4">
        <f t="shared" si="36"/>
        <v>9.0140060704663938</v>
      </c>
      <c r="G464" t="s">
        <v>19</v>
      </c>
      <c r="H464">
        <v>3196.9892811970799</v>
      </c>
      <c r="I464" s="5" cm="1">
        <f t="array" ref="I464">_xlfn.IFS(H464=0,0,H464&gt;0,E464/H464)</f>
        <v>32.825422113875952</v>
      </c>
      <c r="J464" t="s">
        <v>20</v>
      </c>
      <c r="K464" t="s">
        <v>21</v>
      </c>
      <c r="L464">
        <v>1266043251.9390299</v>
      </c>
      <c r="M464" s="9">
        <f t="shared" si="37"/>
        <v>40222.278378923955</v>
      </c>
      <c r="N464">
        <v>1269162228.7478299</v>
      </c>
      <c r="O464" s="9">
        <f t="shared" si="38"/>
        <v>40258.37764754433</v>
      </c>
      <c r="P464" t="b">
        <v>0</v>
      </c>
      <c r="Q464" t="b">
        <v>0</v>
      </c>
      <c r="R464" t="s">
        <v>70</v>
      </c>
      <c r="S464" t="str" cm="1">
        <f t="array" ref="S464:T464">_xlfn.TEXTSPLIT(R464,"/",,TRUE)</f>
        <v>film &amp; video</v>
      </c>
      <c r="T464" t="str">
        <v>animation</v>
      </c>
    </row>
    <row r="465" spans="1:20" x14ac:dyDescent="0.55000000000000004">
      <c r="A465">
        <v>463</v>
      </c>
      <c r="B465" t="s">
        <v>102</v>
      </c>
      <c r="C465" s="3" t="s">
        <v>103</v>
      </c>
      <c r="D465">
        <v>11590.1478122923</v>
      </c>
      <c r="E465">
        <v>105091.233852123</v>
      </c>
      <c r="F465" s="4">
        <f t="shared" si="36"/>
        <v>9.0672902152865689</v>
      </c>
      <c r="G465" t="s">
        <v>19</v>
      </c>
      <c r="H465">
        <v>3202.8053626171099</v>
      </c>
      <c r="I465" s="5" cm="1">
        <f t="array" ref="I465">_xlfn.IFS(H465=0,0,H465&gt;0,E465/H465)</f>
        <v>32.812244877175345</v>
      </c>
      <c r="J465" t="s">
        <v>39</v>
      </c>
      <c r="K465" t="s">
        <v>40</v>
      </c>
      <c r="L465">
        <v>1265674777.7349</v>
      </c>
      <c r="M465" s="9">
        <f t="shared" si="37"/>
        <v>40218.013631190974</v>
      </c>
      <c r="N465">
        <v>1268797446.5174601</v>
      </c>
      <c r="O465" s="9">
        <f t="shared" si="38"/>
        <v>40254.155630989124</v>
      </c>
      <c r="P465" t="b">
        <v>0</v>
      </c>
      <c r="Q465" t="b">
        <v>0</v>
      </c>
      <c r="R465" t="s">
        <v>88</v>
      </c>
      <c r="S465" t="str" cm="1">
        <f t="array" ref="S465:T465">_xlfn.TEXTSPLIT(R465,"/",,TRUE)</f>
        <v>games</v>
      </c>
      <c r="T465" t="str">
        <v>video games</v>
      </c>
    </row>
    <row r="466" spans="1:20" x14ac:dyDescent="0.55000000000000004">
      <c r="A466">
        <v>464</v>
      </c>
      <c r="B466" t="s">
        <v>104</v>
      </c>
      <c r="C466" s="3" t="s">
        <v>105</v>
      </c>
      <c r="D466">
        <v>11538.133213282699</v>
      </c>
      <c r="E466">
        <v>105239.945055416</v>
      </c>
      <c r="F466" s="4">
        <f t="shared" si="36"/>
        <v>9.1210547763709098</v>
      </c>
      <c r="G466" t="s">
        <v>13</v>
      </c>
      <c r="H466">
        <v>3208.62144403713</v>
      </c>
      <c r="I466" s="5" cm="1">
        <f t="array" ref="I466">_xlfn.IFS(H466=0,0,H466&gt;0,E466/H466)</f>
        <v>32.799115411695844</v>
      </c>
      <c r="J466" t="s">
        <v>106</v>
      </c>
      <c r="K466" t="s">
        <v>107</v>
      </c>
      <c r="L466">
        <v>1265306303.5307701</v>
      </c>
      <c r="M466" s="9">
        <f t="shared" si="37"/>
        <v>40213.748883457985</v>
      </c>
      <c r="N466">
        <v>1268432664.2870901</v>
      </c>
      <c r="O466" s="9">
        <f t="shared" si="38"/>
        <v>40249.93361443391</v>
      </c>
      <c r="P466" t="b">
        <v>0</v>
      </c>
      <c r="Q466" t="b">
        <v>0</v>
      </c>
      <c r="R466" t="s">
        <v>41</v>
      </c>
      <c r="S466" t="str" cm="1">
        <f t="array" ref="S466:T466">_xlfn.TEXTSPLIT(R466,"/",,TRUE)</f>
        <v>film &amp; video</v>
      </c>
      <c r="T466" t="str">
        <v>documentary</v>
      </c>
    </row>
    <row r="467" spans="1:20" x14ac:dyDescent="0.55000000000000004">
      <c r="A467">
        <v>465</v>
      </c>
      <c r="B467" t="s">
        <v>108</v>
      </c>
      <c r="C467" s="3" t="s">
        <v>109</v>
      </c>
      <c r="D467">
        <v>11486.1186142732</v>
      </c>
      <c r="E467">
        <v>105388.656258709</v>
      </c>
      <c r="F467" s="4">
        <f t="shared" si="36"/>
        <v>9.1753062803781269</v>
      </c>
      <c r="G467" t="s">
        <v>19</v>
      </c>
      <c r="H467">
        <v>3214.4375254571601</v>
      </c>
      <c r="I467" s="5" cm="1">
        <f t="array" ref="I467">_xlfn.IFS(H467=0,0,H467&gt;0,E467/H467)</f>
        <v>32.786033458130603</v>
      </c>
      <c r="J467" t="s">
        <v>20</v>
      </c>
      <c r="K467" t="s">
        <v>21</v>
      </c>
      <c r="L467">
        <v>1264937829.3266399</v>
      </c>
      <c r="M467" s="9">
        <f t="shared" si="37"/>
        <v>40209.484135724997</v>
      </c>
      <c r="N467">
        <v>1268067882.05672</v>
      </c>
      <c r="O467" s="9">
        <f t="shared" si="38"/>
        <v>40245.711597878704</v>
      </c>
      <c r="P467" t="b">
        <v>0</v>
      </c>
      <c r="Q467" t="b">
        <v>0</v>
      </c>
      <c r="R467" t="s">
        <v>32</v>
      </c>
      <c r="S467" t="str" cm="1">
        <f t="array" ref="S467:T467">_xlfn.TEXTSPLIT(R467,"/",,TRUE)</f>
        <v>theater</v>
      </c>
      <c r="T467" t="str">
        <v>plays</v>
      </c>
    </row>
    <row r="468" spans="1:20" ht="37" x14ac:dyDescent="0.55000000000000004">
      <c r="A468">
        <v>466</v>
      </c>
      <c r="B468" t="s">
        <v>110</v>
      </c>
      <c r="C468" s="3" t="s">
        <v>111</v>
      </c>
      <c r="D468">
        <v>11434.1040152636</v>
      </c>
      <c r="E468">
        <v>105537.367462002</v>
      </c>
      <c r="F468" s="4">
        <f t="shared" si="36"/>
        <v>9.2300513727283047</v>
      </c>
      <c r="G468" t="s">
        <v>19</v>
      </c>
      <c r="H468">
        <v>3220.2536068771901</v>
      </c>
      <c r="I468" s="5" cm="1">
        <f t="array" ref="I468">_xlfn.IFS(H468=0,0,H468&gt;0,E468/H468)</f>
        <v>32.772998759046757</v>
      </c>
      <c r="J468" t="s">
        <v>20</v>
      </c>
      <c r="K468" t="s">
        <v>21</v>
      </c>
      <c r="L468">
        <v>1264569355.12252</v>
      </c>
      <c r="M468" s="9">
        <f t="shared" si="37"/>
        <v>40205.219387992132</v>
      </c>
      <c r="N468">
        <v>1267703099.82635</v>
      </c>
      <c r="O468" s="9">
        <f t="shared" si="38"/>
        <v>40241.489581323498</v>
      </c>
      <c r="P468" t="b">
        <v>0</v>
      </c>
      <c r="Q468" t="b">
        <v>0</v>
      </c>
      <c r="R468" t="s">
        <v>41</v>
      </c>
      <c r="S468" t="str" cm="1">
        <f t="array" ref="S468:T468">_xlfn.TEXTSPLIT(R468,"/",,TRUE)</f>
        <v>film &amp; video</v>
      </c>
      <c r="T468" t="str">
        <v>documentary</v>
      </c>
    </row>
    <row r="469" spans="1:20" x14ac:dyDescent="0.55000000000000004">
      <c r="A469">
        <v>467</v>
      </c>
      <c r="B469" t="s">
        <v>112</v>
      </c>
      <c r="C469" s="3" t="s">
        <v>113</v>
      </c>
      <c r="D469">
        <v>11382.089416254001</v>
      </c>
      <c r="E469">
        <v>105686.078665295</v>
      </c>
      <c r="F469" s="4">
        <f t="shared" si="36"/>
        <v>9.2852968203159421</v>
      </c>
      <c r="G469" t="s">
        <v>19</v>
      </c>
      <c r="H469">
        <v>3226.0696882972202</v>
      </c>
      <c r="I469" s="5" cm="1">
        <f t="array" ref="I469">_xlfn.IFS(H469=0,0,H469&gt;0,E469/H469)</f>
        <v>32.760011058867761</v>
      </c>
      <c r="J469" t="s">
        <v>35</v>
      </c>
      <c r="K469" t="s">
        <v>36</v>
      </c>
      <c r="L469">
        <v>1264200880.91839</v>
      </c>
      <c r="M469" s="9">
        <f t="shared" si="37"/>
        <v>40200.954640259144</v>
      </c>
      <c r="N469">
        <v>1267338317.5959899</v>
      </c>
      <c r="O469" s="9">
        <f t="shared" si="38"/>
        <v>40237.267564768401</v>
      </c>
      <c r="P469" t="b">
        <v>0</v>
      </c>
      <c r="Q469" t="b">
        <v>1</v>
      </c>
      <c r="R469" t="s">
        <v>52</v>
      </c>
      <c r="S469" t="str" cm="1">
        <f t="array" ref="S469:T469">_xlfn.TEXTSPLIT(R469,"/",,TRUE)</f>
        <v>film &amp; video</v>
      </c>
      <c r="T469" t="str">
        <v>drama</v>
      </c>
    </row>
    <row r="470" spans="1:20" x14ac:dyDescent="0.55000000000000004">
      <c r="A470">
        <v>468</v>
      </c>
      <c r="B470" t="s">
        <v>114</v>
      </c>
      <c r="C470" s="3" t="s">
        <v>115</v>
      </c>
      <c r="D470">
        <v>11330.0748172444</v>
      </c>
      <c r="E470">
        <v>105834.78986858801</v>
      </c>
      <c r="F470" s="4">
        <f t="shared" si="36"/>
        <v>9.3410495142986356</v>
      </c>
      <c r="G470" t="s">
        <v>19</v>
      </c>
      <c r="H470">
        <v>3231.8857697172398</v>
      </c>
      <c r="I470" s="5" cm="1">
        <f t="array" ref="I470">_xlfn.IFS(H470=0,0,H470&gt;0,E470/H470)</f>
        <v>32.747070103856913</v>
      </c>
      <c r="J470" t="s">
        <v>20</v>
      </c>
      <c r="K470" t="s">
        <v>21</v>
      </c>
      <c r="L470">
        <v>1263832406.7142601</v>
      </c>
      <c r="M470" s="9">
        <f t="shared" si="37"/>
        <v>40196.689892526163</v>
      </c>
      <c r="N470">
        <v>1266973535.3656199</v>
      </c>
      <c r="O470" s="9">
        <f t="shared" si="38"/>
        <v>40233.045548213195</v>
      </c>
      <c r="P470" t="b">
        <v>0</v>
      </c>
      <c r="Q470" t="b">
        <v>0</v>
      </c>
      <c r="R470" t="s">
        <v>32</v>
      </c>
      <c r="S470" t="str" cm="1">
        <f t="array" ref="S470:T470">_xlfn.TEXTSPLIT(R470,"/",,TRUE)</f>
        <v>theater</v>
      </c>
      <c r="T470" t="str">
        <v>plays</v>
      </c>
    </row>
    <row r="471" spans="1:20" ht="37" x14ac:dyDescent="0.55000000000000004">
      <c r="A471">
        <v>469</v>
      </c>
      <c r="B471" t="s">
        <v>116</v>
      </c>
      <c r="C471" s="3" t="s">
        <v>117</v>
      </c>
      <c r="D471">
        <v>11278.060218234799</v>
      </c>
      <c r="E471">
        <v>105983.50107188</v>
      </c>
      <c r="F471" s="4">
        <f t="shared" si="36"/>
        <v>9.3973164729624177</v>
      </c>
      <c r="G471" t="s">
        <v>19</v>
      </c>
      <c r="H471">
        <v>3237.7018511372698</v>
      </c>
      <c r="I471" s="5" cm="1">
        <f t="array" ref="I471">_xlfn.IFS(H471=0,0,H471&gt;0,E471/H471)</f>
        <v>32.734175642100091</v>
      </c>
      <c r="J471" t="s">
        <v>20</v>
      </c>
      <c r="K471" t="s">
        <v>21</v>
      </c>
      <c r="L471">
        <v>1263463932.5101299</v>
      </c>
      <c r="M471" s="9">
        <f t="shared" si="37"/>
        <v>40192.425144793167</v>
      </c>
      <c r="N471">
        <v>1266608753.1352501</v>
      </c>
      <c r="O471" s="9">
        <f t="shared" si="38"/>
        <v>40228.823531657988</v>
      </c>
      <c r="P471" t="b">
        <v>0</v>
      </c>
      <c r="Q471" t="b">
        <v>1</v>
      </c>
      <c r="R471" t="s">
        <v>118</v>
      </c>
      <c r="S471" t="str" cm="1">
        <f t="array" ref="S471:T471">_xlfn.TEXTSPLIT(R471,"/",,TRUE)</f>
        <v>publishing</v>
      </c>
      <c r="T471" t="str">
        <v>fiction</v>
      </c>
    </row>
    <row r="472" spans="1:20" x14ac:dyDescent="0.55000000000000004">
      <c r="A472">
        <v>470</v>
      </c>
      <c r="B472" t="s">
        <v>119</v>
      </c>
      <c r="C472" s="3" t="s">
        <v>120</v>
      </c>
      <c r="D472">
        <v>11226.0456192252</v>
      </c>
      <c r="E472">
        <v>106132.21227517301</v>
      </c>
      <c r="F472" s="4">
        <f t="shared" si="36"/>
        <v>9.4541048446672935</v>
      </c>
      <c r="G472" t="s">
        <v>19</v>
      </c>
      <c r="H472">
        <v>3243.5179325572999</v>
      </c>
      <c r="I472" s="5" cm="1">
        <f t="array" ref="I472">_xlfn.IFS(H472=0,0,H472&gt;0,E472/H472)</f>
        <v>32.72132742349131</v>
      </c>
      <c r="J472" t="s">
        <v>20</v>
      </c>
      <c r="K472" t="s">
        <v>21</v>
      </c>
      <c r="L472">
        <v>1263095458.306</v>
      </c>
      <c r="M472" s="9">
        <f t="shared" si="37"/>
        <v>40188.160397060186</v>
      </c>
      <c r="N472">
        <v>1266243970.90488</v>
      </c>
      <c r="O472" s="9">
        <f t="shared" si="38"/>
        <v>40224.601515102775</v>
      </c>
      <c r="P472" t="b">
        <v>0</v>
      </c>
      <c r="Q472" t="b">
        <v>0</v>
      </c>
      <c r="R472" t="s">
        <v>121</v>
      </c>
      <c r="S472" t="str" cm="1">
        <f t="array" ref="S472:T472">_xlfn.TEXTSPLIT(R472,"/",,TRUE)</f>
        <v>photography</v>
      </c>
      <c r="T472" t="str">
        <v>photography books</v>
      </c>
    </row>
    <row r="473" spans="1:20" x14ac:dyDescent="0.55000000000000004">
      <c r="A473">
        <v>471</v>
      </c>
      <c r="B473" t="s">
        <v>122</v>
      </c>
      <c r="C473" s="3" t="s">
        <v>123</v>
      </c>
      <c r="D473">
        <v>11174.0310202157</v>
      </c>
      <c r="E473">
        <v>106280.92347846599</v>
      </c>
      <c r="F473" s="4">
        <f t="shared" si="36"/>
        <v>9.5114219108740556</v>
      </c>
      <c r="G473" t="s">
        <v>13</v>
      </c>
      <c r="H473">
        <v>3249.33401397732</v>
      </c>
      <c r="I473" s="5" cm="1">
        <f t="array" ref="I473">_xlfn.IFS(H473=0,0,H473&gt;0,E473/H473)</f>
        <v>32.708525199714302</v>
      </c>
      <c r="J473" t="s">
        <v>35</v>
      </c>
      <c r="K473" t="s">
        <v>36</v>
      </c>
      <c r="L473">
        <v>1262726984.1018701</v>
      </c>
      <c r="M473" s="9">
        <f t="shared" si="37"/>
        <v>40183.895649327198</v>
      </c>
      <c r="N473">
        <v>1265879188.67451</v>
      </c>
      <c r="O473" s="9">
        <f t="shared" si="38"/>
        <v>40220.379498547569</v>
      </c>
      <c r="P473" t="b">
        <v>0</v>
      </c>
      <c r="Q473" t="b">
        <v>0</v>
      </c>
      <c r="R473" t="s">
        <v>32</v>
      </c>
      <c r="S473" t="str" cm="1">
        <f t="array" ref="S473:T473">_xlfn.TEXTSPLIT(R473,"/",,TRUE)</f>
        <v>theater</v>
      </c>
      <c r="T473" t="str">
        <v>plays</v>
      </c>
    </row>
    <row r="474" spans="1:20" x14ac:dyDescent="0.55000000000000004">
      <c r="A474">
        <v>472</v>
      </c>
      <c r="B474" t="s">
        <v>124</v>
      </c>
      <c r="C474" s="3" t="s">
        <v>125</v>
      </c>
      <c r="D474">
        <v>11122.016421206101</v>
      </c>
      <c r="E474">
        <v>106429.63468175899</v>
      </c>
      <c r="F474" s="4">
        <f t="shared" si="36"/>
        <v>9.5692750892573741</v>
      </c>
      <c r="G474" t="s">
        <v>19</v>
      </c>
      <c r="H474">
        <v>3255.15009539735</v>
      </c>
      <c r="I474" s="5" cm="1">
        <f t="array" ref="I474">_xlfn.IFS(H474=0,0,H474&gt;0,E474/H474)</f>
        <v>32.695768724227548</v>
      </c>
      <c r="J474" t="s">
        <v>20</v>
      </c>
      <c r="K474" t="s">
        <v>21</v>
      </c>
      <c r="L474">
        <v>1262358509.8977399</v>
      </c>
      <c r="M474" s="9">
        <f t="shared" si="37"/>
        <v>40179.63090159421</v>
      </c>
      <c r="N474">
        <v>1265514406.44414</v>
      </c>
      <c r="O474" s="9">
        <f t="shared" si="38"/>
        <v>40216.157481992363</v>
      </c>
      <c r="P474" t="b">
        <v>0</v>
      </c>
      <c r="Q474" t="b">
        <v>1</v>
      </c>
      <c r="R474" t="s">
        <v>64</v>
      </c>
      <c r="S474" t="str" cm="1">
        <f t="array" ref="S474:T474">_xlfn.TEXTSPLIT(R474,"/",,TRUE)</f>
        <v>technology</v>
      </c>
      <c r="T474" t="str">
        <v>wearables</v>
      </c>
    </row>
    <row r="475" spans="1:20" x14ac:dyDescent="0.55000000000000004">
      <c r="A475">
        <v>473</v>
      </c>
      <c r="B475" t="s">
        <v>126</v>
      </c>
      <c r="C475" s="3" t="s">
        <v>127</v>
      </c>
      <c r="D475">
        <v>11070.0018221965</v>
      </c>
      <c r="E475">
        <v>106578.345885052</v>
      </c>
      <c r="F475" s="4">
        <f t="shared" si="36"/>
        <v>9.627671936905319</v>
      </c>
      <c r="G475" t="s">
        <v>19</v>
      </c>
      <c r="H475">
        <v>3260.9661768173801</v>
      </c>
      <c r="I475" s="5" cm="1">
        <f t="array" ref="I475">_xlfn.IFS(H475=0,0,H475&gt;0,E475/H475)</f>
        <v>32.683057752248672</v>
      </c>
      <c r="J475" t="s">
        <v>106</v>
      </c>
      <c r="K475" t="s">
        <v>107</v>
      </c>
      <c r="L475">
        <v>1261990035.69361</v>
      </c>
      <c r="M475" s="9">
        <f t="shared" si="37"/>
        <v>40175.366153861229</v>
      </c>
      <c r="N475">
        <v>1265149624.2137799</v>
      </c>
      <c r="O475" s="9">
        <f t="shared" si="38"/>
        <v>40211.935465437266</v>
      </c>
      <c r="P475" t="b">
        <v>0</v>
      </c>
      <c r="Q475" t="b">
        <v>1</v>
      </c>
      <c r="R475" t="s">
        <v>22</v>
      </c>
      <c r="S475" t="str" cm="1">
        <f t="array" ref="S475:T475">_xlfn.TEXTSPLIT(R475,"/",,TRUE)</f>
        <v>music</v>
      </c>
      <c r="T475" t="str">
        <v>rock</v>
      </c>
    </row>
    <row r="476" spans="1:20" x14ac:dyDescent="0.55000000000000004">
      <c r="A476">
        <v>474</v>
      </c>
      <c r="B476" t="s">
        <v>128</v>
      </c>
      <c r="C476" s="3" t="s">
        <v>129</v>
      </c>
      <c r="D476">
        <v>11017.987223186899</v>
      </c>
      <c r="E476">
        <v>106727.05708834399</v>
      </c>
      <c r="F476" s="4">
        <f t="shared" si="36"/>
        <v>9.6866201536103897</v>
      </c>
      <c r="G476" t="s">
        <v>19</v>
      </c>
      <c r="H476">
        <v>3266.7822582374001</v>
      </c>
      <c r="I476" s="5" cm="1">
        <f t="array" ref="I476">_xlfn.IFS(H476=0,0,H476&gt;0,E476/H476)</f>
        <v>32.670392040738221</v>
      </c>
      <c r="J476" t="s">
        <v>20</v>
      </c>
      <c r="K476" t="s">
        <v>21</v>
      </c>
      <c r="L476">
        <v>1261621561.48948</v>
      </c>
      <c r="M476" s="9">
        <f t="shared" si="37"/>
        <v>40171.10140612824</v>
      </c>
      <c r="N476">
        <v>1264784841.9834099</v>
      </c>
      <c r="O476" s="9">
        <f t="shared" si="38"/>
        <v>40207.713448882059</v>
      </c>
      <c r="P476" t="b">
        <v>0</v>
      </c>
      <c r="Q476" t="b">
        <v>0</v>
      </c>
      <c r="R476" t="s">
        <v>16</v>
      </c>
      <c r="S476" t="str" cm="1">
        <f t="array" ref="S476:T476">_xlfn.TEXTSPLIT(R476,"/",,TRUE)</f>
        <v>food</v>
      </c>
      <c r="T476" t="str">
        <v>food trucks</v>
      </c>
    </row>
    <row r="477" spans="1:20" x14ac:dyDescent="0.55000000000000004">
      <c r="A477">
        <v>475</v>
      </c>
      <c r="B477" t="s">
        <v>130</v>
      </c>
      <c r="C477" s="3" t="s">
        <v>131</v>
      </c>
      <c r="D477">
        <v>10965.972624177301</v>
      </c>
      <c r="E477">
        <v>106875.768291637</v>
      </c>
      <c r="F477" s="4">
        <f t="shared" si="36"/>
        <v>9.7461275852542197</v>
      </c>
      <c r="G477" t="s">
        <v>19</v>
      </c>
      <c r="H477">
        <v>3272.5983396574302</v>
      </c>
      <c r="I477" s="5" cm="1">
        <f t="array" ref="I477">_xlfn.IFS(H477=0,0,H477&gt;0,E477/H477)</f>
        <v>32.657771348385076</v>
      </c>
      <c r="J477" t="s">
        <v>20</v>
      </c>
      <c r="K477" t="s">
        <v>21</v>
      </c>
      <c r="L477">
        <v>1261253087.2853601</v>
      </c>
      <c r="M477" s="9">
        <f t="shared" si="37"/>
        <v>40166.836658395368</v>
      </c>
      <c r="N477">
        <v>1264420059.7530401</v>
      </c>
      <c r="O477" s="9">
        <f t="shared" si="38"/>
        <v>40203.491432326853</v>
      </c>
      <c r="P477" t="b">
        <v>0</v>
      </c>
      <c r="Q477" t="b">
        <v>0</v>
      </c>
      <c r="R477" t="s">
        <v>132</v>
      </c>
      <c r="S477" t="str" cm="1">
        <f t="array" ref="S477:T477">_xlfn.TEXTSPLIT(R477,"/",,TRUE)</f>
        <v>publishing</v>
      </c>
      <c r="T477" t="str">
        <v>radio &amp; podcasts</v>
      </c>
    </row>
    <row r="478" spans="1:20" x14ac:dyDescent="0.55000000000000004">
      <c r="A478">
        <v>476</v>
      </c>
      <c r="B478" t="s">
        <v>133</v>
      </c>
      <c r="C478" s="3" t="s">
        <v>134</v>
      </c>
      <c r="D478">
        <v>10913.9580251677</v>
      </c>
      <c r="E478">
        <v>107024.47949493</v>
      </c>
      <c r="F478" s="4">
        <f t="shared" si="36"/>
        <v>9.806202227288253</v>
      </c>
      <c r="G478" t="s">
        <v>19</v>
      </c>
      <c r="H478">
        <v>3278.4144210774598</v>
      </c>
      <c r="I478" s="5" cm="1">
        <f t="array" ref="I478">_xlfn.IFS(H478=0,0,H478&gt;0,E478/H478)</f>
        <v>32.645195435589898</v>
      </c>
      <c r="J478" t="s">
        <v>35</v>
      </c>
      <c r="K478" t="s">
        <v>36</v>
      </c>
      <c r="L478">
        <v>1260884613.0812299</v>
      </c>
      <c r="M478" s="9">
        <f t="shared" si="37"/>
        <v>40162.57191066238</v>
      </c>
      <c r="N478">
        <v>1264055277.52267</v>
      </c>
      <c r="O478" s="9">
        <f t="shared" si="38"/>
        <v>40199.26941577164</v>
      </c>
      <c r="P478" t="b">
        <v>0</v>
      </c>
      <c r="Q478" t="b">
        <v>0</v>
      </c>
      <c r="R478" t="s">
        <v>118</v>
      </c>
      <c r="S478" t="str" cm="1">
        <f t="array" ref="S478:T478">_xlfn.TEXTSPLIT(R478,"/",,TRUE)</f>
        <v>publishing</v>
      </c>
      <c r="T478" t="str">
        <v>fiction</v>
      </c>
    </row>
    <row r="479" spans="1:20" ht="37" x14ac:dyDescent="0.55000000000000004">
      <c r="A479">
        <v>477</v>
      </c>
      <c r="B479" t="s">
        <v>135</v>
      </c>
      <c r="C479" s="3" t="s">
        <v>136</v>
      </c>
      <c r="D479">
        <v>10861.943426158199</v>
      </c>
      <c r="E479">
        <v>107173.190698223</v>
      </c>
      <c r="F479" s="4">
        <f t="shared" si="36"/>
        <v>9.8668522283152313</v>
      </c>
      <c r="G479" t="s">
        <v>13</v>
      </c>
      <c r="H479">
        <v>3284.2305024974899</v>
      </c>
      <c r="I479" s="5" cm="1">
        <f t="array" ref="I479">_xlfn.IFS(H479=0,0,H479&gt;0,E479/H479)</f>
        <v>32.632664064450793</v>
      </c>
      <c r="J479" t="s">
        <v>20</v>
      </c>
      <c r="K479" t="s">
        <v>21</v>
      </c>
      <c r="L479">
        <v>1260516138.8771</v>
      </c>
      <c r="M479" s="9">
        <f t="shared" si="37"/>
        <v>40158.307162929399</v>
      </c>
      <c r="N479">
        <v>1263690495.2923</v>
      </c>
      <c r="O479" s="9">
        <f t="shared" si="38"/>
        <v>40195.047399216433</v>
      </c>
      <c r="P479" t="b">
        <v>0</v>
      </c>
      <c r="Q479" t="b">
        <v>1</v>
      </c>
      <c r="R479" t="s">
        <v>32</v>
      </c>
      <c r="S479" t="str" cm="1">
        <f t="array" ref="S479:T479">_xlfn.TEXTSPLIT(R479,"/",,TRUE)</f>
        <v>theater</v>
      </c>
      <c r="T479" t="str">
        <v>plays</v>
      </c>
    </row>
    <row r="480" spans="1:20" x14ac:dyDescent="0.55000000000000004">
      <c r="A480">
        <v>478</v>
      </c>
      <c r="B480" t="s">
        <v>137</v>
      </c>
      <c r="C480" s="3" t="s">
        <v>138</v>
      </c>
      <c r="D480">
        <v>10809.9288271486</v>
      </c>
      <c r="E480">
        <v>107321.901901516</v>
      </c>
      <c r="F480" s="4">
        <f t="shared" si="36"/>
        <v>9.9280858937740977</v>
      </c>
      <c r="G480" t="s">
        <v>19</v>
      </c>
      <c r="H480">
        <v>3290.0465839175099</v>
      </c>
      <c r="I480" s="5" cm="1">
        <f t="array" ref="I480">_xlfn.IFS(H480=0,0,H480&gt;0,E480/H480)</f>
        <v>32.620176998748185</v>
      </c>
      <c r="J480" t="s">
        <v>20</v>
      </c>
      <c r="K480" t="s">
        <v>21</v>
      </c>
      <c r="L480">
        <v>1260147664.6729701</v>
      </c>
      <c r="M480" s="9">
        <f t="shared" si="37"/>
        <v>40154.042415196411</v>
      </c>
      <c r="N480">
        <v>1263325713.0619299</v>
      </c>
      <c r="O480" s="9">
        <f t="shared" si="38"/>
        <v>40190.825382661227</v>
      </c>
      <c r="P480" t="b">
        <v>0</v>
      </c>
      <c r="Q480" t="b">
        <v>0</v>
      </c>
      <c r="R480" t="s">
        <v>22</v>
      </c>
      <c r="S480" t="str" cm="1">
        <f t="array" ref="S480:T480">_xlfn.TEXTSPLIT(R480,"/",,TRUE)</f>
        <v>music</v>
      </c>
      <c r="T480" t="str">
        <v>rock</v>
      </c>
    </row>
    <row r="481" spans="1:20" x14ac:dyDescent="0.55000000000000004">
      <c r="A481">
        <v>479</v>
      </c>
      <c r="B481" t="s">
        <v>139</v>
      </c>
      <c r="C481" s="3" t="s">
        <v>140</v>
      </c>
      <c r="D481">
        <v>10757.914228139</v>
      </c>
      <c r="E481">
        <v>107470.613104809</v>
      </c>
      <c r="F481" s="4">
        <f t="shared" si="36"/>
        <v>9.9899116897309774</v>
      </c>
      <c r="G481" t="s">
        <v>19</v>
      </c>
      <c r="H481">
        <v>3295.86266533754</v>
      </c>
      <c r="I481" s="5" cm="1">
        <f t="array" ref="I481">_xlfn.IFS(H481=0,0,H481&gt;0,E481/H481)</f>
        <v>32.607734003929615</v>
      </c>
      <c r="J481" t="s">
        <v>20</v>
      </c>
      <c r="K481" t="s">
        <v>21</v>
      </c>
      <c r="L481">
        <v>1259779190.4688399</v>
      </c>
      <c r="M481" s="9">
        <f t="shared" si="37"/>
        <v>40149.777667463422</v>
      </c>
      <c r="N481">
        <v>1262960930.8315599</v>
      </c>
      <c r="O481" s="9">
        <f t="shared" si="38"/>
        <v>40186.603366106014</v>
      </c>
      <c r="P481" t="b">
        <v>0</v>
      </c>
      <c r="Q481" t="b">
        <v>0</v>
      </c>
      <c r="R481" t="s">
        <v>32</v>
      </c>
      <c r="S481" t="str" cm="1">
        <f t="array" ref="S481:T481">_xlfn.TEXTSPLIT(R481,"/",,TRUE)</f>
        <v>theater</v>
      </c>
      <c r="T481" t="str">
        <v>plays</v>
      </c>
    </row>
    <row r="482" spans="1:20" x14ac:dyDescent="0.55000000000000004">
      <c r="A482">
        <v>480</v>
      </c>
      <c r="B482" t="s">
        <v>141</v>
      </c>
      <c r="C482" s="3" t="s">
        <v>142</v>
      </c>
      <c r="D482">
        <v>10705.899629129401</v>
      </c>
      <c r="E482">
        <v>107619.324308101</v>
      </c>
      <c r="F482" s="4">
        <f t="shared" si="36"/>
        <v>10.052338246781467</v>
      </c>
      <c r="G482" t="s">
        <v>19</v>
      </c>
      <c r="H482">
        <v>3301.67874675757</v>
      </c>
      <c r="I482" s="5" cm="1">
        <f t="array" ref="I482">_xlfn.IFS(H482=0,0,H482&gt;0,E482/H482)</f>
        <v>32.595334847095309</v>
      </c>
      <c r="J482" t="s">
        <v>20</v>
      </c>
      <c r="K482" t="s">
        <v>21</v>
      </c>
      <c r="L482">
        <v>1259410716.2647099</v>
      </c>
      <c r="M482" s="9">
        <f t="shared" si="37"/>
        <v>40145.512919730441</v>
      </c>
      <c r="N482">
        <v>1262596148.6012001</v>
      </c>
      <c r="O482" s="9">
        <f t="shared" si="38"/>
        <v>40182.381349550924</v>
      </c>
      <c r="P482" t="b">
        <v>0</v>
      </c>
      <c r="Q482" t="b">
        <v>0</v>
      </c>
      <c r="R482" t="s">
        <v>32</v>
      </c>
      <c r="S482" t="str" cm="1">
        <f t="array" ref="S482:T482">_xlfn.TEXTSPLIT(R482,"/",,TRUE)</f>
        <v>theater</v>
      </c>
      <c r="T482" t="str">
        <v>plays</v>
      </c>
    </row>
    <row r="483" spans="1:20" x14ac:dyDescent="0.55000000000000004">
      <c r="A483">
        <v>481</v>
      </c>
      <c r="B483" t="s">
        <v>143</v>
      </c>
      <c r="C483" s="3" t="s">
        <v>144</v>
      </c>
      <c r="D483">
        <v>10653.8850301198</v>
      </c>
      <c r="E483">
        <v>107768.035511394</v>
      </c>
      <c r="F483" s="4">
        <f t="shared" si="36"/>
        <v>10.115374364067282</v>
      </c>
      <c r="G483" t="s">
        <v>19</v>
      </c>
      <c r="H483">
        <v>3307.4948281775901</v>
      </c>
      <c r="I483" s="5" cm="1">
        <f t="array" ref="I483">_xlfn.IFS(H483=0,0,H483&gt;0,E483/H483)</f>
        <v>32.582979296984583</v>
      </c>
      <c r="J483" t="s">
        <v>20</v>
      </c>
      <c r="K483" t="s">
        <v>21</v>
      </c>
      <c r="L483">
        <v>1259042242.06058</v>
      </c>
      <c r="M483" s="9">
        <f t="shared" si="37"/>
        <v>40141.248171997453</v>
      </c>
      <c r="N483">
        <v>1262231366.3708301</v>
      </c>
      <c r="O483" s="9">
        <f t="shared" si="38"/>
        <v>40178.159332995718</v>
      </c>
      <c r="P483" t="b">
        <v>0</v>
      </c>
      <c r="Q483" t="b">
        <v>0</v>
      </c>
      <c r="R483" t="s">
        <v>22</v>
      </c>
      <c r="S483" t="str" cm="1">
        <f t="array" ref="S483:T483">_xlfn.TEXTSPLIT(R483,"/",,TRUE)</f>
        <v>music</v>
      </c>
      <c r="T483" t="str">
        <v>rock</v>
      </c>
    </row>
    <row r="484" spans="1:20" ht="37" x14ac:dyDescent="0.55000000000000004">
      <c r="A484">
        <v>482</v>
      </c>
      <c r="B484" t="s">
        <v>145</v>
      </c>
      <c r="C484" s="3" t="s">
        <v>146</v>
      </c>
      <c r="D484">
        <v>10601.870431110199</v>
      </c>
      <c r="E484">
        <v>107916.746714687</v>
      </c>
      <c r="F484" s="4">
        <f t="shared" si="36"/>
        <v>10.179029013410254</v>
      </c>
      <c r="G484" t="s">
        <v>13</v>
      </c>
      <c r="H484">
        <v>3313.3109095976201</v>
      </c>
      <c r="I484" s="5" cm="1">
        <f t="array" ref="I484">_xlfn.IFS(H484=0,0,H484&gt;0,E484/H484)</f>
        <v>32.570667123959332</v>
      </c>
      <c r="J484" t="s">
        <v>106</v>
      </c>
      <c r="K484" t="s">
        <v>107</v>
      </c>
      <c r="L484">
        <v>1258673767.8564501</v>
      </c>
      <c r="M484" s="9">
        <f t="shared" si="37"/>
        <v>40136.983424264472</v>
      </c>
      <c r="N484">
        <v>1261866584.14046</v>
      </c>
      <c r="O484" s="9">
        <f t="shared" si="38"/>
        <v>40173.937316440511</v>
      </c>
      <c r="P484" t="b">
        <v>0</v>
      </c>
      <c r="Q484" t="b">
        <v>0</v>
      </c>
      <c r="R484" t="s">
        <v>147</v>
      </c>
      <c r="S484" t="str" cm="1">
        <f t="array" ref="S484:T484">_xlfn.TEXTSPLIT(R484,"/",,TRUE)</f>
        <v>music</v>
      </c>
      <c r="T484" t="str">
        <v>metal</v>
      </c>
    </row>
    <row r="485" spans="1:20" x14ac:dyDescent="0.55000000000000004">
      <c r="A485">
        <v>483</v>
      </c>
      <c r="B485" t="s">
        <v>148</v>
      </c>
      <c r="C485" s="3" t="s">
        <v>149</v>
      </c>
      <c r="D485">
        <v>10549.8558321007</v>
      </c>
      <c r="E485">
        <v>108065.45791798001</v>
      </c>
      <c r="F485" s="4">
        <f t="shared" si="36"/>
        <v>10.243311343569506</v>
      </c>
      <c r="G485" t="s">
        <v>13</v>
      </c>
      <c r="H485">
        <v>3319.1269910176502</v>
      </c>
      <c r="I485" s="5" cm="1">
        <f t="array" ref="I485">_xlfn.IFS(H485=0,0,H485&gt;0,E485/H485)</f>
        <v>32.558398099991635</v>
      </c>
      <c r="J485" t="s">
        <v>39</v>
      </c>
      <c r="K485" t="s">
        <v>40</v>
      </c>
      <c r="L485">
        <v>1258305293.6523299</v>
      </c>
      <c r="M485" s="9">
        <f t="shared" si="37"/>
        <v>40132.7186765316</v>
      </c>
      <c r="N485">
        <v>1261501801.91009</v>
      </c>
      <c r="O485" s="9">
        <f t="shared" si="38"/>
        <v>40169.715299885298</v>
      </c>
      <c r="P485" t="b">
        <v>0</v>
      </c>
      <c r="Q485" t="b">
        <v>1</v>
      </c>
      <c r="R485" t="s">
        <v>64</v>
      </c>
      <c r="S485" t="str" cm="1">
        <f t="array" ref="S485:T485">_xlfn.TEXTSPLIT(R485,"/",,TRUE)</f>
        <v>technology</v>
      </c>
      <c r="T485" t="str">
        <v>wearables</v>
      </c>
    </row>
    <row r="486" spans="1:20" x14ac:dyDescent="0.55000000000000004">
      <c r="A486">
        <v>484</v>
      </c>
      <c r="B486" t="s">
        <v>150</v>
      </c>
      <c r="C486" s="3" t="s">
        <v>151</v>
      </c>
      <c r="D486">
        <v>10497.8412330911</v>
      </c>
      <c r="E486">
        <v>108214.16912127299</v>
      </c>
      <c r="F486" s="4">
        <f t="shared" si="36"/>
        <v>10.308230684625169</v>
      </c>
      <c r="G486" t="s">
        <v>13</v>
      </c>
      <c r="H486">
        <v>3324.9430724376698</v>
      </c>
      <c r="I486" s="5" cm="1">
        <f t="array" ref="I486">_xlfn.IFS(H486=0,0,H486&gt;0,E486/H486)</f>
        <v>32.546171998649037</v>
      </c>
      <c r="J486" t="s">
        <v>20</v>
      </c>
      <c r="K486" t="s">
        <v>21</v>
      </c>
      <c r="L486">
        <v>1257936819.4482</v>
      </c>
      <c r="M486" s="9">
        <f t="shared" si="37"/>
        <v>40128.453928798612</v>
      </c>
      <c r="N486">
        <v>1261137019.6797199</v>
      </c>
      <c r="O486" s="9">
        <f t="shared" si="38"/>
        <v>40165.493283330092</v>
      </c>
      <c r="P486" t="b">
        <v>0</v>
      </c>
      <c r="Q486" t="b">
        <v>0</v>
      </c>
      <c r="R486" t="s">
        <v>32</v>
      </c>
      <c r="S486" t="str" cm="1">
        <f t="array" ref="S486:T486">_xlfn.TEXTSPLIT(R486,"/",,TRUE)</f>
        <v>theater</v>
      </c>
      <c r="T486" t="str">
        <v>plays</v>
      </c>
    </row>
    <row r="487" spans="1:20" x14ac:dyDescent="0.55000000000000004">
      <c r="A487">
        <v>485</v>
      </c>
      <c r="B487" t="s">
        <v>152</v>
      </c>
      <c r="C487" s="3" t="s">
        <v>153</v>
      </c>
      <c r="D487">
        <v>10445.826634081501</v>
      </c>
      <c r="E487">
        <v>108362.88032456501</v>
      </c>
      <c r="F487" s="4">
        <f t="shared" si="36"/>
        <v>10.373796552492117</v>
      </c>
      <c r="G487" t="s">
        <v>19</v>
      </c>
      <c r="H487">
        <v>3330.7591538576999</v>
      </c>
      <c r="I487" s="5" cm="1">
        <f t="array" ref="I487">_xlfn.IFS(H487=0,0,H487&gt;0,E487/H487)</f>
        <v>32.533988595080089</v>
      </c>
      <c r="J487" t="s">
        <v>20</v>
      </c>
      <c r="K487" t="s">
        <v>21</v>
      </c>
      <c r="L487">
        <v>1257568345.2440701</v>
      </c>
      <c r="M487" s="9">
        <f t="shared" si="37"/>
        <v>40124.189181065623</v>
      </c>
      <c r="N487">
        <v>1260772237.4493501</v>
      </c>
      <c r="O487" s="9">
        <f t="shared" si="38"/>
        <v>40161.271266774886</v>
      </c>
      <c r="P487" t="b">
        <v>0</v>
      </c>
      <c r="Q487" t="b">
        <v>0</v>
      </c>
      <c r="R487" t="s">
        <v>52</v>
      </c>
      <c r="S487" t="str" cm="1">
        <f t="array" ref="S487:T487">_xlfn.TEXTSPLIT(R487,"/",,TRUE)</f>
        <v>film &amp; video</v>
      </c>
      <c r="T487" t="str">
        <v>drama</v>
      </c>
    </row>
    <row r="488" spans="1:20" ht="37" x14ac:dyDescent="0.55000000000000004">
      <c r="A488">
        <v>486</v>
      </c>
      <c r="B488" t="s">
        <v>154</v>
      </c>
      <c r="C488" s="3" t="s">
        <v>155</v>
      </c>
      <c r="D488">
        <v>10393.8120350719</v>
      </c>
      <c r="E488">
        <v>108511.59152785801</v>
      </c>
      <c r="F488" s="4">
        <f t="shared" si="36"/>
        <v>10.440018653570673</v>
      </c>
      <c r="G488" t="s">
        <v>13</v>
      </c>
      <c r="H488">
        <v>3336.5752352777299</v>
      </c>
      <c r="I488" s="5" cm="1">
        <f t="array" ref="I488">_xlfn.IFS(H488=0,0,H488&gt;0,E488/H488)</f>
        <v>32.521847666002266</v>
      </c>
      <c r="J488" t="s">
        <v>20</v>
      </c>
      <c r="K488" t="s">
        <v>21</v>
      </c>
      <c r="L488">
        <v>1257199871.0399401</v>
      </c>
      <c r="M488" s="9">
        <f t="shared" si="37"/>
        <v>40119.924433332642</v>
      </c>
      <c r="N488">
        <v>1260407455.2189901</v>
      </c>
      <c r="O488" s="9">
        <f t="shared" si="38"/>
        <v>40157.049250219796</v>
      </c>
      <c r="P488" t="b">
        <v>0</v>
      </c>
      <c r="Q488" t="b">
        <v>0</v>
      </c>
      <c r="R488" t="s">
        <v>64</v>
      </c>
      <c r="S488" t="str" cm="1">
        <f t="array" ref="S488:T488">_xlfn.TEXTSPLIT(R488,"/",,TRUE)</f>
        <v>technology</v>
      </c>
      <c r="T488" t="str">
        <v>wearables</v>
      </c>
    </row>
    <row r="489" spans="1:20" ht="37" x14ac:dyDescent="0.55000000000000004">
      <c r="A489">
        <v>487</v>
      </c>
      <c r="B489" t="s">
        <v>156</v>
      </c>
      <c r="C489" s="3" t="s">
        <v>157</v>
      </c>
      <c r="D489">
        <v>10341.797436062299</v>
      </c>
      <c r="E489">
        <v>108660.30273115099</v>
      </c>
      <c r="F489" s="4">
        <f t="shared" si="36"/>
        <v>10.506906889536221</v>
      </c>
      <c r="G489" t="s">
        <v>19</v>
      </c>
      <c r="H489">
        <v>3342.39131669776</v>
      </c>
      <c r="I489" s="5" cm="1">
        <f t="array" ref="I489">_xlfn.IFS(H489=0,0,H489&gt;0,E489/H489)</f>
        <v>32.509748989686216</v>
      </c>
      <c r="J489" t="s">
        <v>20</v>
      </c>
      <c r="K489" t="s">
        <v>21</v>
      </c>
      <c r="L489">
        <v>1256831396.8358099</v>
      </c>
      <c r="M489" s="9">
        <f t="shared" si="37"/>
        <v>40115.659685599654</v>
      </c>
      <c r="N489">
        <v>1260042672.98862</v>
      </c>
      <c r="O489" s="9">
        <f t="shared" si="38"/>
        <v>40152.827233664582</v>
      </c>
      <c r="P489" t="b">
        <v>0</v>
      </c>
      <c r="Q489" t="b">
        <v>0</v>
      </c>
      <c r="R489" t="s">
        <v>158</v>
      </c>
      <c r="S489" t="str" cm="1">
        <f t="array" ref="S489:T489">_xlfn.TEXTSPLIT(R489,"/",,TRUE)</f>
        <v>music</v>
      </c>
      <c r="T489" t="str">
        <v>jazz</v>
      </c>
    </row>
    <row r="490" spans="1:20" ht="37" x14ac:dyDescent="0.55000000000000004">
      <c r="A490">
        <v>488</v>
      </c>
      <c r="B490" t="s">
        <v>159</v>
      </c>
      <c r="C490" s="3" t="s">
        <v>160</v>
      </c>
      <c r="D490">
        <v>10289.7828370528</v>
      </c>
      <c r="E490">
        <v>108809.013934444</v>
      </c>
      <c r="F490" s="4">
        <f t="shared" si="36"/>
        <v>10.574471362275034</v>
      </c>
      <c r="G490" t="s">
        <v>19</v>
      </c>
      <c r="H490">
        <v>3348.20739811778</v>
      </c>
      <c r="I490" s="5" cm="1">
        <f t="array" ref="I490">_xlfn.IFS(H490=0,0,H490&gt;0,E490/H490)</f>
        <v>32.497692345943626</v>
      </c>
      <c r="J490" t="s">
        <v>20</v>
      </c>
      <c r="K490" t="s">
        <v>21</v>
      </c>
      <c r="L490">
        <v>1256462922.63168</v>
      </c>
      <c r="M490" s="9">
        <f t="shared" si="37"/>
        <v>40111.394937866666</v>
      </c>
      <c r="N490">
        <v>1259677890.75825</v>
      </c>
      <c r="O490" s="9">
        <f t="shared" si="38"/>
        <v>40148.605217109376</v>
      </c>
      <c r="P490" t="b">
        <v>0</v>
      </c>
      <c r="Q490" t="b">
        <v>0</v>
      </c>
      <c r="R490" t="s">
        <v>64</v>
      </c>
      <c r="S490" t="str" cm="1">
        <f t="array" ref="S490:T490">_xlfn.TEXTSPLIT(R490,"/",,TRUE)</f>
        <v>technology</v>
      </c>
      <c r="T490" t="str">
        <v>wearables</v>
      </c>
    </row>
    <row r="491" spans="1:20" x14ac:dyDescent="0.55000000000000004">
      <c r="A491">
        <v>489</v>
      </c>
      <c r="B491" t="s">
        <v>161</v>
      </c>
      <c r="C491" s="3" t="s">
        <v>162</v>
      </c>
      <c r="D491">
        <v>10237.7682380432</v>
      </c>
      <c r="E491">
        <v>108957.725137737</v>
      </c>
      <c r="F491" s="4">
        <f t="shared" si="36"/>
        <v>10.642722378970623</v>
      </c>
      <c r="G491" t="s">
        <v>19</v>
      </c>
      <c r="H491">
        <v>3354.0234795378101</v>
      </c>
      <c r="I491" s="5" cm="1">
        <f t="array" ref="I491">_xlfn.IFS(H491=0,0,H491&gt;0,E491/H491)</f>
        <v>32.485677516113142</v>
      </c>
      <c r="J491" t="s">
        <v>20</v>
      </c>
      <c r="K491" t="s">
        <v>21</v>
      </c>
      <c r="L491">
        <v>1256094448.4275501</v>
      </c>
      <c r="M491" s="9">
        <f t="shared" si="37"/>
        <v>40107.130190133685</v>
      </c>
      <c r="N491">
        <v>1259313108.52788</v>
      </c>
      <c r="O491" s="9">
        <f t="shared" si="38"/>
        <v>40144.38320055417</v>
      </c>
      <c r="P491" t="b">
        <v>0</v>
      </c>
      <c r="Q491" t="b">
        <v>0</v>
      </c>
      <c r="R491" t="s">
        <v>88</v>
      </c>
      <c r="S491" t="str" cm="1">
        <f t="array" ref="S491:T491">_xlfn.TEXTSPLIT(R491,"/",,TRUE)</f>
        <v>games</v>
      </c>
      <c r="T491" t="str">
        <v>video games</v>
      </c>
    </row>
    <row r="492" spans="1:20" x14ac:dyDescent="0.55000000000000004">
      <c r="A492">
        <v>490</v>
      </c>
      <c r="B492" t="s">
        <v>163</v>
      </c>
      <c r="C492" s="3" t="s">
        <v>164</v>
      </c>
      <c r="D492">
        <v>10185.753639033601</v>
      </c>
      <c r="E492">
        <v>109106.43634103</v>
      </c>
      <c r="F492" s="4">
        <f t="shared" si="36"/>
        <v>10.711670457344946</v>
      </c>
      <c r="G492" t="s">
        <v>19</v>
      </c>
      <c r="H492">
        <v>3359.8395609578401</v>
      </c>
      <c r="I492" s="5" cm="1">
        <f t="array" ref="I492">_xlfn.IFS(H492=0,0,H492&gt;0,E492/H492)</f>
        <v>32.47370428304778</v>
      </c>
      <c r="J492" t="s">
        <v>20</v>
      </c>
      <c r="K492" t="s">
        <v>21</v>
      </c>
      <c r="L492">
        <v>1255725974.2234199</v>
      </c>
      <c r="M492" s="9">
        <f t="shared" si="37"/>
        <v>40102.865442400689</v>
      </c>
      <c r="N492">
        <v>1258948326.2975099</v>
      </c>
      <c r="O492" s="9">
        <f t="shared" si="38"/>
        <v>40140.161183998956</v>
      </c>
      <c r="P492" t="b">
        <v>0</v>
      </c>
      <c r="Q492" t="b">
        <v>0</v>
      </c>
      <c r="R492" t="s">
        <v>32</v>
      </c>
      <c r="S492" t="str" cm="1">
        <f t="array" ref="S492:T492">_xlfn.TEXTSPLIT(R492,"/",,TRUE)</f>
        <v>theater</v>
      </c>
      <c r="T492" t="str">
        <v>plays</v>
      </c>
    </row>
    <row r="493" spans="1:20" x14ac:dyDescent="0.55000000000000004">
      <c r="A493">
        <v>491</v>
      </c>
      <c r="B493" t="s">
        <v>165</v>
      </c>
      <c r="C493" s="3" t="s">
        <v>166</v>
      </c>
      <c r="D493">
        <v>10133.739040024</v>
      </c>
      <c r="E493">
        <v>109255.147544322</v>
      </c>
      <c r="F493" s="4">
        <f t="shared" si="36"/>
        <v>10.781326331062029</v>
      </c>
      <c r="G493" t="s">
        <v>19</v>
      </c>
      <c r="H493">
        <v>3365.6556423778602</v>
      </c>
      <c r="I493" s="5" cm="1">
        <f t="array" ref="I493">_xlfn.IFS(H493=0,0,H493&gt;0,E493/H493)</f>
        <v>32.461772431101252</v>
      </c>
      <c r="J493" t="s">
        <v>20</v>
      </c>
      <c r="K493" t="s">
        <v>21</v>
      </c>
      <c r="L493">
        <v>1255357500.01929</v>
      </c>
      <c r="M493" s="9">
        <f t="shared" si="37"/>
        <v>40098.600694667708</v>
      </c>
      <c r="N493">
        <v>1258583544.0671401</v>
      </c>
      <c r="O493" s="9">
        <f t="shared" si="38"/>
        <v>40135.93916744375</v>
      </c>
      <c r="P493" t="b">
        <v>0</v>
      </c>
      <c r="Q493" t="b">
        <v>1</v>
      </c>
      <c r="R493" t="s">
        <v>32</v>
      </c>
      <c r="S493" t="str" cm="1">
        <f t="array" ref="S493:T493">_xlfn.TEXTSPLIT(R493,"/",,TRUE)</f>
        <v>theater</v>
      </c>
      <c r="T493" t="str">
        <v>plays</v>
      </c>
    </row>
    <row r="494" spans="1:20" x14ac:dyDescent="0.55000000000000004">
      <c r="A494">
        <v>492</v>
      </c>
      <c r="B494" t="s">
        <v>167</v>
      </c>
      <c r="C494" s="3" t="s">
        <v>168</v>
      </c>
      <c r="D494">
        <v>10081.724441014399</v>
      </c>
      <c r="E494">
        <v>109403.858747615</v>
      </c>
      <c r="F494" s="4">
        <f t="shared" si="36"/>
        <v>10.851700955298778</v>
      </c>
      <c r="G494" t="s">
        <v>19</v>
      </c>
      <c r="H494">
        <v>3371.4717237978898</v>
      </c>
      <c r="I494" s="5" cm="1">
        <f t="array" ref="I494">_xlfn.IFS(H494=0,0,H494&gt;0,E494/H494)</f>
        <v>32.449881746115885</v>
      </c>
      <c r="J494" t="s">
        <v>14</v>
      </c>
      <c r="K494" t="s">
        <v>15</v>
      </c>
      <c r="L494">
        <v>1254989025.81517</v>
      </c>
      <c r="M494" s="9">
        <f t="shared" si="37"/>
        <v>40094.335946934836</v>
      </c>
      <c r="N494">
        <v>1258218761.8367701</v>
      </c>
      <c r="O494" s="9">
        <f t="shared" si="38"/>
        <v>40131.717150888544</v>
      </c>
      <c r="P494" t="b">
        <v>0</v>
      </c>
      <c r="Q494" t="b">
        <v>0</v>
      </c>
      <c r="R494" t="s">
        <v>32</v>
      </c>
      <c r="S494" t="str" cm="1">
        <f t="array" ref="S494:T494">_xlfn.TEXTSPLIT(R494,"/",,TRUE)</f>
        <v>theater</v>
      </c>
      <c r="T494" t="str">
        <v>plays</v>
      </c>
    </row>
    <row r="495" spans="1:20" ht="37" x14ac:dyDescent="0.55000000000000004">
      <c r="A495">
        <v>493</v>
      </c>
      <c r="B495" t="s">
        <v>169</v>
      </c>
      <c r="C495" s="3" t="s">
        <v>170</v>
      </c>
      <c r="D495">
        <v>10029.709842004801</v>
      </c>
      <c r="E495">
        <v>109552.569950908</v>
      </c>
      <c r="F495" s="4">
        <f t="shared" si="36"/>
        <v>10.922805512488281</v>
      </c>
      <c r="G495" t="s">
        <v>13</v>
      </c>
      <c r="H495">
        <v>3377.2878052179199</v>
      </c>
      <c r="I495" s="5" cm="1">
        <f t="array" ref="I495">_xlfn.IFS(H495=0,0,H495&gt;0,E495/H495)</f>
        <v>32.438032015408623</v>
      </c>
      <c r="J495" t="s">
        <v>14</v>
      </c>
      <c r="K495" t="s">
        <v>15</v>
      </c>
      <c r="L495">
        <v>1254620551.6110401</v>
      </c>
      <c r="M495" s="9">
        <f t="shared" si="37"/>
        <v>40090.071199201855</v>
      </c>
      <c r="N495">
        <v>1257853979.60641</v>
      </c>
      <c r="O495" s="9">
        <f t="shared" si="38"/>
        <v>40127.495134333447</v>
      </c>
      <c r="P495" t="b">
        <v>0</v>
      </c>
      <c r="Q495" t="b">
        <v>0</v>
      </c>
      <c r="R495" t="s">
        <v>32</v>
      </c>
      <c r="S495" t="str" cm="1">
        <f t="array" ref="S495:T495">_xlfn.TEXTSPLIT(R495,"/",,TRUE)</f>
        <v>theater</v>
      </c>
      <c r="T495" t="str">
        <v>plays</v>
      </c>
    </row>
    <row r="496" spans="1:20" x14ac:dyDescent="0.55000000000000004">
      <c r="A496">
        <v>494</v>
      </c>
      <c r="B496" t="s">
        <v>171</v>
      </c>
      <c r="C496" s="3" t="s">
        <v>172</v>
      </c>
      <c r="D496">
        <v>9977.6952429952707</v>
      </c>
      <c r="E496">
        <v>109701.281154201</v>
      </c>
      <c r="F496" s="4">
        <f t="shared" si="36"/>
        <v>10.994651418243663</v>
      </c>
      <c r="G496" t="s">
        <v>19</v>
      </c>
      <c r="H496">
        <v>3383.1038866379399</v>
      </c>
      <c r="I496" s="5" cm="1">
        <f t="array" ref="I496">_xlfn.IFS(H496=0,0,H496&gt;0,E496/H496)</f>
        <v>32.426223027759256</v>
      </c>
      <c r="J496" t="s">
        <v>20</v>
      </c>
      <c r="K496" t="s">
        <v>21</v>
      </c>
      <c r="L496">
        <v>1254252077.4069099</v>
      </c>
      <c r="M496" s="9">
        <f t="shared" si="37"/>
        <v>40085.806451468867</v>
      </c>
      <c r="N496">
        <v>1257489197.37604</v>
      </c>
      <c r="O496" s="9">
        <f t="shared" si="38"/>
        <v>40123.273117778241</v>
      </c>
      <c r="P496" t="b">
        <v>0</v>
      </c>
      <c r="Q496" t="b">
        <v>0</v>
      </c>
      <c r="R496" t="s">
        <v>27</v>
      </c>
      <c r="S496" t="str" cm="1">
        <f t="array" ref="S496:T496">_xlfn.TEXTSPLIT(R496,"/",,TRUE)</f>
        <v>technology</v>
      </c>
      <c r="T496" t="str">
        <v>web</v>
      </c>
    </row>
    <row r="497" spans="1:20" x14ac:dyDescent="0.55000000000000004">
      <c r="A497">
        <v>495</v>
      </c>
      <c r="B497" t="s">
        <v>173</v>
      </c>
      <c r="C497" s="3" t="s">
        <v>174</v>
      </c>
      <c r="D497">
        <v>9925.68064398567</v>
      </c>
      <c r="E497">
        <v>109849.992357494</v>
      </c>
      <c r="F497" s="4">
        <f t="shared" si="36"/>
        <v>11.067250327468081</v>
      </c>
      <c r="G497" t="s">
        <v>13</v>
      </c>
      <c r="H497">
        <v>3388.91996805797</v>
      </c>
      <c r="I497" s="5" cm="1">
        <f t="array" ref="I497">_xlfn.IFS(H497=0,0,H497&gt;0,E497/H497)</f>
        <v>32.414454573397272</v>
      </c>
      <c r="J497" t="s">
        <v>20</v>
      </c>
      <c r="K497" t="s">
        <v>21</v>
      </c>
      <c r="L497">
        <v>1253883603.20278</v>
      </c>
      <c r="M497" s="9">
        <f t="shared" si="37"/>
        <v>40081.541703735878</v>
      </c>
      <c r="N497">
        <v>1257124415.1456699</v>
      </c>
      <c r="O497" s="9">
        <f t="shared" si="38"/>
        <v>40119.051101223034</v>
      </c>
      <c r="P497" t="b">
        <v>0</v>
      </c>
      <c r="Q497" t="b">
        <v>0</v>
      </c>
      <c r="R497" t="s">
        <v>32</v>
      </c>
      <c r="S497" t="str" cm="1">
        <f t="array" ref="S497:T497">_xlfn.TEXTSPLIT(R497,"/",,TRUE)</f>
        <v>theater</v>
      </c>
      <c r="T497" t="str">
        <v>plays</v>
      </c>
    </row>
    <row r="498" spans="1:20" x14ac:dyDescent="0.55000000000000004">
      <c r="A498">
        <v>496</v>
      </c>
      <c r="B498" t="s">
        <v>175</v>
      </c>
      <c r="C498" s="3" t="s">
        <v>176</v>
      </c>
      <c r="D498">
        <v>9873.6660449760693</v>
      </c>
      <c r="E498">
        <v>109998.703560786</v>
      </c>
      <c r="F498" s="4">
        <f t="shared" ref="F498:F505" si="39">E498/D498</f>
        <v>11.140614140657075</v>
      </c>
      <c r="G498" t="s">
        <v>13</v>
      </c>
      <c r="H498">
        <v>3394.736049478</v>
      </c>
      <c r="I498" s="5" cm="1">
        <f t="array" ref="I498">_xlfn.IFS(H498=0,0,H498&gt;0,E498/H498)</f>
        <v>32.402726443989728</v>
      </c>
      <c r="J498" t="s">
        <v>20</v>
      </c>
      <c r="K498" t="s">
        <v>21</v>
      </c>
      <c r="L498">
        <v>1253515128.9986501</v>
      </c>
      <c r="M498" s="9">
        <f t="shared" ref="M498:M505" si="40">(((L498/60)/60)/24)+DATE(1970,1,1)</f>
        <v>40077.276956002897</v>
      </c>
      <c r="N498">
        <v>1256759632.9152999</v>
      </c>
      <c r="O498" s="9">
        <f t="shared" ref="O498:O505" si="41">(((N498/60)/60)/24)+DATE(1970,1,1)</f>
        <v>40114.829084667821</v>
      </c>
      <c r="P498" t="b">
        <v>0</v>
      </c>
      <c r="Q498" t="b">
        <v>1</v>
      </c>
      <c r="R498" t="s">
        <v>27</v>
      </c>
      <c r="S498" t="str" cm="1">
        <f t="array" ref="S498:T498">_xlfn.TEXTSPLIT(R498,"/",,TRUE)</f>
        <v>technology</v>
      </c>
      <c r="T498" t="str">
        <v>web</v>
      </c>
    </row>
    <row r="499" spans="1:20" x14ac:dyDescent="0.55000000000000004">
      <c r="A499">
        <v>497</v>
      </c>
      <c r="B499" t="s">
        <v>177</v>
      </c>
      <c r="C499" s="3" t="s">
        <v>178</v>
      </c>
      <c r="D499">
        <v>9821.6514459664704</v>
      </c>
      <c r="E499">
        <v>110147.414764079</v>
      </c>
      <c r="F499" s="4">
        <f t="shared" si="39"/>
        <v>11.214755010402456</v>
      </c>
      <c r="G499" t="s">
        <v>19</v>
      </c>
      <c r="H499">
        <v>3400.5521308980301</v>
      </c>
      <c r="I499" s="5" cm="1">
        <f t="array" ref="I499">_xlfn.IFS(H499=0,0,H499&gt;0,E499/H499)</f>
        <v>32.391038432629728</v>
      </c>
      <c r="J499" t="s">
        <v>20</v>
      </c>
      <c r="K499" t="s">
        <v>21</v>
      </c>
      <c r="L499">
        <v>1253146654.7945199</v>
      </c>
      <c r="M499" s="9">
        <f t="shared" si="40"/>
        <v>40073.012208269909</v>
      </c>
      <c r="N499">
        <v>1256394850.6849301</v>
      </c>
      <c r="O499" s="9">
        <f t="shared" si="41"/>
        <v>40110.607068112615</v>
      </c>
      <c r="P499" t="b">
        <v>0</v>
      </c>
      <c r="Q499" t="b">
        <v>0</v>
      </c>
      <c r="R499" t="s">
        <v>32</v>
      </c>
      <c r="S499" t="str" cm="1">
        <f t="array" ref="S499:T499">_xlfn.TEXTSPLIT(R499,"/",,TRUE)</f>
        <v>theater</v>
      </c>
      <c r="T499" t="str">
        <v>plays</v>
      </c>
    </row>
    <row r="500" spans="1:20" x14ac:dyDescent="0.55000000000000004">
      <c r="A500">
        <v>498</v>
      </c>
      <c r="B500" t="s">
        <v>179</v>
      </c>
      <c r="C500" s="3" t="s">
        <v>180</v>
      </c>
      <c r="D500">
        <v>9769.6368469568697</v>
      </c>
      <c r="E500">
        <v>110296.12596737201</v>
      </c>
      <c r="F500" s="4">
        <f t="shared" si="39"/>
        <v>11.289685348102575</v>
      </c>
      <c r="G500" t="s">
        <v>13</v>
      </c>
      <c r="H500">
        <v>3406.3682123180502</v>
      </c>
      <c r="I500" s="5" cm="1">
        <f t="array" ref="I500">_xlfn.IFS(H500=0,0,H500&gt;0,E500/H500)</f>
        <v>32.379390333822705</v>
      </c>
      <c r="J500" t="s">
        <v>20</v>
      </c>
      <c r="K500" t="s">
        <v>21</v>
      </c>
      <c r="L500">
        <v>1252778180.59039</v>
      </c>
      <c r="M500" s="9">
        <f t="shared" si="40"/>
        <v>40068.747460536921</v>
      </c>
      <c r="N500">
        <v>1256030068.45456</v>
      </c>
      <c r="O500" s="9">
        <f t="shared" si="41"/>
        <v>40106.385051557409</v>
      </c>
      <c r="P500" t="b">
        <v>0</v>
      </c>
      <c r="Q500" t="b">
        <v>1</v>
      </c>
      <c r="R500" t="s">
        <v>32</v>
      </c>
      <c r="S500" t="str" cm="1">
        <f t="array" ref="S500:T500">_xlfn.TEXTSPLIT(R500,"/",,TRUE)</f>
        <v>theater</v>
      </c>
      <c r="T500" t="str">
        <v>plays</v>
      </c>
    </row>
    <row r="501" spans="1:20" ht="37" x14ac:dyDescent="0.55000000000000004">
      <c r="A501">
        <v>499</v>
      </c>
      <c r="B501" t="s">
        <v>181</v>
      </c>
      <c r="C501" s="3" t="s">
        <v>182</v>
      </c>
      <c r="D501">
        <v>9717.6222479472708</v>
      </c>
      <c r="E501">
        <v>110444.83717066501</v>
      </c>
      <c r="F501" s="4">
        <f t="shared" si="39"/>
        <v>11.365417830889148</v>
      </c>
      <c r="G501" t="s">
        <v>19</v>
      </c>
      <c r="H501">
        <v>3412.1842937380802</v>
      </c>
      <c r="I501" s="5" cm="1">
        <f t="array" ref="I501">_xlfn.IFS(H501=0,0,H501&gt;0,E501/H501)</f>
        <v>32.367781943475173</v>
      </c>
      <c r="J501" t="s">
        <v>39</v>
      </c>
      <c r="K501" t="s">
        <v>40</v>
      </c>
      <c r="L501">
        <v>1252409706.38626</v>
      </c>
      <c r="M501" s="9">
        <f t="shared" si="40"/>
        <v>40064.48271280394</v>
      </c>
      <c r="N501">
        <v>1255665286.22419</v>
      </c>
      <c r="O501" s="9">
        <f t="shared" si="41"/>
        <v>40102.163035002195</v>
      </c>
      <c r="P501" t="b">
        <v>0</v>
      </c>
      <c r="Q501" t="b">
        <v>1</v>
      </c>
      <c r="R501" t="s">
        <v>64</v>
      </c>
      <c r="S501" t="str" cm="1">
        <f t="array" ref="S501:T501">_xlfn.TEXTSPLIT(R501,"/",,TRUE)</f>
        <v>technology</v>
      </c>
      <c r="T501" t="str">
        <v>wearables</v>
      </c>
    </row>
    <row r="502" spans="1:20" x14ac:dyDescent="0.55000000000000004">
      <c r="A502">
        <v>500</v>
      </c>
      <c r="B502" t="s">
        <v>183</v>
      </c>
      <c r="C502" s="3" t="s">
        <v>184</v>
      </c>
      <c r="D502">
        <v>9665.6076489377701</v>
      </c>
      <c r="E502">
        <v>110593.54837395799</v>
      </c>
      <c r="F502" s="4">
        <f t="shared" si="39"/>
        <v>11.44196540877717</v>
      </c>
      <c r="G502" t="s">
        <v>19</v>
      </c>
      <c r="H502">
        <v>3418.0003751581098</v>
      </c>
      <c r="I502" s="5" cm="1">
        <f t="array" ref="I502">_xlfn.IFS(H502=0,0,H502&gt;0,E502/H502)</f>
        <v>32.35621305888305</v>
      </c>
      <c r="J502" t="s">
        <v>106</v>
      </c>
      <c r="K502" t="s">
        <v>107</v>
      </c>
      <c r="L502">
        <v>1252041232.1821301</v>
      </c>
      <c r="M502" s="9">
        <f t="shared" si="40"/>
        <v>40060.217965070951</v>
      </c>
      <c r="N502">
        <v>1255300503.99383</v>
      </c>
      <c r="O502" s="9">
        <f t="shared" si="41"/>
        <v>40097.941018447105</v>
      </c>
      <c r="P502" t="b">
        <v>0</v>
      </c>
      <c r="Q502" t="b">
        <v>1</v>
      </c>
      <c r="R502" t="s">
        <v>32</v>
      </c>
      <c r="S502" t="str" cm="1">
        <f t="array" ref="S502:T502">_xlfn.TEXTSPLIT(R502,"/",,TRUE)</f>
        <v>theater</v>
      </c>
      <c r="T502" t="str">
        <v>plays</v>
      </c>
    </row>
    <row r="503" spans="1:20" x14ac:dyDescent="0.55000000000000004">
      <c r="A503">
        <v>501</v>
      </c>
      <c r="B503" t="s">
        <v>185</v>
      </c>
      <c r="C503" s="3" t="s">
        <v>186</v>
      </c>
      <c r="D503">
        <v>9613.5930499281694</v>
      </c>
      <c r="E503">
        <v>110742.25957725001</v>
      </c>
      <c r="F503" s="4">
        <f t="shared" si="39"/>
        <v>11.519341312047471</v>
      </c>
      <c r="G503" t="s">
        <v>73</v>
      </c>
      <c r="H503">
        <v>3423.8164565781299</v>
      </c>
      <c r="I503" s="5" cm="1">
        <f t="array" ref="I503">_xlfn.IFS(H503=0,0,H503&gt;0,E503/H503)</f>
        <v>32.344683478719332</v>
      </c>
      <c r="J503" t="s">
        <v>20</v>
      </c>
      <c r="K503" t="s">
        <v>21</v>
      </c>
      <c r="L503">
        <v>1251672757.9780099</v>
      </c>
      <c r="M503" s="9">
        <f t="shared" si="40"/>
        <v>40055.953217338079</v>
      </c>
      <c r="N503">
        <v>1254935721.7634599</v>
      </c>
      <c r="O503" s="9">
        <f t="shared" si="41"/>
        <v>40093.719001891899</v>
      </c>
      <c r="P503" t="b">
        <v>0</v>
      </c>
      <c r="Q503" t="b">
        <v>0</v>
      </c>
      <c r="R503" t="s">
        <v>32</v>
      </c>
      <c r="S503" t="str" cm="1">
        <f t="array" ref="S503:T503">_xlfn.TEXTSPLIT(R503,"/",,TRUE)</f>
        <v>theater</v>
      </c>
      <c r="T503" t="str">
        <v>plays</v>
      </c>
    </row>
    <row r="504" spans="1:20" x14ac:dyDescent="0.55000000000000004">
      <c r="A504">
        <v>502</v>
      </c>
      <c r="B504" t="s">
        <v>187</v>
      </c>
      <c r="C504" s="3" t="s">
        <v>188</v>
      </c>
      <c r="D504">
        <v>9561.5784509185705</v>
      </c>
      <c r="E504">
        <v>110890.97078054299</v>
      </c>
      <c r="F504" s="4">
        <f t="shared" si="39"/>
        <v>11.597559058869598</v>
      </c>
      <c r="G504" t="s">
        <v>19</v>
      </c>
      <c r="H504">
        <v>3429.6325379981599</v>
      </c>
      <c r="I504" s="5" cm="1">
        <f t="array" ref="I504">_xlfn.IFS(H504=0,0,H504&gt;0,E504/H504)</f>
        <v>32.333193003023254</v>
      </c>
      <c r="J504" t="s">
        <v>106</v>
      </c>
      <c r="K504" t="s">
        <v>107</v>
      </c>
      <c r="L504">
        <v>1251304283.77388</v>
      </c>
      <c r="M504" s="9">
        <f t="shared" si="40"/>
        <v>40051.688469605091</v>
      </c>
      <c r="N504">
        <v>1254570939.5330901</v>
      </c>
      <c r="O504" s="9">
        <f t="shared" si="41"/>
        <v>40089.496985336693</v>
      </c>
      <c r="P504" t="b">
        <v>0</v>
      </c>
      <c r="Q504" t="b">
        <v>1</v>
      </c>
      <c r="R504" t="s">
        <v>32</v>
      </c>
      <c r="S504" t="str" cm="1">
        <f t="array" ref="S504:T504">_xlfn.TEXTSPLIT(R504,"/",,TRUE)</f>
        <v>theater</v>
      </c>
      <c r="T504" t="str">
        <v>plays</v>
      </c>
    </row>
    <row r="505" spans="1:20" ht="37" x14ac:dyDescent="0.55000000000000004">
      <c r="A505">
        <v>503</v>
      </c>
      <c r="B505" t="s">
        <v>189</v>
      </c>
      <c r="C505" s="3" t="s">
        <v>190</v>
      </c>
      <c r="D505">
        <v>9509.5638519089698</v>
      </c>
      <c r="E505">
        <v>111039.681983836</v>
      </c>
      <c r="F505" s="4">
        <f t="shared" si="39"/>
        <v>11.676632463175023</v>
      </c>
      <c r="G505" t="s">
        <v>19</v>
      </c>
      <c r="H505">
        <v>3435.44861941819</v>
      </c>
      <c r="I505" s="5" cm="1">
        <f t="array" ref="I505">_xlfn.IFS(H505=0,0,H505&gt;0,E505/H505)</f>
        <v>32.321741433187583</v>
      </c>
      <c r="J505" t="s">
        <v>20</v>
      </c>
      <c r="K505" t="s">
        <v>21</v>
      </c>
      <c r="L505">
        <v>1250935809.5697501</v>
      </c>
      <c r="M505" s="9">
        <f t="shared" si="40"/>
        <v>40047.42372187211</v>
      </c>
      <c r="N505">
        <v>1254206157.3027201</v>
      </c>
      <c r="O505" s="9">
        <f t="shared" si="41"/>
        <v>40085.274968781479</v>
      </c>
      <c r="P505" t="b">
        <v>0</v>
      </c>
      <c r="Q505" t="b">
        <v>0</v>
      </c>
      <c r="R505" t="s">
        <v>32</v>
      </c>
      <c r="S505" t="str" cm="1">
        <f t="array" ref="S505:T505">_xlfn.TEXTSPLIT(R505,"/",,TRUE)</f>
        <v>theater</v>
      </c>
      <c r="T505" t="str">
        <v>plays</v>
      </c>
    </row>
    <row r="506" spans="1:20" x14ac:dyDescent="0.55000000000000004">
      <c r="A506">
        <v>504</v>
      </c>
      <c r="B506" t="s">
        <v>11</v>
      </c>
      <c r="C506" s="3" t="s">
        <v>12</v>
      </c>
      <c r="D506">
        <v>9457.5492528993691</v>
      </c>
      <c r="E506">
        <v>111188.393187129</v>
      </c>
      <c r="F506" s="4">
        <f t="shared" ref="F506:F569" si="42">E506/D506</f>
        <v>11.756575642790583</v>
      </c>
      <c r="G506" t="s">
        <v>13</v>
      </c>
      <c r="H506">
        <v>3441.2647008382201</v>
      </c>
      <c r="I506" s="5" cm="1">
        <f t="array" ref="I506">_xlfn.IFS(H506=0,0,H506&gt;0,E506/H506)</f>
        <v>32.310328571947935</v>
      </c>
      <c r="J506" t="s">
        <v>14</v>
      </c>
      <c r="K506" t="s">
        <v>15</v>
      </c>
      <c r="L506">
        <v>1250567335.3656199</v>
      </c>
      <c r="M506" s="9">
        <f t="shared" ref="M506:M569" si="43">(((L506/60)/60)/24)+DATE(1970,1,1)</f>
        <v>40043.158974139122</v>
      </c>
      <c r="N506">
        <v>1253841375.07235</v>
      </c>
      <c r="O506" s="9">
        <f t="shared" ref="O506:O569" si="44">(((N506/60)/60)/24)+DATE(1970,1,1)</f>
        <v>40081.052952226273</v>
      </c>
      <c r="P506" t="b">
        <v>0</v>
      </c>
      <c r="Q506" t="b">
        <v>0</v>
      </c>
      <c r="R506" t="s">
        <v>16</v>
      </c>
      <c r="S506" t="str" cm="1">
        <f t="array" ref="S506:T506">_xlfn.TEXTSPLIT(R506,"/",,TRUE)</f>
        <v>food</v>
      </c>
      <c r="T506" t="str">
        <v>food trucks</v>
      </c>
    </row>
    <row r="507" spans="1:20" x14ac:dyDescent="0.55000000000000004">
      <c r="A507">
        <v>505</v>
      </c>
      <c r="B507" t="s">
        <v>17</v>
      </c>
      <c r="C507" s="3" t="s">
        <v>18</v>
      </c>
      <c r="D507">
        <v>9405.5346538897702</v>
      </c>
      <c r="E507">
        <v>111337.104390422</v>
      </c>
      <c r="F507" s="4">
        <f t="shared" si="42"/>
        <v>11.837403027841402</v>
      </c>
      <c r="G507" t="s">
        <v>19</v>
      </c>
      <c r="H507">
        <v>3447.0807822582401</v>
      </c>
      <c r="I507" s="5" cm="1">
        <f t="array" ref="I507">_xlfn.IFS(H507=0,0,H507&gt;0,E507/H507)</f>
        <v>32.298954223371346</v>
      </c>
      <c r="J507" t="s">
        <v>20</v>
      </c>
      <c r="K507" t="s">
        <v>21</v>
      </c>
      <c r="L507">
        <v>1250198861.16149</v>
      </c>
      <c r="M507" s="9">
        <f t="shared" si="43"/>
        <v>40038.894226406133</v>
      </c>
      <c r="N507">
        <v>1253476592.84198</v>
      </c>
      <c r="O507" s="9">
        <f t="shared" si="44"/>
        <v>40076.830935671067</v>
      </c>
      <c r="P507" t="b">
        <v>0</v>
      </c>
      <c r="Q507" t="b">
        <v>1</v>
      </c>
      <c r="R507" t="s">
        <v>22</v>
      </c>
      <c r="S507" t="str" cm="1">
        <f t="array" ref="S507:T507">_xlfn.TEXTSPLIT(R507,"/",,TRUE)</f>
        <v>music</v>
      </c>
      <c r="T507" t="str">
        <v>rock</v>
      </c>
    </row>
    <row r="508" spans="1:20" ht="37" x14ac:dyDescent="0.55000000000000004">
      <c r="A508">
        <v>506</v>
      </c>
      <c r="B508" t="s">
        <v>23</v>
      </c>
      <c r="C508" s="3" t="s">
        <v>24</v>
      </c>
      <c r="D508">
        <v>9353.5200548802695</v>
      </c>
      <c r="E508">
        <v>111485.815593715</v>
      </c>
      <c r="F508" s="4">
        <f t="shared" si="42"/>
        <v>11.919129369434177</v>
      </c>
      <c r="G508" t="s">
        <v>19</v>
      </c>
      <c r="H508">
        <v>3452.8968636782702</v>
      </c>
      <c r="I508" s="5" cm="1">
        <f t="array" ref="I508">_xlfn.IFS(H508=0,0,H508&gt;0,E508/H508)</f>
        <v>32.287618192844725</v>
      </c>
      <c r="J508" t="s">
        <v>25</v>
      </c>
      <c r="K508" t="s">
        <v>26</v>
      </c>
      <c r="L508">
        <v>1249830386.95736</v>
      </c>
      <c r="M508" s="9">
        <f t="shared" si="43"/>
        <v>40034.629478673145</v>
      </c>
      <c r="N508">
        <v>1253111810.6116099</v>
      </c>
      <c r="O508" s="9">
        <f t="shared" si="44"/>
        <v>40072.608919115853</v>
      </c>
      <c r="P508" t="b">
        <v>0</v>
      </c>
      <c r="Q508" t="b">
        <v>0</v>
      </c>
      <c r="R508" t="s">
        <v>27</v>
      </c>
      <c r="S508" t="str" cm="1">
        <f t="array" ref="S508:T508">_xlfn.TEXTSPLIT(R508,"/",,TRUE)</f>
        <v>technology</v>
      </c>
      <c r="T508" t="str">
        <v>web</v>
      </c>
    </row>
    <row r="509" spans="1:20" ht="37" x14ac:dyDescent="0.55000000000000004">
      <c r="A509">
        <v>507</v>
      </c>
      <c r="B509" t="s">
        <v>28</v>
      </c>
      <c r="C509" s="3" t="s">
        <v>29</v>
      </c>
      <c r="D509">
        <v>9301.5054558706706</v>
      </c>
      <c r="E509">
        <v>111634.526797007</v>
      </c>
      <c r="F509" s="4">
        <f t="shared" si="42"/>
        <v>12.001769748632309</v>
      </c>
      <c r="G509" t="s">
        <v>13</v>
      </c>
      <c r="H509">
        <v>3458.7129450983002</v>
      </c>
      <c r="I509" s="5" cm="1">
        <f t="array" ref="I509">_xlfn.IFS(H509=0,0,H509&gt;0,E509/H509)</f>
        <v>32.27632028706396</v>
      </c>
      <c r="J509" t="s">
        <v>20</v>
      </c>
      <c r="K509" t="s">
        <v>21</v>
      </c>
      <c r="L509">
        <v>1249461912.7532301</v>
      </c>
      <c r="M509" s="9">
        <f t="shared" si="43"/>
        <v>40030.364730940164</v>
      </c>
      <c r="N509">
        <v>1252747028.3812499</v>
      </c>
      <c r="O509" s="9">
        <f t="shared" si="44"/>
        <v>40068.386902560764</v>
      </c>
      <c r="P509" t="b">
        <v>0</v>
      </c>
      <c r="Q509" t="b">
        <v>0</v>
      </c>
      <c r="R509" t="s">
        <v>22</v>
      </c>
      <c r="S509" t="str" cm="1">
        <f t="array" ref="S509:T509">_xlfn.TEXTSPLIT(R509,"/",,TRUE)</f>
        <v>music</v>
      </c>
      <c r="T509" t="str">
        <v>rock</v>
      </c>
    </row>
    <row r="510" spans="1:20" x14ac:dyDescent="0.55000000000000004">
      <c r="A510">
        <v>508</v>
      </c>
      <c r="B510" t="s">
        <v>30</v>
      </c>
      <c r="C510" s="3" t="s">
        <v>31</v>
      </c>
      <c r="D510">
        <v>9249.4908568610699</v>
      </c>
      <c r="E510">
        <v>111783.2380003</v>
      </c>
      <c r="F510" s="4">
        <f t="shared" si="42"/>
        <v>12.085339585733159</v>
      </c>
      <c r="G510" t="s">
        <v>13</v>
      </c>
      <c r="H510">
        <v>3464.5290265183198</v>
      </c>
      <c r="I510" s="5" cm="1">
        <f t="array" ref="I510">_xlfn.IFS(H510=0,0,H510&gt;0,E510/H510)</f>
        <v>32.26506031402387</v>
      </c>
      <c r="J510" t="s">
        <v>20</v>
      </c>
      <c r="K510" t="s">
        <v>21</v>
      </c>
      <c r="L510">
        <v>1249093438.5490999</v>
      </c>
      <c r="M510" s="9">
        <f t="shared" si="43"/>
        <v>40026.099983207176</v>
      </c>
      <c r="N510">
        <v>1252382246.1508801</v>
      </c>
      <c r="O510" s="9">
        <f t="shared" si="44"/>
        <v>40064.164886005557</v>
      </c>
      <c r="P510" t="b">
        <v>0</v>
      </c>
      <c r="Q510" t="b">
        <v>0</v>
      </c>
      <c r="R510" t="s">
        <v>32</v>
      </c>
      <c r="S510" t="str" cm="1">
        <f t="array" ref="S510:T510">_xlfn.TEXTSPLIT(R510,"/",,TRUE)</f>
        <v>theater</v>
      </c>
      <c r="T510" t="str">
        <v>plays</v>
      </c>
    </row>
    <row r="511" spans="1:20" x14ac:dyDescent="0.55000000000000004">
      <c r="A511">
        <v>509</v>
      </c>
      <c r="B511" t="s">
        <v>33</v>
      </c>
      <c r="C511" s="3" t="s">
        <v>34</v>
      </c>
      <c r="D511">
        <v>9197.4762578514692</v>
      </c>
      <c r="E511">
        <v>111931.949203593</v>
      </c>
      <c r="F511" s="4">
        <f t="shared" si="42"/>
        <v>12.169854649860255</v>
      </c>
      <c r="G511" t="s">
        <v>19</v>
      </c>
      <c r="H511">
        <v>3470.3451079383499</v>
      </c>
      <c r="I511" s="5" cm="1">
        <f t="array" ref="I511">_xlfn.IFS(H511=0,0,H511&gt;0,E511/H511)</f>
        <v>32.253838083005277</v>
      </c>
      <c r="J511" t="s">
        <v>35</v>
      </c>
      <c r="K511" t="s">
        <v>36</v>
      </c>
      <c r="L511">
        <v>1248724964.34497</v>
      </c>
      <c r="M511" s="9">
        <f t="shared" si="43"/>
        <v>40021.835235474187</v>
      </c>
      <c r="N511">
        <v>1252017463.9205101</v>
      </c>
      <c r="O511" s="9">
        <f t="shared" si="44"/>
        <v>40059.942869450351</v>
      </c>
      <c r="P511" t="b">
        <v>0</v>
      </c>
      <c r="Q511" t="b">
        <v>0</v>
      </c>
      <c r="R511" t="s">
        <v>32</v>
      </c>
      <c r="S511" t="str" cm="1">
        <f t="array" ref="S511:T511">_xlfn.TEXTSPLIT(R511,"/",,TRUE)</f>
        <v>theater</v>
      </c>
      <c r="T511" t="str">
        <v>plays</v>
      </c>
    </row>
    <row r="512" spans="1:20" x14ac:dyDescent="0.55000000000000004">
      <c r="A512">
        <v>510</v>
      </c>
      <c r="B512" t="s">
        <v>37</v>
      </c>
      <c r="C512" s="3" t="s">
        <v>38</v>
      </c>
      <c r="D512">
        <v>9145.4616588418703</v>
      </c>
      <c r="E512">
        <v>112080.660406886</v>
      </c>
      <c r="F512" s="4">
        <f t="shared" si="42"/>
        <v>12.255331068883326</v>
      </c>
      <c r="G512" t="s">
        <v>13</v>
      </c>
      <c r="H512">
        <v>3476.1611893583799</v>
      </c>
      <c r="I512" s="5" cm="1">
        <f t="array" ref="I512">_xlfn.IFS(H512=0,0,H512&gt;0,E512/H512)</f>
        <v>32.242653404565957</v>
      </c>
      <c r="J512" t="s">
        <v>39</v>
      </c>
      <c r="K512" t="s">
        <v>40</v>
      </c>
      <c r="L512">
        <v>1248356490.1408501</v>
      </c>
      <c r="M512" s="9">
        <f t="shared" si="43"/>
        <v>40017.570487741323</v>
      </c>
      <c r="N512">
        <v>1251652681.69014</v>
      </c>
      <c r="O512" s="9">
        <f t="shared" si="44"/>
        <v>40055.720852895138</v>
      </c>
      <c r="P512" t="b">
        <v>0</v>
      </c>
      <c r="Q512" t="b">
        <v>0</v>
      </c>
      <c r="R512" t="s">
        <v>41</v>
      </c>
      <c r="S512" t="str" cm="1">
        <f t="array" ref="S512:T512">_xlfn.TEXTSPLIT(R512,"/",,TRUE)</f>
        <v>film &amp; video</v>
      </c>
      <c r="T512" t="str">
        <v>documentary</v>
      </c>
    </row>
    <row r="513" spans="1:20" x14ac:dyDescent="0.55000000000000004">
      <c r="A513">
        <v>511</v>
      </c>
      <c r="B513" t="s">
        <v>42</v>
      </c>
      <c r="C513" s="3" t="s">
        <v>43</v>
      </c>
      <c r="D513">
        <v>9093.4470598323696</v>
      </c>
      <c r="E513">
        <v>112229.37161017901</v>
      </c>
      <c r="F513" s="4">
        <f t="shared" si="42"/>
        <v>12.341785339678204</v>
      </c>
      <c r="G513" t="s">
        <v>19</v>
      </c>
      <c r="H513">
        <v>3481.9772707784</v>
      </c>
      <c r="I513" s="5" cm="1">
        <f t="array" ref="I513">_xlfn.IFS(H513=0,0,H513&gt;0,E513/H513)</f>
        <v>32.231506090529422</v>
      </c>
      <c r="J513" t="s">
        <v>35</v>
      </c>
      <c r="K513" t="s">
        <v>36</v>
      </c>
      <c r="L513">
        <v>1247988015.9367199</v>
      </c>
      <c r="M513" s="9">
        <f t="shared" si="43"/>
        <v>40013.305740008334</v>
      </c>
      <c r="N513">
        <v>1251287899.45977</v>
      </c>
      <c r="O513" s="9">
        <f t="shared" si="44"/>
        <v>40051.498836339932</v>
      </c>
      <c r="P513" t="b">
        <v>0</v>
      </c>
      <c r="Q513" t="b">
        <v>0</v>
      </c>
      <c r="R513" t="s">
        <v>32</v>
      </c>
      <c r="S513" t="str" cm="1">
        <f t="array" ref="S513:T513">_xlfn.TEXTSPLIT(R513,"/",,TRUE)</f>
        <v>theater</v>
      </c>
      <c r="T513" t="str">
        <v>plays</v>
      </c>
    </row>
    <row r="514" spans="1:20" x14ac:dyDescent="0.55000000000000004">
      <c r="A514">
        <v>512</v>
      </c>
      <c r="B514" t="s">
        <v>44</v>
      </c>
      <c r="C514" s="3" t="s">
        <v>45</v>
      </c>
      <c r="D514">
        <v>9041.4324608227707</v>
      </c>
      <c r="E514">
        <v>112378.082813471</v>
      </c>
      <c r="F514" s="4">
        <f t="shared" si="42"/>
        <v>12.429234338741562</v>
      </c>
      <c r="G514" t="s">
        <v>46</v>
      </c>
      <c r="H514">
        <v>3487.7933521984301</v>
      </c>
      <c r="I514" s="5" cm="1">
        <f t="array" ref="I514">_xlfn.IFS(H514=0,0,H514&gt;0,E514/H514)</f>
        <v>32.220395953973799</v>
      </c>
      <c r="J514" t="s">
        <v>35</v>
      </c>
      <c r="K514" t="s">
        <v>36</v>
      </c>
      <c r="L514">
        <v>1247619541.73259</v>
      </c>
      <c r="M514" s="9">
        <f t="shared" si="43"/>
        <v>40009.040992275346</v>
      </c>
      <c r="N514">
        <v>1250923117.2293999</v>
      </c>
      <c r="O514" s="9">
        <f t="shared" si="44"/>
        <v>40047.276819784725</v>
      </c>
      <c r="P514" t="b">
        <v>0</v>
      </c>
      <c r="Q514" t="b">
        <v>0</v>
      </c>
      <c r="R514" t="s">
        <v>32</v>
      </c>
      <c r="S514" t="str" cm="1">
        <f t="array" ref="S514:T514">_xlfn.TEXTSPLIT(R514,"/",,TRUE)</f>
        <v>theater</v>
      </c>
      <c r="T514" t="str">
        <v>plays</v>
      </c>
    </row>
    <row r="515" spans="1:20" x14ac:dyDescent="0.55000000000000004">
      <c r="A515">
        <v>513</v>
      </c>
      <c r="B515" t="s">
        <v>47</v>
      </c>
      <c r="C515" s="3" t="s">
        <v>48</v>
      </c>
      <c r="D515">
        <v>8989.41786181317</v>
      </c>
      <c r="E515">
        <v>112526.794016764</v>
      </c>
      <c r="F515" s="4">
        <f t="shared" si="42"/>
        <v>12.517695333173364</v>
      </c>
      <c r="G515" t="s">
        <v>13</v>
      </c>
      <c r="H515">
        <v>3493.6094336184601</v>
      </c>
      <c r="I515" s="5" cm="1">
        <f t="array" ref="I515">_xlfn.IFS(H515=0,0,H515&gt;0,E515/H515)</f>
        <v>32.209322809223082</v>
      </c>
      <c r="J515" t="s">
        <v>20</v>
      </c>
      <c r="K515" t="s">
        <v>21</v>
      </c>
      <c r="L515">
        <v>1247251067.52846</v>
      </c>
      <c r="M515" s="9">
        <f t="shared" si="43"/>
        <v>40004.776244542365</v>
      </c>
      <c r="N515">
        <v>1250558334.9990301</v>
      </c>
      <c r="O515" s="9">
        <f t="shared" si="44"/>
        <v>40043.054803229512</v>
      </c>
      <c r="P515" t="b">
        <v>0</v>
      </c>
      <c r="Q515" t="b">
        <v>0</v>
      </c>
      <c r="R515" t="s">
        <v>49</v>
      </c>
      <c r="S515" t="str" cm="1">
        <f t="array" ref="S515:T515">_xlfn.TEXTSPLIT(R515,"/",,TRUE)</f>
        <v>music</v>
      </c>
      <c r="T515" t="str">
        <v>electric music</v>
      </c>
    </row>
    <row r="516" spans="1:20" x14ac:dyDescent="0.55000000000000004">
      <c r="A516">
        <v>514</v>
      </c>
      <c r="B516" t="s">
        <v>50</v>
      </c>
      <c r="C516" s="3" t="s">
        <v>51</v>
      </c>
      <c r="D516">
        <v>8937.4032628035693</v>
      </c>
      <c r="E516">
        <v>112675.50522005701</v>
      </c>
      <c r="F516" s="4">
        <f t="shared" si="42"/>
        <v>12.60718599204305</v>
      </c>
      <c r="G516" t="s">
        <v>19</v>
      </c>
      <c r="H516">
        <v>3499.4255150384902</v>
      </c>
      <c r="I516" s="5" cm="1">
        <f t="array" ref="I516">_xlfn.IFS(H516=0,0,H516&gt;0,E516/H516)</f>
        <v>32.198286471834706</v>
      </c>
      <c r="J516" t="s">
        <v>20</v>
      </c>
      <c r="K516" t="s">
        <v>21</v>
      </c>
      <c r="L516">
        <v>1246882593.3243301</v>
      </c>
      <c r="M516" s="9">
        <f t="shared" si="43"/>
        <v>40000.511496809377</v>
      </c>
      <c r="N516">
        <v>1250193552.7686701</v>
      </c>
      <c r="O516" s="9">
        <f t="shared" si="44"/>
        <v>40038.832786674422</v>
      </c>
      <c r="P516" t="b">
        <v>0</v>
      </c>
      <c r="Q516" t="b">
        <v>0</v>
      </c>
      <c r="R516" t="s">
        <v>52</v>
      </c>
      <c r="S516" t="str" cm="1">
        <f t="array" ref="S516:T516">_xlfn.TEXTSPLIT(R516,"/",,TRUE)</f>
        <v>film &amp; video</v>
      </c>
      <c r="T516" t="str">
        <v>drama</v>
      </c>
    </row>
    <row r="517" spans="1:20" ht="37" x14ac:dyDescent="0.55000000000000004">
      <c r="A517">
        <v>515</v>
      </c>
      <c r="B517" t="s">
        <v>53</v>
      </c>
      <c r="C517" s="3" t="s">
        <v>54</v>
      </c>
      <c r="D517">
        <v>8885.3886637939704</v>
      </c>
      <c r="E517">
        <v>112824.21642334999</v>
      </c>
      <c r="F517" s="4">
        <f t="shared" si="42"/>
        <v>12.697724398155387</v>
      </c>
      <c r="G517" t="s">
        <v>13</v>
      </c>
      <c r="H517">
        <v>3505.2415964585098</v>
      </c>
      <c r="I517" s="5" cm="1">
        <f t="array" ref="I517">_xlfn.IFS(H517=0,0,H517&gt;0,E517/H517)</f>
        <v>32.187286758590609</v>
      </c>
      <c r="J517" t="s">
        <v>20</v>
      </c>
      <c r="K517" t="s">
        <v>21</v>
      </c>
      <c r="L517">
        <v>1246514119.1201999</v>
      </c>
      <c r="M517" s="9">
        <f t="shared" si="43"/>
        <v>39996.246749076388</v>
      </c>
      <c r="N517">
        <v>1249828770.5383</v>
      </c>
      <c r="O517" s="9">
        <f t="shared" si="44"/>
        <v>40034.610770119216</v>
      </c>
      <c r="P517" t="b">
        <v>0</v>
      </c>
      <c r="Q517" t="b">
        <v>1</v>
      </c>
      <c r="R517" t="s">
        <v>32</v>
      </c>
      <c r="S517" t="str" cm="1">
        <f t="array" ref="S517:T517">_xlfn.TEXTSPLIT(R517,"/",,TRUE)</f>
        <v>theater</v>
      </c>
      <c r="T517" t="str">
        <v>plays</v>
      </c>
    </row>
    <row r="518" spans="1:20" x14ac:dyDescent="0.55000000000000004">
      <c r="A518">
        <v>516</v>
      </c>
      <c r="B518" t="s">
        <v>55</v>
      </c>
      <c r="C518" s="3" t="s">
        <v>56</v>
      </c>
      <c r="D518">
        <v>8833.3740647843697</v>
      </c>
      <c r="E518">
        <v>112972.927626643</v>
      </c>
      <c r="F518" s="4">
        <f t="shared" si="42"/>
        <v>12.789329060231614</v>
      </c>
      <c r="G518" t="s">
        <v>13</v>
      </c>
      <c r="H518">
        <v>3511.0576778785398</v>
      </c>
      <c r="I518" s="5" cm="1">
        <f t="array" ref="I518">_xlfn.IFS(H518=0,0,H518&gt;0,E518/H518)</f>
        <v>32.176323487486478</v>
      </c>
      <c r="J518" t="s">
        <v>20</v>
      </c>
      <c r="K518" t="s">
        <v>21</v>
      </c>
      <c r="L518">
        <v>1246145644.91607</v>
      </c>
      <c r="M518" s="9">
        <f t="shared" si="43"/>
        <v>39991.9820013434</v>
      </c>
      <c r="N518">
        <v>1249463988.30793</v>
      </c>
      <c r="O518" s="9">
        <f t="shared" si="44"/>
        <v>40030.388753564002</v>
      </c>
      <c r="P518" t="b">
        <v>0</v>
      </c>
      <c r="Q518" t="b">
        <v>0</v>
      </c>
      <c r="R518" t="s">
        <v>52</v>
      </c>
      <c r="S518" t="str" cm="1">
        <f t="array" ref="S518:T518">_xlfn.TEXTSPLIT(R518,"/",,TRUE)</f>
        <v>film &amp; video</v>
      </c>
      <c r="T518" t="str">
        <v>drama</v>
      </c>
    </row>
    <row r="519" spans="1:20" ht="37" x14ac:dyDescent="0.55000000000000004">
      <c r="A519">
        <v>517</v>
      </c>
      <c r="B519" t="s">
        <v>57</v>
      </c>
      <c r="C519" s="3" t="s">
        <v>58</v>
      </c>
      <c r="D519">
        <v>8781.3594657748708</v>
      </c>
      <c r="E519">
        <v>113121.638829936</v>
      </c>
      <c r="F519" s="4">
        <f t="shared" si="42"/>
        <v>12.882018925523406</v>
      </c>
      <c r="G519" t="s">
        <v>19</v>
      </c>
      <c r="H519">
        <v>3516.8737592985699</v>
      </c>
      <c r="I519" s="5" cm="1">
        <f t="array" ref="I519">_xlfn.IFS(H519=0,0,H519&gt;0,E519/H519)</f>
        <v>32.16539647772224</v>
      </c>
      <c r="J519" t="s">
        <v>20</v>
      </c>
      <c r="K519" t="s">
        <v>21</v>
      </c>
      <c r="L519">
        <v>1245777170.7119401</v>
      </c>
      <c r="M519" s="9">
        <f t="shared" si="43"/>
        <v>39987.717253610419</v>
      </c>
      <c r="N519">
        <v>1249099206.0775599</v>
      </c>
      <c r="O519" s="9">
        <f t="shared" si="44"/>
        <v>40026.166737008796</v>
      </c>
      <c r="P519" t="b">
        <v>0</v>
      </c>
      <c r="Q519" t="b">
        <v>0</v>
      </c>
      <c r="R519" t="s">
        <v>59</v>
      </c>
      <c r="S519" t="str" cm="1">
        <f t="array" ref="S519:T519">_xlfn.TEXTSPLIT(R519,"/",,TRUE)</f>
        <v>music</v>
      </c>
      <c r="T519" t="str">
        <v>indie rock</v>
      </c>
    </row>
    <row r="520" spans="1:20" x14ac:dyDescent="0.55000000000000004">
      <c r="A520">
        <v>518</v>
      </c>
      <c r="B520" t="s">
        <v>60</v>
      </c>
      <c r="C520" s="3" t="s">
        <v>61</v>
      </c>
      <c r="D520">
        <v>8729.3448667652701</v>
      </c>
      <c r="E520">
        <v>113270.35003322799</v>
      </c>
      <c r="F520" s="4">
        <f t="shared" si="42"/>
        <v>12.975813392878502</v>
      </c>
      <c r="G520" t="s">
        <v>13</v>
      </c>
      <c r="H520">
        <v>3522.6898407185899</v>
      </c>
      <c r="I520" s="5" cm="1">
        <f t="array" ref="I520">_xlfn.IFS(H520=0,0,H520&gt;0,E520/H520)</f>
        <v>32.154505549691564</v>
      </c>
      <c r="J520" t="s">
        <v>20</v>
      </c>
      <c r="K520" t="s">
        <v>21</v>
      </c>
      <c r="L520">
        <v>1245408696.5078101</v>
      </c>
      <c r="M520" s="9">
        <f t="shared" si="43"/>
        <v>39983.452505877431</v>
      </c>
      <c r="N520">
        <v>1248734423.8471899</v>
      </c>
      <c r="O520" s="9">
        <f t="shared" si="44"/>
        <v>40021.94472045359</v>
      </c>
      <c r="P520" t="b">
        <v>0</v>
      </c>
      <c r="Q520" t="b">
        <v>0</v>
      </c>
      <c r="R520" t="s">
        <v>59</v>
      </c>
      <c r="S520" t="str" cm="1">
        <f t="array" ref="S520:T520">_xlfn.TEXTSPLIT(R520,"/",,TRUE)</f>
        <v>music</v>
      </c>
      <c r="T520" t="str">
        <v>indie rock</v>
      </c>
    </row>
    <row r="521" spans="1:20" x14ac:dyDescent="0.55000000000000004">
      <c r="A521">
        <v>519</v>
      </c>
      <c r="B521" t="s">
        <v>62</v>
      </c>
      <c r="C521" s="3" t="s">
        <v>63</v>
      </c>
      <c r="D521">
        <v>8677.3302677556694</v>
      </c>
      <c r="E521">
        <v>113419.061236521</v>
      </c>
      <c r="F521" s="4">
        <f t="shared" si="42"/>
        <v>13.070732326275284</v>
      </c>
      <c r="G521" t="s">
        <v>13</v>
      </c>
      <c r="H521">
        <v>3528.50592213862</v>
      </c>
      <c r="I521" s="5" cm="1">
        <f t="array" ref="I521">_xlfn.IFS(H521=0,0,H521&gt;0,E521/H521)</f>
        <v>32.143650524972891</v>
      </c>
      <c r="J521" t="s">
        <v>20</v>
      </c>
      <c r="K521" t="s">
        <v>21</v>
      </c>
      <c r="L521">
        <v>1245040222.30369</v>
      </c>
      <c r="M521" s="9">
        <f t="shared" si="43"/>
        <v>39979.187758144559</v>
      </c>
      <c r="N521">
        <v>1248369641.6168201</v>
      </c>
      <c r="O521" s="9">
        <f t="shared" si="44"/>
        <v>40017.722703898376</v>
      </c>
      <c r="P521" t="b">
        <v>0</v>
      </c>
      <c r="Q521" t="b">
        <v>0</v>
      </c>
      <c r="R521" t="s">
        <v>64</v>
      </c>
      <c r="S521" t="str" cm="1">
        <f t="array" ref="S521:T521">_xlfn.TEXTSPLIT(R521,"/",,TRUE)</f>
        <v>technology</v>
      </c>
      <c r="T521" t="str">
        <v>wearables</v>
      </c>
    </row>
    <row r="522" spans="1:20" x14ac:dyDescent="0.55000000000000004">
      <c r="A522">
        <v>520</v>
      </c>
      <c r="B522" t="s">
        <v>65</v>
      </c>
      <c r="C522" s="3" t="s">
        <v>66</v>
      </c>
      <c r="D522">
        <v>8625.3156687460705</v>
      </c>
      <c r="E522">
        <v>113567.772439814</v>
      </c>
      <c r="F522" s="4">
        <f t="shared" si="42"/>
        <v>13.166796068847441</v>
      </c>
      <c r="G522" t="s">
        <v>19</v>
      </c>
      <c r="H522">
        <v>3534.3220035586501</v>
      </c>
      <c r="I522" s="5" cm="1">
        <f t="array" ref="I522">_xlfn.IFS(H522=0,0,H522&gt;0,E522/H522)</f>
        <v>32.132831226318515</v>
      </c>
      <c r="J522" t="s">
        <v>20</v>
      </c>
      <c r="K522" t="s">
        <v>21</v>
      </c>
      <c r="L522">
        <v>1244671748.09956</v>
      </c>
      <c r="M522" s="9">
        <f t="shared" si="43"/>
        <v>39974.92301041157</v>
      </c>
      <c r="N522">
        <v>1248004859.3864601</v>
      </c>
      <c r="O522" s="9">
        <f t="shared" si="44"/>
        <v>40013.500687343287</v>
      </c>
      <c r="P522" t="b">
        <v>0</v>
      </c>
      <c r="Q522" t="b">
        <v>0</v>
      </c>
      <c r="R522" t="s">
        <v>67</v>
      </c>
      <c r="S522" t="str" cm="1">
        <f t="array" ref="S522:T522">_xlfn.TEXTSPLIT(R522,"/",,TRUE)</f>
        <v>publishing</v>
      </c>
      <c r="T522" t="str">
        <v>nonfiction</v>
      </c>
    </row>
    <row r="523" spans="1:20" x14ac:dyDescent="0.55000000000000004">
      <c r="A523">
        <v>521</v>
      </c>
      <c r="B523" t="s">
        <v>68</v>
      </c>
      <c r="C523" s="3" t="s">
        <v>69</v>
      </c>
      <c r="D523">
        <v>8573.3010697364698</v>
      </c>
      <c r="E523">
        <v>113716.483643107</v>
      </c>
      <c r="F523" s="4">
        <f t="shared" si="42"/>
        <v>13.264025457419574</v>
      </c>
      <c r="G523" t="s">
        <v>19</v>
      </c>
      <c r="H523">
        <v>3540.1380849786701</v>
      </c>
      <c r="I523" s="5" cm="1">
        <f t="array" ref="I523">_xlfn.IFS(H523=0,0,H523&gt;0,E523/H523)</f>
        <v>32.122047477645822</v>
      </c>
      <c r="J523" t="s">
        <v>20</v>
      </c>
      <c r="K523" t="s">
        <v>21</v>
      </c>
      <c r="L523">
        <v>1244303273.8954301</v>
      </c>
      <c r="M523" s="9">
        <f t="shared" si="43"/>
        <v>39970.658262678589</v>
      </c>
      <c r="N523">
        <v>1247640077.15609</v>
      </c>
      <c r="O523" s="9">
        <f t="shared" si="44"/>
        <v>40009.27867078808</v>
      </c>
      <c r="P523" t="b">
        <v>0</v>
      </c>
      <c r="Q523" t="b">
        <v>0</v>
      </c>
      <c r="R523" t="s">
        <v>70</v>
      </c>
      <c r="S523" t="str" cm="1">
        <f t="array" ref="S523:T523">_xlfn.TEXTSPLIT(R523,"/",,TRUE)</f>
        <v>film &amp; video</v>
      </c>
      <c r="T523" t="str">
        <v>animation</v>
      </c>
    </row>
    <row r="524" spans="1:20" x14ac:dyDescent="0.55000000000000004">
      <c r="A524">
        <v>522</v>
      </c>
      <c r="B524" t="s">
        <v>71</v>
      </c>
      <c r="C524" s="3" t="s">
        <v>72</v>
      </c>
      <c r="D524">
        <v>8521.2864707268709</v>
      </c>
      <c r="E524">
        <v>113865.1948464</v>
      </c>
      <c r="F524" s="4">
        <f t="shared" si="42"/>
        <v>13.3624418375747</v>
      </c>
      <c r="G524" t="s">
        <v>73</v>
      </c>
      <c r="H524">
        <v>3545.9541663987002</v>
      </c>
      <c r="I524" s="5" cm="1">
        <f t="array" ref="I524">_xlfn.IFS(H524=0,0,H524&gt;0,E524/H524)</f>
        <v>32.111299104027175</v>
      </c>
      <c r="J524" t="s">
        <v>20</v>
      </c>
      <c r="K524" t="s">
        <v>21</v>
      </c>
      <c r="L524">
        <v>1243934799.6912999</v>
      </c>
      <c r="M524" s="9">
        <f t="shared" si="43"/>
        <v>39966.393514945601</v>
      </c>
      <c r="N524">
        <v>1247275294.92572</v>
      </c>
      <c r="O524" s="9">
        <f t="shared" si="44"/>
        <v>40005.056654232867</v>
      </c>
      <c r="P524" t="b">
        <v>0</v>
      </c>
      <c r="Q524" t="b">
        <v>0</v>
      </c>
      <c r="R524" t="s">
        <v>32</v>
      </c>
      <c r="S524" t="str" cm="1">
        <f t="array" ref="S524:T524">_xlfn.TEXTSPLIT(R524,"/",,TRUE)</f>
        <v>theater</v>
      </c>
      <c r="T524" t="str">
        <v>plays</v>
      </c>
    </row>
    <row r="525" spans="1:20" x14ac:dyDescent="0.55000000000000004">
      <c r="A525">
        <v>523</v>
      </c>
      <c r="B525" t="s">
        <v>74</v>
      </c>
      <c r="C525" s="3" t="s">
        <v>75</v>
      </c>
      <c r="D525">
        <v>8469.2718717173702</v>
      </c>
      <c r="E525">
        <v>114013.906049692</v>
      </c>
      <c r="F525" s="4">
        <f t="shared" si="42"/>
        <v>13.462067079276869</v>
      </c>
      <c r="G525" t="s">
        <v>13</v>
      </c>
      <c r="H525">
        <v>3551.7702478187298</v>
      </c>
      <c r="I525" s="5" cm="1">
        <f t="array" ref="I525">_xlfn.IFS(H525=0,0,H525&gt;0,E525/H525)</f>
        <v>32.100585931680705</v>
      </c>
      <c r="J525" t="s">
        <v>20</v>
      </c>
      <c r="K525" t="s">
        <v>21</v>
      </c>
      <c r="L525">
        <v>1243566325.48717</v>
      </c>
      <c r="M525" s="9">
        <f t="shared" si="43"/>
        <v>39962.128767212613</v>
      </c>
      <c r="N525">
        <v>1246910512.6953499</v>
      </c>
      <c r="O525" s="9">
        <f t="shared" si="44"/>
        <v>40000.834637677661</v>
      </c>
      <c r="P525" t="b">
        <v>0</v>
      </c>
      <c r="Q525" t="b">
        <v>1</v>
      </c>
      <c r="R525" t="s">
        <v>32</v>
      </c>
      <c r="S525" t="str" cm="1">
        <f t="array" ref="S525:T525">_xlfn.TEXTSPLIT(R525,"/",,TRUE)</f>
        <v>theater</v>
      </c>
      <c r="T525" t="str">
        <v>plays</v>
      </c>
    </row>
    <row r="526" spans="1:20" x14ac:dyDescent="0.55000000000000004">
      <c r="A526">
        <v>524</v>
      </c>
      <c r="B526" t="s">
        <v>76</v>
      </c>
      <c r="C526" s="3" t="s">
        <v>77</v>
      </c>
      <c r="D526">
        <v>8417.2572727077695</v>
      </c>
      <c r="E526">
        <v>114162.617252985</v>
      </c>
      <c r="F526" s="4">
        <f t="shared" si="42"/>
        <v>13.562923593074366</v>
      </c>
      <c r="G526" t="s">
        <v>19</v>
      </c>
      <c r="H526">
        <v>3557.5863292387598</v>
      </c>
      <c r="I526" s="5" cm="1">
        <f t="array" ref="I526">_xlfn.IFS(H526=0,0,H526&gt;0,E526/H526)</f>
        <v>32.089907787961714</v>
      </c>
      <c r="J526" t="s">
        <v>20</v>
      </c>
      <c r="K526" t="s">
        <v>21</v>
      </c>
      <c r="L526">
        <v>1243197851.28304</v>
      </c>
      <c r="M526" s="9">
        <f t="shared" si="43"/>
        <v>39957.864019479632</v>
      </c>
      <c r="N526">
        <v>1246545730.4649799</v>
      </c>
      <c r="O526" s="9">
        <f t="shared" si="44"/>
        <v>39996.612621122455</v>
      </c>
      <c r="P526" t="b">
        <v>0</v>
      </c>
      <c r="Q526" t="b">
        <v>0</v>
      </c>
      <c r="R526" t="s">
        <v>52</v>
      </c>
      <c r="S526" t="str" cm="1">
        <f t="array" ref="S526:T526">_xlfn.TEXTSPLIT(R526,"/",,TRUE)</f>
        <v>film &amp; video</v>
      </c>
      <c r="T526" t="str">
        <v>drama</v>
      </c>
    </row>
    <row r="527" spans="1:20" x14ac:dyDescent="0.55000000000000004">
      <c r="A527">
        <v>525</v>
      </c>
      <c r="B527" t="s">
        <v>78</v>
      </c>
      <c r="C527" s="3" t="s">
        <v>79</v>
      </c>
      <c r="D527">
        <v>8365.2426736981706</v>
      </c>
      <c r="E527">
        <v>114311.328456278</v>
      </c>
      <c r="F527" s="4">
        <f t="shared" si="42"/>
        <v>13.665034346904651</v>
      </c>
      <c r="G527" t="s">
        <v>13</v>
      </c>
      <c r="H527">
        <v>3563.4024106587799</v>
      </c>
      <c r="I527" s="5" cm="1">
        <f t="array" ref="I527">_xlfn.IFS(H527=0,0,H527&gt;0,E527/H527)</f>
        <v>32.079264501351908</v>
      </c>
      <c r="J527" t="s">
        <v>20</v>
      </c>
      <c r="K527" t="s">
        <v>21</v>
      </c>
      <c r="L527">
        <v>1242829377.0789101</v>
      </c>
      <c r="M527" s="9">
        <f t="shared" si="43"/>
        <v>39953.599271746643</v>
      </c>
      <c r="N527">
        <v>1246180948.2346101</v>
      </c>
      <c r="O527" s="9">
        <f t="shared" si="44"/>
        <v>39992.390604567248</v>
      </c>
      <c r="P527" t="b">
        <v>0</v>
      </c>
      <c r="Q527" t="b">
        <v>0</v>
      </c>
      <c r="R527" t="s">
        <v>32</v>
      </c>
      <c r="S527" t="str" cm="1">
        <f t="array" ref="S527:T527">_xlfn.TEXTSPLIT(R527,"/",,TRUE)</f>
        <v>theater</v>
      </c>
      <c r="T527" t="str">
        <v>plays</v>
      </c>
    </row>
    <row r="528" spans="1:20" x14ac:dyDescent="0.55000000000000004">
      <c r="A528">
        <v>526</v>
      </c>
      <c r="B528" t="s">
        <v>80</v>
      </c>
      <c r="C528" s="3" t="s">
        <v>81</v>
      </c>
      <c r="D528">
        <v>8313.2280746885699</v>
      </c>
      <c r="E528">
        <v>114460.039659571</v>
      </c>
      <c r="F528" s="4">
        <f t="shared" si="42"/>
        <v>13.76842288353299</v>
      </c>
      <c r="G528" t="s">
        <v>19</v>
      </c>
      <c r="H528">
        <v>3569.21849207881</v>
      </c>
      <c r="I528" s="5" cm="1">
        <f t="array" ref="I528">_xlfn.IFS(H528=0,0,H528&gt;0,E528/H528)</f>
        <v>32.068655901450953</v>
      </c>
      <c r="J528" t="s">
        <v>20</v>
      </c>
      <c r="K528" t="s">
        <v>21</v>
      </c>
      <c r="L528">
        <v>1242460902.8747799</v>
      </c>
      <c r="M528" s="9">
        <f t="shared" si="43"/>
        <v>39949.334524013655</v>
      </c>
      <c r="N528">
        <v>1245816166.00424</v>
      </c>
      <c r="O528" s="9">
        <f t="shared" si="44"/>
        <v>39988.168588012035</v>
      </c>
      <c r="P528" t="b">
        <v>0</v>
      </c>
      <c r="Q528" t="b">
        <v>0</v>
      </c>
      <c r="R528" t="s">
        <v>32</v>
      </c>
      <c r="S528" t="str" cm="1">
        <f t="array" ref="S528:T528">_xlfn.TEXTSPLIT(R528,"/",,TRUE)</f>
        <v>theater</v>
      </c>
      <c r="T528" t="str">
        <v>plays</v>
      </c>
    </row>
    <row r="529" spans="1:20" x14ac:dyDescent="0.55000000000000004">
      <c r="A529">
        <v>527</v>
      </c>
      <c r="B529" t="s">
        <v>82</v>
      </c>
      <c r="C529" s="3" t="s">
        <v>83</v>
      </c>
      <c r="D529">
        <v>8261.2134756789692</v>
      </c>
      <c r="E529">
        <v>114608.75086286401</v>
      </c>
      <c r="F529" s="4">
        <f t="shared" si="42"/>
        <v>13.873113338648423</v>
      </c>
      <c r="G529" t="s">
        <v>19</v>
      </c>
      <c r="H529">
        <v>3575.03457349884</v>
      </c>
      <c r="I529" s="5" cm="1">
        <f t="array" ref="I529">_xlfn.IFS(H529=0,0,H529&gt;0,E529/H529)</f>
        <v>32.058081818967672</v>
      </c>
      <c r="J529" t="s">
        <v>39</v>
      </c>
      <c r="K529" t="s">
        <v>40</v>
      </c>
      <c r="L529">
        <v>1242092428.67065</v>
      </c>
      <c r="M529" s="9">
        <f t="shared" si="43"/>
        <v>39945.069776280674</v>
      </c>
      <c r="N529">
        <v>1245451383.77388</v>
      </c>
      <c r="O529" s="9">
        <f t="shared" si="44"/>
        <v>39983.946571456945</v>
      </c>
      <c r="P529" t="b">
        <v>0</v>
      </c>
      <c r="Q529" t="b">
        <v>0</v>
      </c>
      <c r="R529" t="s">
        <v>41</v>
      </c>
      <c r="S529" t="str" cm="1">
        <f t="array" ref="S529:T529">_xlfn.TEXTSPLIT(R529,"/",,TRUE)</f>
        <v>film &amp; video</v>
      </c>
      <c r="T529" t="str">
        <v>documentary</v>
      </c>
    </row>
    <row r="530" spans="1:20" x14ac:dyDescent="0.55000000000000004">
      <c r="A530">
        <v>528</v>
      </c>
      <c r="B530" t="s">
        <v>84</v>
      </c>
      <c r="C530" s="3" t="s">
        <v>85</v>
      </c>
      <c r="D530">
        <v>8209.1988766693703</v>
      </c>
      <c r="E530">
        <v>114757.46206615699</v>
      </c>
      <c r="F530" s="4">
        <f t="shared" si="42"/>
        <v>13.979130459648006</v>
      </c>
      <c r="G530" t="s">
        <v>19</v>
      </c>
      <c r="H530">
        <v>3580.8506549188601</v>
      </c>
      <c r="I530" s="5" cm="1">
        <f t="array" ref="I530">_xlfn.IFS(H530=0,0,H530&gt;0,E530/H530)</f>
        <v>32.047542085710731</v>
      </c>
      <c r="J530" t="s">
        <v>20</v>
      </c>
      <c r="K530" t="s">
        <v>21</v>
      </c>
      <c r="L530">
        <v>1241723954.4665301</v>
      </c>
      <c r="M530" s="9">
        <f t="shared" si="43"/>
        <v>39940.805028547802</v>
      </c>
      <c r="N530">
        <v>1245086601.54351</v>
      </c>
      <c r="O530" s="9">
        <f t="shared" si="44"/>
        <v>39979.724554901739</v>
      </c>
      <c r="P530" t="b">
        <v>0</v>
      </c>
      <c r="Q530" t="b">
        <v>0</v>
      </c>
      <c r="R530" t="s">
        <v>64</v>
      </c>
      <c r="S530" t="str" cm="1">
        <f t="array" ref="S530:T530">_xlfn.TEXTSPLIT(R530,"/",,TRUE)</f>
        <v>technology</v>
      </c>
      <c r="T530" t="str">
        <v>wearables</v>
      </c>
    </row>
    <row r="531" spans="1:20" x14ac:dyDescent="0.55000000000000004">
      <c r="A531">
        <v>529</v>
      </c>
      <c r="B531" t="s">
        <v>86</v>
      </c>
      <c r="C531" s="3" t="s">
        <v>87</v>
      </c>
      <c r="D531">
        <v>8157.1842776598696</v>
      </c>
      <c r="E531">
        <v>114906.17326944901</v>
      </c>
      <c r="F531" s="4">
        <f t="shared" si="42"/>
        <v>14.08649962513943</v>
      </c>
      <c r="G531" t="s">
        <v>19</v>
      </c>
      <c r="H531">
        <v>3586.6667363388901</v>
      </c>
      <c r="I531" s="5" cm="1">
        <f t="array" ref="I531">_xlfn.IFS(H531=0,0,H531&gt;0,E531/H531)</f>
        <v>32.037036534579208</v>
      </c>
      <c r="J531" t="s">
        <v>20</v>
      </c>
      <c r="K531" t="s">
        <v>21</v>
      </c>
      <c r="L531">
        <v>1241355480.2623999</v>
      </c>
      <c r="M531" s="9">
        <f t="shared" si="43"/>
        <v>39936.540280814814</v>
      </c>
      <c r="N531">
        <v>1244721819.3131399</v>
      </c>
      <c r="O531" s="9">
        <f t="shared" si="44"/>
        <v>39975.502538346525</v>
      </c>
      <c r="P531" t="b">
        <v>0</v>
      </c>
      <c r="Q531" t="b">
        <v>1</v>
      </c>
      <c r="R531" t="s">
        <v>88</v>
      </c>
      <c r="S531" t="str" cm="1">
        <f t="array" ref="S531:T531">_xlfn.TEXTSPLIT(R531,"/",,TRUE)</f>
        <v>games</v>
      </c>
      <c r="T531" t="str">
        <v>video games</v>
      </c>
    </row>
    <row r="532" spans="1:20" x14ac:dyDescent="0.55000000000000004">
      <c r="A532">
        <v>530</v>
      </c>
      <c r="B532" t="s">
        <v>89</v>
      </c>
      <c r="C532" s="3" t="s">
        <v>90</v>
      </c>
      <c r="D532">
        <v>8105.1696786502698</v>
      </c>
      <c r="E532">
        <v>115054.88447274199</v>
      </c>
      <c r="F532" s="4">
        <f t="shared" si="42"/>
        <v>14.19524686519601</v>
      </c>
      <c r="G532" t="s">
        <v>73</v>
      </c>
      <c r="H532">
        <v>3592.4828177589202</v>
      </c>
      <c r="I532" s="5" cm="1">
        <f t="array" ref="I532">_xlfn.IFS(H532=0,0,H532&gt;0,E532/H532)</f>
        <v>32.026564999555397</v>
      </c>
      <c r="J532" t="s">
        <v>20</v>
      </c>
      <c r="K532" t="s">
        <v>21</v>
      </c>
      <c r="L532">
        <v>1240987006.05827</v>
      </c>
      <c r="M532" s="9">
        <f t="shared" si="43"/>
        <v>39932.275533081833</v>
      </c>
      <c r="N532">
        <v>1244357037.0827701</v>
      </c>
      <c r="O532" s="9">
        <f t="shared" si="44"/>
        <v>39971.280521791319</v>
      </c>
      <c r="P532" t="b">
        <v>0</v>
      </c>
      <c r="Q532" t="b">
        <v>0</v>
      </c>
      <c r="R532" t="s">
        <v>32</v>
      </c>
      <c r="S532" t="str" cm="1">
        <f t="array" ref="S532:T532">_xlfn.TEXTSPLIT(R532,"/",,TRUE)</f>
        <v>theater</v>
      </c>
      <c r="T532" t="str">
        <v>plays</v>
      </c>
    </row>
    <row r="533" spans="1:20" x14ac:dyDescent="0.55000000000000004">
      <c r="A533">
        <v>531</v>
      </c>
      <c r="B533" t="s">
        <v>91</v>
      </c>
      <c r="C533" s="3" t="s">
        <v>92</v>
      </c>
      <c r="D533">
        <v>8053.15507964067</v>
      </c>
      <c r="E533">
        <v>115203.59567603499</v>
      </c>
      <c r="F533" s="4">
        <f t="shared" si="42"/>
        <v>14.305398882393726</v>
      </c>
      <c r="G533" t="s">
        <v>13</v>
      </c>
      <c r="H533">
        <v>3598.2988991789398</v>
      </c>
      <c r="I533" s="5" cm="1">
        <f t="array" ref="I533">_xlfn.IFS(H533=0,0,H533&gt;0,E533/H533)</f>
        <v>32.016127315694135</v>
      </c>
      <c r="J533" t="s">
        <v>20</v>
      </c>
      <c r="K533" t="s">
        <v>21</v>
      </c>
      <c r="L533">
        <v>1240618531.85414</v>
      </c>
      <c r="M533" s="9">
        <f t="shared" si="43"/>
        <v>39928.010785348844</v>
      </c>
      <c r="N533">
        <v>1243992254.8524001</v>
      </c>
      <c r="O533" s="9">
        <f t="shared" si="44"/>
        <v>39967.058505236113</v>
      </c>
      <c r="P533" t="b">
        <v>0</v>
      </c>
      <c r="Q533" t="b">
        <v>0</v>
      </c>
      <c r="R533" t="s">
        <v>22</v>
      </c>
      <c r="S533" t="str" cm="1">
        <f t="array" ref="S533:T533">_xlfn.TEXTSPLIT(R533,"/",,TRUE)</f>
        <v>music</v>
      </c>
      <c r="T533" t="str">
        <v>rock</v>
      </c>
    </row>
    <row r="534" spans="1:20" x14ac:dyDescent="0.55000000000000004">
      <c r="A534">
        <v>532</v>
      </c>
      <c r="B534" t="s">
        <v>93</v>
      </c>
      <c r="C534" s="3" t="s">
        <v>94</v>
      </c>
      <c r="D534">
        <v>8001.1404806310702</v>
      </c>
      <c r="E534">
        <v>115352.306879328</v>
      </c>
      <c r="F534" s="4">
        <f t="shared" si="42"/>
        <v>14.416983073671751</v>
      </c>
      <c r="G534" t="s">
        <v>19</v>
      </c>
      <c r="H534">
        <v>3604.1149805989699</v>
      </c>
      <c r="I534" s="5" cm="1">
        <f t="array" ref="I534">_xlfn.IFS(H534=0,0,H534&gt;0,E534/H534)</f>
        <v>32.005723319114956</v>
      </c>
      <c r="J534" t="s">
        <v>20</v>
      </c>
      <c r="K534" t="s">
        <v>21</v>
      </c>
      <c r="L534">
        <v>1240250057.6500101</v>
      </c>
      <c r="M534" s="9">
        <f t="shared" si="43"/>
        <v>39923.746037615856</v>
      </c>
      <c r="N534">
        <v>1243627472.62203</v>
      </c>
      <c r="O534" s="9">
        <f t="shared" si="44"/>
        <v>39962.836488680907</v>
      </c>
      <c r="P534" t="b">
        <v>0</v>
      </c>
      <c r="Q534" t="b">
        <v>1</v>
      </c>
      <c r="R534" t="s">
        <v>32</v>
      </c>
      <c r="S534" t="str" cm="1">
        <f t="array" ref="S534:T534">_xlfn.TEXTSPLIT(R534,"/",,TRUE)</f>
        <v>theater</v>
      </c>
      <c r="T534" t="str">
        <v>plays</v>
      </c>
    </row>
    <row r="535" spans="1:20" x14ac:dyDescent="0.55000000000000004">
      <c r="A535">
        <v>533</v>
      </c>
      <c r="B535" t="s">
        <v>95</v>
      </c>
      <c r="C535" s="3" t="s">
        <v>96</v>
      </c>
      <c r="D535">
        <v>7949.1258816214704</v>
      </c>
      <c r="E535">
        <v>115501.018082621</v>
      </c>
      <c r="F535" s="4">
        <f t="shared" si="42"/>
        <v>14.530027553049768</v>
      </c>
      <c r="G535" t="s">
        <v>19</v>
      </c>
      <c r="H535">
        <v>3609.9310620189999</v>
      </c>
      <c r="I535" s="5" cm="1">
        <f t="array" ref="I535">_xlfn.IFS(H535=0,0,H535&gt;0,E535/H535)</f>
        <v>31.995352846993811</v>
      </c>
      <c r="J535" t="s">
        <v>97</v>
      </c>
      <c r="K535" t="s">
        <v>98</v>
      </c>
      <c r="L535">
        <v>1239881583.4458799</v>
      </c>
      <c r="M535" s="9">
        <f t="shared" si="43"/>
        <v>39919.481289882868</v>
      </c>
      <c r="N535">
        <v>1243262690.39166</v>
      </c>
      <c r="O535" s="9">
        <f t="shared" si="44"/>
        <v>39958.614472125693</v>
      </c>
      <c r="P535" t="b">
        <v>0</v>
      </c>
      <c r="Q535" t="b">
        <v>0</v>
      </c>
      <c r="R535" t="s">
        <v>99</v>
      </c>
      <c r="S535" t="str" cm="1">
        <f t="array" ref="S535:T535">_xlfn.TEXTSPLIT(R535,"/",,TRUE)</f>
        <v>film &amp; video</v>
      </c>
      <c r="T535" t="str">
        <v>shorts</v>
      </c>
    </row>
    <row r="536" spans="1:20" x14ac:dyDescent="0.55000000000000004">
      <c r="A536">
        <v>534</v>
      </c>
      <c r="B536" t="s">
        <v>100</v>
      </c>
      <c r="C536" s="3" t="s">
        <v>101</v>
      </c>
      <c r="D536">
        <v>7897.1112826118697</v>
      </c>
      <c r="E536">
        <v>115649.729285913</v>
      </c>
      <c r="F536" s="4">
        <f t="shared" si="42"/>
        <v>14.644561175243222</v>
      </c>
      <c r="G536" t="s">
        <v>19</v>
      </c>
      <c r="H536">
        <v>3615.74714343903</v>
      </c>
      <c r="I536" s="5" cm="1">
        <f t="array" ref="I536">_xlfn.IFS(H536=0,0,H536&gt;0,E536/H536)</f>
        <v>31.985015737553919</v>
      </c>
      <c r="J536" t="s">
        <v>20</v>
      </c>
      <c r="K536" t="s">
        <v>21</v>
      </c>
      <c r="L536">
        <v>1239513109.24175</v>
      </c>
      <c r="M536" s="9">
        <f t="shared" si="43"/>
        <v>39915.216542149887</v>
      </c>
      <c r="N536">
        <v>1242897908.1612999</v>
      </c>
      <c r="O536" s="9">
        <f t="shared" si="44"/>
        <v>39954.392455570603</v>
      </c>
      <c r="P536" t="b">
        <v>0</v>
      </c>
      <c r="Q536" t="b">
        <v>0</v>
      </c>
      <c r="R536" t="s">
        <v>70</v>
      </c>
      <c r="S536" t="str" cm="1">
        <f t="array" ref="S536:T536">_xlfn.TEXTSPLIT(R536,"/",,TRUE)</f>
        <v>film &amp; video</v>
      </c>
      <c r="T536" t="str">
        <v>animation</v>
      </c>
    </row>
    <row r="537" spans="1:20" x14ac:dyDescent="0.55000000000000004">
      <c r="A537">
        <v>535</v>
      </c>
      <c r="B537" t="s">
        <v>102</v>
      </c>
      <c r="C537" s="3" t="s">
        <v>103</v>
      </c>
      <c r="D537">
        <v>7845.0966836023699</v>
      </c>
      <c r="E537">
        <v>115798.440489206</v>
      </c>
      <c r="F537" s="4">
        <f t="shared" si="42"/>
        <v>14.760613560218458</v>
      </c>
      <c r="G537" t="s">
        <v>19</v>
      </c>
      <c r="H537">
        <v>3621.56322485905</v>
      </c>
      <c r="I537" s="5" cm="1">
        <f t="array" ref="I537">_xlfn.IFS(H537=0,0,H537&gt;0,E537/H537)</f>
        <v>31.974711830058645</v>
      </c>
      <c r="J537" t="s">
        <v>39</v>
      </c>
      <c r="K537" t="s">
        <v>40</v>
      </c>
      <c r="L537">
        <v>1239144635.0376201</v>
      </c>
      <c r="M537" s="9">
        <f t="shared" si="43"/>
        <v>39910.951794416898</v>
      </c>
      <c r="N537">
        <v>1242533125.9309299</v>
      </c>
      <c r="O537" s="9">
        <f t="shared" si="44"/>
        <v>39950.17043901539</v>
      </c>
      <c r="P537" t="b">
        <v>0</v>
      </c>
      <c r="Q537" t="b">
        <v>0</v>
      </c>
      <c r="R537" t="s">
        <v>88</v>
      </c>
      <c r="S537" t="str" cm="1">
        <f t="array" ref="S537:T537">_xlfn.TEXTSPLIT(R537,"/",,TRUE)</f>
        <v>games</v>
      </c>
      <c r="T537" t="str">
        <v>video games</v>
      </c>
    </row>
    <row r="538" spans="1:20" x14ac:dyDescent="0.55000000000000004">
      <c r="A538">
        <v>536</v>
      </c>
      <c r="B538" t="s">
        <v>104</v>
      </c>
      <c r="C538" s="3" t="s">
        <v>105</v>
      </c>
      <c r="D538">
        <v>7793.0820845927701</v>
      </c>
      <c r="E538">
        <v>115947.151692499</v>
      </c>
      <c r="F538" s="4">
        <f t="shared" si="42"/>
        <v>14.878215118730891</v>
      </c>
      <c r="G538" t="s">
        <v>13</v>
      </c>
      <c r="H538">
        <v>3627.3793062790801</v>
      </c>
      <c r="I538" s="5" cm="1">
        <f t="array" ref="I538">_xlfn.IFS(H538=0,0,H538&gt;0,E538/H538)</f>
        <v>31.964440964801149</v>
      </c>
      <c r="J538" t="s">
        <v>106</v>
      </c>
      <c r="K538" t="s">
        <v>107</v>
      </c>
      <c r="L538">
        <v>1238776160.8334899</v>
      </c>
      <c r="M538" s="9">
        <f t="shared" si="43"/>
        <v>39906.68704668391</v>
      </c>
      <c r="N538">
        <v>1242168343.7005601</v>
      </c>
      <c r="O538" s="9">
        <f t="shared" si="44"/>
        <v>39945.948422460184</v>
      </c>
      <c r="P538" t="b">
        <v>0</v>
      </c>
      <c r="Q538" t="b">
        <v>0</v>
      </c>
      <c r="R538" t="s">
        <v>41</v>
      </c>
      <c r="S538" t="str" cm="1">
        <f t="array" ref="S538:T538">_xlfn.TEXTSPLIT(R538,"/",,TRUE)</f>
        <v>film &amp; video</v>
      </c>
      <c r="T538" t="str">
        <v>documentary</v>
      </c>
    </row>
    <row r="539" spans="1:20" x14ac:dyDescent="0.55000000000000004">
      <c r="A539">
        <v>537</v>
      </c>
      <c r="B539" t="s">
        <v>108</v>
      </c>
      <c r="C539" s="3" t="s">
        <v>109</v>
      </c>
      <c r="D539">
        <v>7741.0674855831703</v>
      </c>
      <c r="E539">
        <v>116095.862895792</v>
      </c>
      <c r="F539" s="4">
        <f t="shared" si="42"/>
        <v>14.997397078892146</v>
      </c>
      <c r="G539" t="s">
        <v>19</v>
      </c>
      <c r="H539">
        <v>3633.1953876991101</v>
      </c>
      <c r="I539" s="5" cm="1">
        <f t="array" ref="I539">_xlfn.IFS(H539=0,0,H539&gt;0,E539/H539)</f>
        <v>31.95420298309778</v>
      </c>
      <c r="J539" t="s">
        <v>20</v>
      </c>
      <c r="K539" t="s">
        <v>21</v>
      </c>
      <c r="L539">
        <v>1238407686.62937</v>
      </c>
      <c r="M539" s="9">
        <f t="shared" si="43"/>
        <v>39902.422298951038</v>
      </c>
      <c r="N539">
        <v>1241803561.47019</v>
      </c>
      <c r="O539" s="9">
        <f t="shared" si="44"/>
        <v>39941.726405904978</v>
      </c>
      <c r="P539" t="b">
        <v>0</v>
      </c>
      <c r="Q539" t="b">
        <v>0</v>
      </c>
      <c r="R539" t="s">
        <v>32</v>
      </c>
      <c r="S539" t="str" cm="1">
        <f t="array" ref="S539:T539">_xlfn.TEXTSPLIT(R539,"/",,TRUE)</f>
        <v>theater</v>
      </c>
      <c r="T539" t="str">
        <v>plays</v>
      </c>
    </row>
    <row r="540" spans="1:20" ht="37" x14ac:dyDescent="0.55000000000000004">
      <c r="A540">
        <v>538</v>
      </c>
      <c r="B540" t="s">
        <v>110</v>
      </c>
      <c r="C540" s="3" t="s">
        <v>111</v>
      </c>
      <c r="D540">
        <v>7689.0528865735696</v>
      </c>
      <c r="E540">
        <v>116244.574099085</v>
      </c>
      <c r="F540" s="4">
        <f t="shared" si="42"/>
        <v>15.118191513816786</v>
      </c>
      <c r="G540" t="s">
        <v>19</v>
      </c>
      <c r="H540">
        <v>3639.0114691191302</v>
      </c>
      <c r="I540" s="5" cm="1">
        <f t="array" ref="I540">_xlfn.IFS(H540=0,0,H540&gt;0,E540/H540)</f>
        <v>31.943997727279356</v>
      </c>
      <c r="J540" t="s">
        <v>20</v>
      </c>
      <c r="K540" t="s">
        <v>21</v>
      </c>
      <c r="L540">
        <v>1238039212.42524</v>
      </c>
      <c r="M540" s="9">
        <f t="shared" si="43"/>
        <v>39898.157551218057</v>
      </c>
      <c r="N540">
        <v>1241438779.23982</v>
      </c>
      <c r="O540" s="9">
        <f t="shared" si="44"/>
        <v>39937.504389349771</v>
      </c>
      <c r="P540" t="b">
        <v>0</v>
      </c>
      <c r="Q540" t="b">
        <v>0</v>
      </c>
      <c r="R540" t="s">
        <v>41</v>
      </c>
      <c r="S540" t="str" cm="1">
        <f t="array" ref="S540:T540">_xlfn.TEXTSPLIT(R540,"/",,TRUE)</f>
        <v>film &amp; video</v>
      </c>
      <c r="T540" t="str">
        <v>documentary</v>
      </c>
    </row>
    <row r="541" spans="1:20" x14ac:dyDescent="0.55000000000000004">
      <c r="A541">
        <v>539</v>
      </c>
      <c r="B541" t="s">
        <v>112</v>
      </c>
      <c r="C541" s="3" t="s">
        <v>113</v>
      </c>
      <c r="D541">
        <v>7637.0382875639698</v>
      </c>
      <c r="E541">
        <v>116393.285302378</v>
      </c>
      <c r="F541" s="4">
        <f t="shared" si="42"/>
        <v>15.240631370397992</v>
      </c>
      <c r="G541" t="s">
        <v>19</v>
      </c>
      <c r="H541">
        <v>3644.8275505391598</v>
      </c>
      <c r="I541" s="5" cm="1">
        <f t="array" ref="I541">_xlfn.IFS(H541=0,0,H541&gt;0,E541/H541)</f>
        <v>31.933825040682809</v>
      </c>
      <c r="J541" t="s">
        <v>35</v>
      </c>
      <c r="K541" t="s">
        <v>36</v>
      </c>
      <c r="L541">
        <v>1237670738.2211101</v>
      </c>
      <c r="M541" s="9">
        <f t="shared" si="43"/>
        <v>39893.892803485069</v>
      </c>
      <c r="N541">
        <v>1241073997.00945</v>
      </c>
      <c r="O541" s="9">
        <f t="shared" si="44"/>
        <v>39933.282372794558</v>
      </c>
      <c r="P541" t="b">
        <v>0</v>
      </c>
      <c r="Q541" t="b">
        <v>1</v>
      </c>
      <c r="R541" t="s">
        <v>52</v>
      </c>
      <c r="S541" t="str" cm="1">
        <f t="array" ref="S541:T541">_xlfn.TEXTSPLIT(R541,"/",,TRUE)</f>
        <v>film &amp; video</v>
      </c>
      <c r="T541" t="str">
        <v>drama</v>
      </c>
    </row>
    <row r="542" spans="1:20" x14ac:dyDescent="0.55000000000000004">
      <c r="A542">
        <v>540</v>
      </c>
      <c r="B542" t="s">
        <v>114</v>
      </c>
      <c r="C542" s="3" t="s">
        <v>115</v>
      </c>
      <c r="D542">
        <v>7585.02368855447</v>
      </c>
      <c r="E542">
        <v>116541.99650567</v>
      </c>
      <c r="F542" s="4">
        <f t="shared" si="42"/>
        <v>15.364750499267091</v>
      </c>
      <c r="G542" t="s">
        <v>19</v>
      </c>
      <c r="H542">
        <v>3650.6436319591899</v>
      </c>
      <c r="I542" s="5" cm="1">
        <f t="array" ref="I542">_xlfn.IFS(H542=0,0,H542&gt;0,E542/H542)</f>
        <v>31.923684767643408</v>
      </c>
      <c r="J542" t="s">
        <v>20</v>
      </c>
      <c r="K542" t="s">
        <v>21</v>
      </c>
      <c r="L542">
        <v>1237302264.0169799</v>
      </c>
      <c r="M542" s="9">
        <f t="shared" si="43"/>
        <v>39889.62805575208</v>
      </c>
      <c r="N542">
        <v>1240709214.7790799</v>
      </c>
      <c r="O542" s="9">
        <f t="shared" si="44"/>
        <v>39929.060356239352</v>
      </c>
      <c r="P542" t="b">
        <v>0</v>
      </c>
      <c r="Q542" t="b">
        <v>0</v>
      </c>
      <c r="R542" t="s">
        <v>32</v>
      </c>
      <c r="S542" t="str" cm="1">
        <f t="array" ref="S542:T542">_xlfn.TEXTSPLIT(R542,"/",,TRUE)</f>
        <v>theater</v>
      </c>
      <c r="T542" t="str">
        <v>plays</v>
      </c>
    </row>
    <row r="543" spans="1:20" ht="37" x14ac:dyDescent="0.55000000000000004">
      <c r="A543">
        <v>541</v>
      </c>
      <c r="B543" t="s">
        <v>116</v>
      </c>
      <c r="C543" s="3" t="s">
        <v>117</v>
      </c>
      <c r="D543">
        <v>7533.0090895448702</v>
      </c>
      <c r="E543">
        <v>116690.707708963</v>
      </c>
      <c r="F543" s="4">
        <f t="shared" si="42"/>
        <v>15.490583685995954</v>
      </c>
      <c r="G543" t="s">
        <v>19</v>
      </c>
      <c r="H543">
        <v>3656.4597133792099</v>
      </c>
      <c r="I543" s="5" cm="1">
        <f t="array" ref="I543">_xlfn.IFS(H543=0,0,H543&gt;0,E543/H543)</f>
        <v>31.913576753487686</v>
      </c>
      <c r="J543" t="s">
        <v>20</v>
      </c>
      <c r="K543" t="s">
        <v>21</v>
      </c>
      <c r="L543">
        <v>1236933789.81285</v>
      </c>
      <c r="M543" s="9">
        <f t="shared" si="43"/>
        <v>39885.363308019099</v>
      </c>
      <c r="N543">
        <v>1240344432.5487199</v>
      </c>
      <c r="O543" s="9">
        <f t="shared" si="44"/>
        <v>39924.838339684255</v>
      </c>
      <c r="P543" t="b">
        <v>0</v>
      </c>
      <c r="Q543" t="b">
        <v>1</v>
      </c>
      <c r="R543" t="s">
        <v>118</v>
      </c>
      <c r="S543" t="str" cm="1">
        <f t="array" ref="S543:T543">_xlfn.TEXTSPLIT(R543,"/",,TRUE)</f>
        <v>publishing</v>
      </c>
      <c r="T543" t="str">
        <v>fiction</v>
      </c>
    </row>
    <row r="544" spans="1:20" x14ac:dyDescent="0.55000000000000004">
      <c r="A544">
        <v>542</v>
      </c>
      <c r="B544" t="s">
        <v>119</v>
      </c>
      <c r="C544" s="3" t="s">
        <v>120</v>
      </c>
      <c r="D544">
        <v>7480.9944905352704</v>
      </c>
      <c r="E544">
        <v>116839.41891225601</v>
      </c>
      <c r="F544" s="4">
        <f t="shared" si="42"/>
        <v>15.618166683597712</v>
      </c>
      <c r="G544" t="s">
        <v>19</v>
      </c>
      <c r="H544">
        <v>3662.27579479924</v>
      </c>
      <c r="I544" s="5" cm="1">
        <f t="array" ref="I544">_xlfn.IFS(H544=0,0,H544&gt;0,E544/H544)</f>
        <v>31.903500844523631</v>
      </c>
      <c r="J544" t="s">
        <v>20</v>
      </c>
      <c r="K544" t="s">
        <v>21</v>
      </c>
      <c r="L544">
        <v>1236565315.6087201</v>
      </c>
      <c r="M544" s="9">
        <f t="shared" si="43"/>
        <v>39881.098560286111</v>
      </c>
      <c r="N544">
        <v>1239979650.3183501</v>
      </c>
      <c r="O544" s="9">
        <f t="shared" si="44"/>
        <v>39920.616323129048</v>
      </c>
      <c r="P544" t="b">
        <v>0</v>
      </c>
      <c r="Q544" t="b">
        <v>0</v>
      </c>
      <c r="R544" t="s">
        <v>121</v>
      </c>
      <c r="S544" t="str" cm="1">
        <f t="array" ref="S544:T544">_xlfn.TEXTSPLIT(R544,"/",,TRUE)</f>
        <v>photography</v>
      </c>
      <c r="T544" t="str">
        <v>photography books</v>
      </c>
    </row>
    <row r="545" spans="1:20" x14ac:dyDescent="0.55000000000000004">
      <c r="A545">
        <v>543</v>
      </c>
      <c r="B545" t="s">
        <v>122</v>
      </c>
      <c r="C545" s="3" t="s">
        <v>123</v>
      </c>
      <c r="D545">
        <v>7428.9798915256697</v>
      </c>
      <c r="E545">
        <v>116988.13011554899</v>
      </c>
      <c r="F545" s="4">
        <f t="shared" si="42"/>
        <v>15.7475362463962</v>
      </c>
      <c r="G545" t="s">
        <v>13</v>
      </c>
      <c r="H545">
        <v>3668.09187621927</v>
      </c>
      <c r="I545" s="5" cm="1">
        <f t="array" ref="I545">_xlfn.IFS(H545=0,0,H545&gt;0,E545/H545)</f>
        <v>31.893456888034532</v>
      </c>
      <c r="J545" t="s">
        <v>35</v>
      </c>
      <c r="K545" t="s">
        <v>36</v>
      </c>
      <c r="L545">
        <v>1236196841.4045899</v>
      </c>
      <c r="M545" s="9">
        <f t="shared" si="43"/>
        <v>39876.833812553123</v>
      </c>
      <c r="N545">
        <v>1239614868.08798</v>
      </c>
      <c r="O545" s="9">
        <f t="shared" si="44"/>
        <v>39916.394306573842</v>
      </c>
      <c r="P545" t="b">
        <v>0</v>
      </c>
      <c r="Q545" t="b">
        <v>0</v>
      </c>
      <c r="R545" t="s">
        <v>32</v>
      </c>
      <c r="S545" t="str" cm="1">
        <f t="array" ref="S545:T545">_xlfn.TEXTSPLIT(R545,"/",,TRUE)</f>
        <v>theater</v>
      </c>
      <c r="T545" t="str">
        <v>plays</v>
      </c>
    </row>
    <row r="546" spans="1:20" x14ac:dyDescent="0.55000000000000004">
      <c r="A546">
        <v>544</v>
      </c>
      <c r="B546" t="s">
        <v>124</v>
      </c>
      <c r="C546" s="3" t="s">
        <v>125</v>
      </c>
      <c r="D546">
        <v>7376.9652925160699</v>
      </c>
      <c r="E546">
        <v>117136.84131884199</v>
      </c>
      <c r="F546" s="4">
        <f t="shared" si="42"/>
        <v>15.87873016532656</v>
      </c>
      <c r="G546" t="s">
        <v>19</v>
      </c>
      <c r="H546">
        <v>3673.9079576393001</v>
      </c>
      <c r="I546" s="5" cm="1">
        <f t="array" ref="I546">_xlfn.IFS(H546=0,0,H546&gt;0,E546/H546)</f>
        <v>31.883444732270657</v>
      </c>
      <c r="J546" t="s">
        <v>20</v>
      </c>
      <c r="K546" t="s">
        <v>21</v>
      </c>
      <c r="L546">
        <v>1235828367.20046</v>
      </c>
      <c r="M546" s="9">
        <f t="shared" si="43"/>
        <v>39872.569064820142</v>
      </c>
      <c r="N546">
        <v>1239250085.85761</v>
      </c>
      <c r="O546" s="9">
        <f t="shared" si="44"/>
        <v>39912.172290018636</v>
      </c>
      <c r="P546" t="b">
        <v>0</v>
      </c>
      <c r="Q546" t="b">
        <v>1</v>
      </c>
      <c r="R546" t="s">
        <v>64</v>
      </c>
      <c r="S546" t="str" cm="1">
        <f t="array" ref="S546:T546">_xlfn.TEXTSPLIT(R546,"/",,TRUE)</f>
        <v>technology</v>
      </c>
      <c r="T546" t="str">
        <v>wearables</v>
      </c>
    </row>
    <row r="547" spans="1:20" x14ac:dyDescent="0.55000000000000004">
      <c r="A547">
        <v>545</v>
      </c>
      <c r="B547" t="s">
        <v>126</v>
      </c>
      <c r="C547" s="3" t="s">
        <v>127</v>
      </c>
      <c r="D547">
        <v>7324.9506935064701</v>
      </c>
      <c r="E547">
        <v>117285.55252213401</v>
      </c>
      <c r="F547" s="4">
        <f t="shared" si="42"/>
        <v>16.011787304740089</v>
      </c>
      <c r="G547" t="s">
        <v>19</v>
      </c>
      <c r="H547">
        <v>3679.7240390593201</v>
      </c>
      <c r="I547" s="5" cm="1">
        <f t="array" ref="I547">_xlfn.IFS(H547=0,0,H547&gt;0,E547/H547)</f>
        <v>31.873464226441484</v>
      </c>
      <c r="J547" t="s">
        <v>106</v>
      </c>
      <c r="K547" t="s">
        <v>107</v>
      </c>
      <c r="L547">
        <v>1235459892.99633</v>
      </c>
      <c r="M547" s="9">
        <f t="shared" si="43"/>
        <v>39868.304317087153</v>
      </c>
      <c r="N547">
        <v>1238885303.6272399</v>
      </c>
      <c r="O547" s="9">
        <f t="shared" si="44"/>
        <v>39907.950273463422</v>
      </c>
      <c r="P547" t="b">
        <v>0</v>
      </c>
      <c r="Q547" t="b">
        <v>1</v>
      </c>
      <c r="R547" t="s">
        <v>22</v>
      </c>
      <c r="S547" t="str" cm="1">
        <f t="array" ref="S547:T547">_xlfn.TEXTSPLIT(R547,"/",,TRUE)</f>
        <v>music</v>
      </c>
      <c r="T547" t="str">
        <v>rock</v>
      </c>
    </row>
    <row r="548" spans="1:20" x14ac:dyDescent="0.55000000000000004">
      <c r="A548">
        <v>546</v>
      </c>
      <c r="B548" t="s">
        <v>128</v>
      </c>
      <c r="C548" s="3" t="s">
        <v>129</v>
      </c>
      <c r="D548">
        <v>7272.9360944969703</v>
      </c>
      <c r="E548">
        <v>117434.26372542699</v>
      </c>
      <c r="F548" s="4">
        <f t="shared" si="42"/>
        <v>16.146747640788846</v>
      </c>
      <c r="G548" t="s">
        <v>19</v>
      </c>
      <c r="H548">
        <v>3685.5401204793502</v>
      </c>
      <c r="I548" s="5" cm="1">
        <f t="array" ref="I548">_xlfn.IFS(H548=0,0,H548&gt;0,E548/H548)</f>
        <v>31.863515220708873</v>
      </c>
      <c r="J548" t="s">
        <v>20</v>
      </c>
      <c r="K548" t="s">
        <v>21</v>
      </c>
      <c r="L548">
        <v>1235091418.7922101</v>
      </c>
      <c r="M548" s="9">
        <f t="shared" si="43"/>
        <v>39864.039569354281</v>
      </c>
      <c r="N548">
        <v>1238520521.3968699</v>
      </c>
      <c r="O548" s="9">
        <f t="shared" si="44"/>
        <v>39903.728256908216</v>
      </c>
      <c r="P548" t="b">
        <v>0</v>
      </c>
      <c r="Q548" t="b">
        <v>0</v>
      </c>
      <c r="R548" t="s">
        <v>16</v>
      </c>
      <c r="S548" t="str" cm="1">
        <f t="array" ref="S548:T548">_xlfn.TEXTSPLIT(R548,"/",,TRUE)</f>
        <v>food</v>
      </c>
      <c r="T548" t="str">
        <v>food trucks</v>
      </c>
    </row>
    <row r="549" spans="1:20" x14ac:dyDescent="0.55000000000000004">
      <c r="A549">
        <v>547</v>
      </c>
      <c r="B549" t="s">
        <v>130</v>
      </c>
      <c r="C549" s="3" t="s">
        <v>131</v>
      </c>
      <c r="D549">
        <v>7220.9214954873696</v>
      </c>
      <c r="E549">
        <v>117582.97492872</v>
      </c>
      <c r="F549" s="4">
        <f t="shared" si="42"/>
        <v>16.283652301469015</v>
      </c>
      <c r="G549" t="s">
        <v>19</v>
      </c>
      <c r="H549">
        <v>3691.3562018993798</v>
      </c>
      <c r="I549" s="5" cm="1">
        <f t="array" ref="I549">_xlfn.IFS(H549=0,0,H549&gt;0,E549/H549)</f>
        <v>31.8535975661785</v>
      </c>
      <c r="J549" t="s">
        <v>20</v>
      </c>
      <c r="K549" t="s">
        <v>21</v>
      </c>
      <c r="L549">
        <v>1234722944.5880799</v>
      </c>
      <c r="M549" s="9">
        <f t="shared" si="43"/>
        <v>39859.774821621293</v>
      </c>
      <c r="N549">
        <v>1238155739.1665101</v>
      </c>
      <c r="O549" s="9">
        <f t="shared" si="44"/>
        <v>39899.506240353126</v>
      </c>
      <c r="P549" t="b">
        <v>0</v>
      </c>
      <c r="Q549" t="b">
        <v>0</v>
      </c>
      <c r="R549" t="s">
        <v>132</v>
      </c>
      <c r="S549" t="str" cm="1">
        <f t="array" ref="S549:T549">_xlfn.TEXTSPLIT(R549,"/",,TRUE)</f>
        <v>publishing</v>
      </c>
      <c r="T549" t="str">
        <v>radio &amp; podcasts</v>
      </c>
    </row>
    <row r="550" spans="1:20" x14ac:dyDescent="0.55000000000000004">
      <c r="A550">
        <v>548</v>
      </c>
      <c r="B550" t="s">
        <v>133</v>
      </c>
      <c r="C550" s="3" t="s">
        <v>134</v>
      </c>
      <c r="D550">
        <v>7168.9068964777698</v>
      </c>
      <c r="E550">
        <v>117731.686132013</v>
      </c>
      <c r="F550" s="4">
        <f t="shared" si="42"/>
        <v>16.422543608406599</v>
      </c>
      <c r="G550" t="s">
        <v>19</v>
      </c>
      <c r="H550">
        <v>3697.1722833193999</v>
      </c>
      <c r="I550" s="5" cm="1">
        <f t="array" ref="I550">_xlfn.IFS(H550=0,0,H550&gt;0,E550/H550)</f>
        <v>31.843711114893186</v>
      </c>
      <c r="J550" t="s">
        <v>35</v>
      </c>
      <c r="K550" t="s">
        <v>36</v>
      </c>
      <c r="L550">
        <v>1234354470.38395</v>
      </c>
      <c r="M550" s="9">
        <f t="shared" si="43"/>
        <v>39855.510073888312</v>
      </c>
      <c r="N550">
        <v>1237790956.9361401</v>
      </c>
      <c r="O550" s="9">
        <f t="shared" si="44"/>
        <v>39895.28422379792</v>
      </c>
      <c r="P550" t="b">
        <v>0</v>
      </c>
      <c r="Q550" t="b">
        <v>0</v>
      </c>
      <c r="R550" t="s">
        <v>118</v>
      </c>
      <c r="S550" t="str" cm="1">
        <f t="array" ref="S550:T550">_xlfn.TEXTSPLIT(R550,"/",,TRUE)</f>
        <v>publishing</v>
      </c>
      <c r="T550" t="str">
        <v>fiction</v>
      </c>
    </row>
    <row r="551" spans="1:20" ht="37" x14ac:dyDescent="0.55000000000000004">
      <c r="A551">
        <v>549</v>
      </c>
      <c r="B551" t="s">
        <v>135</v>
      </c>
      <c r="C551" s="3" t="s">
        <v>136</v>
      </c>
      <c r="D551">
        <v>7116.89229746817</v>
      </c>
      <c r="E551">
        <v>117880.397335306</v>
      </c>
      <c r="F551" s="4">
        <f t="shared" si="42"/>
        <v>16.563465120477076</v>
      </c>
      <c r="G551" t="s">
        <v>13</v>
      </c>
      <c r="H551">
        <v>3702.9883647394299</v>
      </c>
      <c r="I551" s="5" cm="1">
        <f t="array" ref="I551">_xlfn.IFS(H551=0,0,H551&gt;0,E551/H551)</f>
        <v>31.833855719825074</v>
      </c>
      <c r="J551" t="s">
        <v>20</v>
      </c>
      <c r="K551" t="s">
        <v>21</v>
      </c>
      <c r="L551">
        <v>1233985996.1798201</v>
      </c>
      <c r="M551" s="9">
        <f t="shared" si="43"/>
        <v>39851.245326155324</v>
      </c>
      <c r="N551">
        <v>1237426174.70577</v>
      </c>
      <c r="O551" s="9">
        <f t="shared" si="44"/>
        <v>39891.062207242707</v>
      </c>
      <c r="P551" t="b">
        <v>0</v>
      </c>
      <c r="Q551" t="b">
        <v>1</v>
      </c>
      <c r="R551" t="s">
        <v>32</v>
      </c>
      <c r="S551" t="str" cm="1">
        <f t="array" ref="S551:T551">_xlfn.TEXTSPLIT(R551,"/",,TRUE)</f>
        <v>theater</v>
      </c>
      <c r="T551" t="str">
        <v>plays</v>
      </c>
    </row>
    <row r="552" spans="1:20" x14ac:dyDescent="0.55000000000000004">
      <c r="A552">
        <v>550</v>
      </c>
      <c r="B552" t="s">
        <v>137</v>
      </c>
      <c r="C552" s="3" t="s">
        <v>138</v>
      </c>
      <c r="D552">
        <v>7064.8776984585702</v>
      </c>
      <c r="E552">
        <v>118029.108538599</v>
      </c>
      <c r="F552" s="4">
        <f t="shared" si="42"/>
        <v>16.706461679350916</v>
      </c>
      <c r="G552" t="s">
        <v>19</v>
      </c>
      <c r="H552">
        <v>3708.80444615946</v>
      </c>
      <c r="I552" s="5" cm="1">
        <f t="array" ref="I552">_xlfn.IFS(H552=0,0,H552&gt;0,E552/H552)</f>
        <v>31.824031234868819</v>
      </c>
      <c r="J552" t="s">
        <v>20</v>
      </c>
      <c r="K552" t="s">
        <v>21</v>
      </c>
      <c r="L552">
        <v>1233617521.9756899</v>
      </c>
      <c r="M552" s="9">
        <f t="shared" si="43"/>
        <v>39846.980578422335</v>
      </c>
      <c r="N552">
        <v>1237061392.4754</v>
      </c>
      <c r="O552" s="9">
        <f t="shared" si="44"/>
        <v>39886.840190687501</v>
      </c>
      <c r="P552" t="b">
        <v>0</v>
      </c>
      <c r="Q552" t="b">
        <v>0</v>
      </c>
      <c r="R552" t="s">
        <v>22</v>
      </c>
      <c r="S552" t="str" cm="1">
        <f t="array" ref="S552:T552">_xlfn.TEXTSPLIT(R552,"/",,TRUE)</f>
        <v>music</v>
      </c>
      <c r="T552" t="str">
        <v>rock</v>
      </c>
    </row>
    <row r="553" spans="1:20" x14ac:dyDescent="0.55000000000000004">
      <c r="A553">
        <v>551</v>
      </c>
      <c r="B553" t="s">
        <v>139</v>
      </c>
      <c r="C553" s="3" t="s">
        <v>140</v>
      </c>
      <c r="D553">
        <v>7012.8630994489704</v>
      </c>
      <c r="E553">
        <v>118177.819741891</v>
      </c>
      <c r="F553" s="4">
        <f t="shared" si="42"/>
        <v>16.851579457066077</v>
      </c>
      <c r="G553" t="s">
        <v>19</v>
      </c>
      <c r="H553">
        <v>3714.62052757948</v>
      </c>
      <c r="I553" s="5" cm="1">
        <f t="array" ref="I553">_xlfn.IFS(H553=0,0,H553&gt;0,E553/H553)</f>
        <v>31.814237514833849</v>
      </c>
      <c r="J553" t="s">
        <v>20</v>
      </c>
      <c r="K553" t="s">
        <v>21</v>
      </c>
      <c r="L553">
        <v>1233249047.77156</v>
      </c>
      <c r="M553" s="9">
        <f t="shared" si="43"/>
        <v>39842.715830689347</v>
      </c>
      <c r="N553">
        <v>1236696610.2450299</v>
      </c>
      <c r="O553" s="9">
        <f t="shared" si="44"/>
        <v>39882.618174132294</v>
      </c>
      <c r="P553" t="b">
        <v>0</v>
      </c>
      <c r="Q553" t="b">
        <v>0</v>
      </c>
      <c r="R553" t="s">
        <v>32</v>
      </c>
      <c r="S553" t="str" cm="1">
        <f t="array" ref="S553:T553">_xlfn.TEXTSPLIT(R553,"/",,TRUE)</f>
        <v>theater</v>
      </c>
      <c r="T553" t="str">
        <v>plays</v>
      </c>
    </row>
    <row r="554" spans="1:20" x14ac:dyDescent="0.55000000000000004">
      <c r="A554">
        <v>552</v>
      </c>
      <c r="B554" t="s">
        <v>141</v>
      </c>
      <c r="C554" s="3" t="s">
        <v>142</v>
      </c>
      <c r="D554">
        <v>6960.8485004394697</v>
      </c>
      <c r="E554">
        <v>118326.530945184</v>
      </c>
      <c r="F554" s="4">
        <f t="shared" si="42"/>
        <v>16.998866005733859</v>
      </c>
      <c r="G554" t="s">
        <v>19</v>
      </c>
      <c r="H554">
        <v>3720.4366089995101</v>
      </c>
      <c r="I554" s="5" cm="1">
        <f t="array" ref="I554">_xlfn.IFS(H554=0,0,H554&gt;0,E554/H554)</f>
        <v>31.804474415438047</v>
      </c>
      <c r="J554" t="s">
        <v>20</v>
      </c>
      <c r="K554" t="s">
        <v>21</v>
      </c>
      <c r="L554">
        <v>1232880573.56743</v>
      </c>
      <c r="M554" s="9">
        <f t="shared" si="43"/>
        <v>39838.451082956366</v>
      </c>
      <c r="N554">
        <v>1236331828.0146599</v>
      </c>
      <c r="O554" s="9">
        <f t="shared" si="44"/>
        <v>39878.396157577081</v>
      </c>
      <c r="P554" t="b">
        <v>0</v>
      </c>
      <c r="Q554" t="b">
        <v>0</v>
      </c>
      <c r="R554" t="s">
        <v>32</v>
      </c>
      <c r="S554" t="str" cm="1">
        <f t="array" ref="S554:T554">_xlfn.TEXTSPLIT(R554,"/",,TRUE)</f>
        <v>theater</v>
      </c>
      <c r="T554" t="str">
        <v>plays</v>
      </c>
    </row>
    <row r="555" spans="1:20" x14ac:dyDescent="0.55000000000000004">
      <c r="A555">
        <v>553</v>
      </c>
      <c r="B555" t="s">
        <v>143</v>
      </c>
      <c r="C555" s="3" t="s">
        <v>144</v>
      </c>
      <c r="D555">
        <v>6908.8339014298699</v>
      </c>
      <c r="E555">
        <v>118475.242148477</v>
      </c>
      <c r="F555" s="4">
        <f t="shared" si="42"/>
        <v>17.148370309489863</v>
      </c>
      <c r="G555" t="s">
        <v>19</v>
      </c>
      <c r="H555">
        <v>3726.2526904195402</v>
      </c>
      <c r="I555" s="5" cm="1">
        <f t="array" ref="I555">_xlfn.IFS(H555=0,0,H555&gt;0,E555/H555)</f>
        <v>31.79474179329954</v>
      </c>
      <c r="J555" t="s">
        <v>20</v>
      </c>
      <c r="K555" t="s">
        <v>21</v>
      </c>
      <c r="L555">
        <v>1232512099.3633001</v>
      </c>
      <c r="M555" s="9">
        <f t="shared" si="43"/>
        <v>39834.186335223378</v>
      </c>
      <c r="N555">
        <v>1235967045.7843001</v>
      </c>
      <c r="O555" s="9">
        <f t="shared" si="44"/>
        <v>39874.174141021991</v>
      </c>
      <c r="P555" t="b">
        <v>0</v>
      </c>
      <c r="Q555" t="b">
        <v>0</v>
      </c>
      <c r="R555" t="s">
        <v>22</v>
      </c>
      <c r="S555" t="str" cm="1">
        <f t="array" ref="S555:T555">_xlfn.TEXTSPLIT(R555,"/",,TRUE)</f>
        <v>music</v>
      </c>
      <c r="T555" t="str">
        <v>rock</v>
      </c>
    </row>
    <row r="556" spans="1:20" ht="37" x14ac:dyDescent="0.55000000000000004">
      <c r="A556">
        <v>554</v>
      </c>
      <c r="B556" t="s">
        <v>145</v>
      </c>
      <c r="C556" s="3" t="s">
        <v>146</v>
      </c>
      <c r="D556">
        <v>6856.8193024202701</v>
      </c>
      <c r="E556">
        <v>118623.95335177</v>
      </c>
      <c r="F556" s="4">
        <f t="shared" si="42"/>
        <v>17.300142838808512</v>
      </c>
      <c r="G556" t="s">
        <v>13</v>
      </c>
      <c r="H556">
        <v>3732.0687718395702</v>
      </c>
      <c r="I556" s="5" cm="1">
        <f t="array" ref="I556">_xlfn.IFS(H556=0,0,H556&gt;0,E556/H556)</f>
        <v>31.785039505930431</v>
      </c>
      <c r="J556" t="s">
        <v>106</v>
      </c>
      <c r="K556" t="s">
        <v>107</v>
      </c>
      <c r="L556">
        <v>1232143625.1591699</v>
      </c>
      <c r="M556" s="9">
        <f t="shared" si="43"/>
        <v>39829.921587490389</v>
      </c>
      <c r="N556">
        <v>1235602263.55393</v>
      </c>
      <c r="O556" s="9">
        <f t="shared" si="44"/>
        <v>39869.952124466785</v>
      </c>
      <c r="P556" t="b">
        <v>0</v>
      </c>
      <c r="Q556" t="b">
        <v>0</v>
      </c>
      <c r="R556" t="s">
        <v>147</v>
      </c>
      <c r="S556" t="str" cm="1">
        <f t="array" ref="S556:T556">_xlfn.TEXTSPLIT(R556,"/",,TRUE)</f>
        <v>music</v>
      </c>
      <c r="T556" t="str">
        <v>metal</v>
      </c>
    </row>
    <row r="557" spans="1:20" x14ac:dyDescent="0.55000000000000004">
      <c r="A557">
        <v>555</v>
      </c>
      <c r="B557" t="s">
        <v>148</v>
      </c>
      <c r="C557" s="3" t="s">
        <v>149</v>
      </c>
      <c r="D557">
        <v>6804.8047034106703</v>
      </c>
      <c r="E557">
        <v>118772.66455506301</v>
      </c>
      <c r="F557" s="4">
        <f t="shared" si="42"/>
        <v>17.454235607310281</v>
      </c>
      <c r="G557" t="s">
        <v>13</v>
      </c>
      <c r="H557">
        <v>3737.8848532595898</v>
      </c>
      <c r="I557" s="5" cm="1">
        <f t="array" ref="I557">_xlfn.IFS(H557=0,0,H557&gt;0,E557/H557)</f>
        <v>31.77536741172975</v>
      </c>
      <c r="J557" t="s">
        <v>39</v>
      </c>
      <c r="K557" t="s">
        <v>40</v>
      </c>
      <c r="L557">
        <v>1231775150.95505</v>
      </c>
      <c r="M557" s="9">
        <f t="shared" si="43"/>
        <v>39825.656839757525</v>
      </c>
      <c r="N557">
        <v>1235237481.32356</v>
      </c>
      <c r="O557" s="9">
        <f t="shared" si="44"/>
        <v>39865.730107911579</v>
      </c>
      <c r="P557" t="b">
        <v>0</v>
      </c>
      <c r="Q557" t="b">
        <v>1</v>
      </c>
      <c r="R557" t="s">
        <v>64</v>
      </c>
      <c r="S557" t="str" cm="1">
        <f t="array" ref="S557:T557">_xlfn.TEXTSPLIT(R557,"/",,TRUE)</f>
        <v>technology</v>
      </c>
      <c r="T557" t="str">
        <v>wearables</v>
      </c>
    </row>
    <row r="558" spans="1:20" x14ac:dyDescent="0.55000000000000004">
      <c r="A558">
        <v>556</v>
      </c>
      <c r="B558" t="s">
        <v>150</v>
      </c>
      <c r="C558" s="3" t="s">
        <v>151</v>
      </c>
      <c r="D558">
        <v>6752.7901044010696</v>
      </c>
      <c r="E558">
        <v>118921.375758355</v>
      </c>
      <c r="F558" s="4">
        <f t="shared" si="42"/>
        <v>17.610702231193159</v>
      </c>
      <c r="G558" t="s">
        <v>13</v>
      </c>
      <c r="H558">
        <v>3743.7009346796199</v>
      </c>
      <c r="I558" s="5" cm="1">
        <f t="array" ref="I558">_xlfn.IFS(H558=0,0,H558&gt;0,E558/H558)</f>
        <v>31.765725369975929</v>
      </c>
      <c r="J558" t="s">
        <v>20</v>
      </c>
      <c r="K558" t="s">
        <v>21</v>
      </c>
      <c r="L558">
        <v>1231406676.7509201</v>
      </c>
      <c r="M558" s="9">
        <f t="shared" si="43"/>
        <v>39821.392092024536</v>
      </c>
      <c r="N558">
        <v>1234872699.09319</v>
      </c>
      <c r="O558" s="9">
        <f t="shared" si="44"/>
        <v>39861.508091356365</v>
      </c>
      <c r="P558" t="b">
        <v>0</v>
      </c>
      <c r="Q558" t="b">
        <v>0</v>
      </c>
      <c r="R558" t="s">
        <v>32</v>
      </c>
      <c r="S558" t="str" cm="1">
        <f t="array" ref="S558:T558">_xlfn.TEXTSPLIT(R558,"/",,TRUE)</f>
        <v>theater</v>
      </c>
      <c r="T558" t="str">
        <v>plays</v>
      </c>
    </row>
    <row r="559" spans="1:20" x14ac:dyDescent="0.55000000000000004">
      <c r="A559">
        <v>557</v>
      </c>
      <c r="B559" t="s">
        <v>152</v>
      </c>
      <c r="C559" s="3" t="s">
        <v>153</v>
      </c>
      <c r="D559">
        <v>6700.7755053914698</v>
      </c>
      <c r="E559">
        <v>119070.086961648</v>
      </c>
      <c r="F559" s="4">
        <f t="shared" si="42"/>
        <v>17.769597991433045</v>
      </c>
      <c r="G559" t="s">
        <v>19</v>
      </c>
      <c r="H559">
        <v>3749.5170160996499</v>
      </c>
      <c r="I559" s="5" cm="1">
        <f t="array" ref="I559">_xlfn.IFS(H559=0,0,H559&gt;0,E559/H559)</f>
        <v>31.756113240821605</v>
      </c>
      <c r="J559" t="s">
        <v>20</v>
      </c>
      <c r="K559" t="s">
        <v>21</v>
      </c>
      <c r="L559">
        <v>1231038202.5467899</v>
      </c>
      <c r="M559" s="9">
        <f t="shared" si="43"/>
        <v>39817.127344291548</v>
      </c>
      <c r="N559">
        <v>1234507916.8628199</v>
      </c>
      <c r="O559" s="9">
        <f t="shared" si="44"/>
        <v>39857.286074801159</v>
      </c>
      <c r="P559" t="b">
        <v>0</v>
      </c>
      <c r="Q559" t="b">
        <v>0</v>
      </c>
      <c r="R559" t="s">
        <v>52</v>
      </c>
      <c r="S559" t="str" cm="1">
        <f t="array" ref="S559:T559">_xlfn.TEXTSPLIT(R559,"/",,TRUE)</f>
        <v>film &amp; video</v>
      </c>
      <c r="T559" t="str">
        <v>drama</v>
      </c>
    </row>
    <row r="560" spans="1:20" ht="37" x14ac:dyDescent="0.55000000000000004">
      <c r="A560">
        <v>558</v>
      </c>
      <c r="B560" t="s">
        <v>154</v>
      </c>
      <c r="C560" s="3" t="s">
        <v>155</v>
      </c>
      <c r="D560">
        <v>6648.76090638197</v>
      </c>
      <c r="E560">
        <v>119218.79816494101</v>
      </c>
      <c r="F560" s="4">
        <f t="shared" si="42"/>
        <v>17.93097989890207</v>
      </c>
      <c r="G560" t="s">
        <v>13</v>
      </c>
      <c r="H560">
        <v>3755.33309751967</v>
      </c>
      <c r="I560" s="5" cm="1">
        <f t="array" ref="I560">_xlfn.IFS(H560=0,0,H560&gt;0,E560/H560)</f>
        <v>31.746530885284951</v>
      </c>
      <c r="J560" t="s">
        <v>20</v>
      </c>
      <c r="K560" t="s">
        <v>21</v>
      </c>
      <c r="L560">
        <v>1230669728.34266</v>
      </c>
      <c r="M560" s="9">
        <f t="shared" si="43"/>
        <v>39812.862596558567</v>
      </c>
      <c r="N560">
        <v>1234143134.6324501</v>
      </c>
      <c r="O560" s="9">
        <f t="shared" si="44"/>
        <v>39853.064058245953</v>
      </c>
      <c r="P560" t="b">
        <v>0</v>
      </c>
      <c r="Q560" t="b">
        <v>0</v>
      </c>
      <c r="R560" t="s">
        <v>64</v>
      </c>
      <c r="S560" t="str" cm="1">
        <f t="array" ref="S560:T560">_xlfn.TEXTSPLIT(R560,"/",,TRUE)</f>
        <v>technology</v>
      </c>
      <c r="T560" t="str">
        <v>wearables</v>
      </c>
    </row>
    <row r="561" spans="1:20" ht="37" x14ac:dyDescent="0.55000000000000004">
      <c r="A561">
        <v>559</v>
      </c>
      <c r="B561" t="s">
        <v>156</v>
      </c>
      <c r="C561" s="3" t="s">
        <v>157</v>
      </c>
      <c r="D561">
        <v>6596.7463073723702</v>
      </c>
      <c r="E561">
        <v>119367.50936823399</v>
      </c>
      <c r="F561" s="4">
        <f t="shared" si="42"/>
        <v>18.094906762570456</v>
      </c>
      <c r="G561" t="s">
        <v>19</v>
      </c>
      <c r="H561">
        <v>3761.1491789397001</v>
      </c>
      <c r="I561" s="5" cm="1">
        <f t="array" ref="I561">_xlfn.IFS(H561=0,0,H561&gt;0,E561/H561)</f>
        <v>31.736978165243823</v>
      </c>
      <c r="J561" t="s">
        <v>20</v>
      </c>
      <c r="K561" t="s">
        <v>21</v>
      </c>
      <c r="L561">
        <v>1230301254.13853</v>
      </c>
      <c r="M561" s="9">
        <f t="shared" si="43"/>
        <v>39808.597848825579</v>
      </c>
      <c r="N561">
        <v>1233778352.4020801</v>
      </c>
      <c r="O561" s="9">
        <f t="shared" si="44"/>
        <v>39848.842041690739</v>
      </c>
      <c r="P561" t="b">
        <v>0</v>
      </c>
      <c r="Q561" t="b">
        <v>0</v>
      </c>
      <c r="R561" t="s">
        <v>158</v>
      </c>
      <c r="S561" t="str" cm="1">
        <f t="array" ref="S561:T561">_xlfn.TEXTSPLIT(R561,"/",,TRUE)</f>
        <v>music</v>
      </c>
      <c r="T561" t="str">
        <v>jazz</v>
      </c>
    </row>
    <row r="562" spans="1:20" ht="37" x14ac:dyDescent="0.55000000000000004">
      <c r="A562">
        <v>560</v>
      </c>
      <c r="B562" t="s">
        <v>159</v>
      </c>
      <c r="C562" s="3" t="s">
        <v>160</v>
      </c>
      <c r="D562">
        <v>6544.7317083627704</v>
      </c>
      <c r="E562">
        <v>119516.220571527</v>
      </c>
      <c r="F562" s="4">
        <f t="shared" si="42"/>
        <v>18.26143926095714</v>
      </c>
      <c r="G562" t="s">
        <v>19</v>
      </c>
      <c r="H562">
        <v>3766.9652603597301</v>
      </c>
      <c r="I562" s="5" cm="1">
        <f t="array" ref="I562">_xlfn.IFS(H562=0,0,H562&gt;0,E562/H562)</f>
        <v>31.727454943429361</v>
      </c>
      <c r="J562" t="s">
        <v>20</v>
      </c>
      <c r="K562" t="s">
        <v>21</v>
      </c>
      <c r="L562">
        <v>1229932779.9344001</v>
      </c>
      <c r="M562" s="9">
        <f t="shared" si="43"/>
        <v>39804.333101092598</v>
      </c>
      <c r="N562">
        <v>1233413570.17172</v>
      </c>
      <c r="O562" s="9">
        <f t="shared" si="44"/>
        <v>39844.620025135649</v>
      </c>
      <c r="P562" t="b">
        <v>0</v>
      </c>
      <c r="Q562" t="b">
        <v>0</v>
      </c>
      <c r="R562" t="s">
        <v>64</v>
      </c>
      <c r="S562" t="str" cm="1">
        <f t="array" ref="S562:T562">_xlfn.TEXTSPLIT(R562,"/",,TRUE)</f>
        <v>technology</v>
      </c>
      <c r="T562" t="str">
        <v>wearables</v>
      </c>
    </row>
    <row r="563" spans="1:20" x14ac:dyDescent="0.55000000000000004">
      <c r="A563">
        <v>561</v>
      </c>
      <c r="B563" t="s">
        <v>161</v>
      </c>
      <c r="C563" s="3" t="s">
        <v>162</v>
      </c>
      <c r="D563">
        <v>6492.7171093531697</v>
      </c>
      <c r="E563">
        <v>119664.93177481899</v>
      </c>
      <c r="F563" s="4">
        <f t="shared" si="42"/>
        <v>18.430640017017542</v>
      </c>
      <c r="G563" t="s">
        <v>19</v>
      </c>
      <c r="H563">
        <v>3772.7813417797502</v>
      </c>
      <c r="I563" s="5" cm="1">
        <f t="array" ref="I563">_xlfn.IFS(H563=0,0,H563&gt;0,E563/H563)</f>
        <v>31.717961083418885</v>
      </c>
      <c r="J563" t="s">
        <v>20</v>
      </c>
      <c r="K563" t="s">
        <v>21</v>
      </c>
      <c r="L563">
        <v>1229564305.7302699</v>
      </c>
      <c r="M563" s="9">
        <f t="shared" si="43"/>
        <v>39800.068353359602</v>
      </c>
      <c r="N563">
        <v>1233048787.94135</v>
      </c>
      <c r="O563" s="9">
        <f t="shared" si="44"/>
        <v>39840.398008580436</v>
      </c>
      <c r="P563" t="b">
        <v>0</v>
      </c>
      <c r="Q563" t="b">
        <v>0</v>
      </c>
      <c r="R563" t="s">
        <v>88</v>
      </c>
      <c r="S563" t="str" cm="1">
        <f t="array" ref="S563:T563">_xlfn.TEXTSPLIT(R563,"/",,TRUE)</f>
        <v>games</v>
      </c>
      <c r="T563" t="str">
        <v>video games</v>
      </c>
    </row>
    <row r="564" spans="1:20" x14ac:dyDescent="0.55000000000000004">
      <c r="A564">
        <v>562</v>
      </c>
      <c r="B564" t="s">
        <v>163</v>
      </c>
      <c r="C564" s="3" t="s">
        <v>164</v>
      </c>
      <c r="D564">
        <v>6440.7025103435699</v>
      </c>
      <c r="E564">
        <v>119813.642978112</v>
      </c>
      <c r="F564" s="4">
        <f t="shared" si="42"/>
        <v>18.602573676659492</v>
      </c>
      <c r="G564" t="s">
        <v>19</v>
      </c>
      <c r="H564">
        <v>3778.5974231997802</v>
      </c>
      <c r="I564" s="5" cm="1">
        <f t="array" ref="I564">_xlfn.IFS(H564=0,0,H564&gt;0,E564/H564)</f>
        <v>31.708496449630186</v>
      </c>
      <c r="J564" t="s">
        <v>20</v>
      </c>
      <c r="K564" t="s">
        <v>21</v>
      </c>
      <c r="L564">
        <v>1229195831.52614</v>
      </c>
      <c r="M564" s="9">
        <f t="shared" si="43"/>
        <v>39795.803605626621</v>
      </c>
      <c r="N564">
        <v>1232684005.7109799</v>
      </c>
      <c r="O564" s="9">
        <f t="shared" si="44"/>
        <v>39836.17599202523</v>
      </c>
      <c r="P564" t="b">
        <v>0</v>
      </c>
      <c r="Q564" t="b">
        <v>0</v>
      </c>
      <c r="R564" t="s">
        <v>32</v>
      </c>
      <c r="S564" t="str" cm="1">
        <f t="array" ref="S564:T564">_xlfn.TEXTSPLIT(R564,"/",,TRUE)</f>
        <v>theater</v>
      </c>
      <c r="T564" t="str">
        <v>plays</v>
      </c>
    </row>
    <row r="565" spans="1:20" x14ac:dyDescent="0.55000000000000004">
      <c r="A565">
        <v>563</v>
      </c>
      <c r="B565" t="s">
        <v>165</v>
      </c>
      <c r="C565" s="3" t="s">
        <v>166</v>
      </c>
      <c r="D565">
        <v>6388.6879113339701</v>
      </c>
      <c r="E565">
        <v>119962.354181405</v>
      </c>
      <c r="F565" s="4">
        <f t="shared" si="42"/>
        <v>18.777306991093361</v>
      </c>
      <c r="G565" t="s">
        <v>19</v>
      </c>
      <c r="H565">
        <v>3784.4135046198098</v>
      </c>
      <c r="I565" s="5" cm="1">
        <f t="array" ref="I565">_xlfn.IFS(H565=0,0,H565&gt;0,E565/H565)</f>
        <v>31.699060907314003</v>
      </c>
      <c r="J565" t="s">
        <v>20</v>
      </c>
      <c r="K565" t="s">
        <v>21</v>
      </c>
      <c r="L565">
        <v>1228827357.32201</v>
      </c>
      <c r="M565" s="9">
        <f t="shared" si="43"/>
        <v>39791.538857893633</v>
      </c>
      <c r="N565">
        <v>1232319223.4806099</v>
      </c>
      <c r="O565" s="9">
        <f t="shared" si="44"/>
        <v>39831.953975470024</v>
      </c>
      <c r="P565" t="b">
        <v>0</v>
      </c>
      <c r="Q565" t="b">
        <v>1</v>
      </c>
      <c r="R565" t="s">
        <v>32</v>
      </c>
      <c r="S565" t="str" cm="1">
        <f t="array" ref="S565:T565">_xlfn.TEXTSPLIT(R565,"/",,TRUE)</f>
        <v>theater</v>
      </c>
      <c r="T565" t="str">
        <v>plays</v>
      </c>
    </row>
    <row r="566" spans="1:20" x14ac:dyDescent="0.55000000000000004">
      <c r="A566">
        <v>564</v>
      </c>
      <c r="B566" t="s">
        <v>167</v>
      </c>
      <c r="C566" s="3" t="s">
        <v>168</v>
      </c>
      <c r="D566">
        <v>6336.6733123244703</v>
      </c>
      <c r="E566">
        <v>120111.065384698</v>
      </c>
      <c r="F566" s="4">
        <f t="shared" si="42"/>
        <v>18.954908903239303</v>
      </c>
      <c r="G566" t="s">
        <v>19</v>
      </c>
      <c r="H566">
        <v>3790.2295860398399</v>
      </c>
      <c r="I566" s="5" cm="1">
        <f t="array" ref="I566">_xlfn.IFS(H566=0,0,H566&gt;0,E566/H566)</f>
        <v>31.689654322548336</v>
      </c>
      <c r="J566" t="s">
        <v>14</v>
      </c>
      <c r="K566" t="s">
        <v>15</v>
      </c>
      <c r="L566">
        <v>1228458883.1178899</v>
      </c>
      <c r="M566" s="9">
        <f t="shared" si="43"/>
        <v>39787.274110160761</v>
      </c>
      <c r="N566">
        <v>1231954441.2502401</v>
      </c>
      <c r="O566" s="9">
        <f t="shared" si="44"/>
        <v>39827.731958914817</v>
      </c>
      <c r="P566" t="b">
        <v>0</v>
      </c>
      <c r="Q566" t="b">
        <v>0</v>
      </c>
      <c r="R566" t="s">
        <v>32</v>
      </c>
      <c r="S566" t="str" cm="1">
        <f t="array" ref="S566:T566">_xlfn.TEXTSPLIT(R566,"/",,TRUE)</f>
        <v>theater</v>
      </c>
      <c r="T566" t="str">
        <v>plays</v>
      </c>
    </row>
    <row r="567" spans="1:20" ht="37" x14ac:dyDescent="0.55000000000000004">
      <c r="A567">
        <v>565</v>
      </c>
      <c r="B567" t="s">
        <v>169</v>
      </c>
      <c r="C567" s="3" t="s">
        <v>170</v>
      </c>
      <c r="D567">
        <v>6284.6587133148696</v>
      </c>
      <c r="E567">
        <v>120259.776587991</v>
      </c>
      <c r="F567" s="4">
        <f t="shared" si="42"/>
        <v>19.135450638426072</v>
      </c>
      <c r="G567" t="s">
        <v>13</v>
      </c>
      <c r="H567">
        <v>3796.0456674598599</v>
      </c>
      <c r="I567" s="5" cm="1">
        <f t="array" ref="I567">_xlfn.IFS(H567=0,0,H567&gt;0,E567/H567)</f>
        <v>31.68027656223202</v>
      </c>
      <c r="J567" t="s">
        <v>14</v>
      </c>
      <c r="K567" t="s">
        <v>15</v>
      </c>
      <c r="L567">
        <v>1228090408.9137599</v>
      </c>
      <c r="M567" s="9">
        <f t="shared" si="43"/>
        <v>39783.00936242778</v>
      </c>
      <c r="N567">
        <v>1231589659.01987</v>
      </c>
      <c r="O567" s="9">
        <f t="shared" si="44"/>
        <v>39823.509942359604</v>
      </c>
      <c r="P567" t="b">
        <v>0</v>
      </c>
      <c r="Q567" t="b">
        <v>0</v>
      </c>
      <c r="R567" t="s">
        <v>32</v>
      </c>
      <c r="S567" t="str" cm="1">
        <f t="array" ref="S567:T567">_xlfn.TEXTSPLIT(R567,"/",,TRUE)</f>
        <v>theater</v>
      </c>
      <c r="T567" t="str">
        <v>plays</v>
      </c>
    </row>
    <row r="568" spans="1:20" x14ac:dyDescent="0.55000000000000004">
      <c r="A568">
        <v>566</v>
      </c>
      <c r="B568" t="s">
        <v>171</v>
      </c>
      <c r="C568" s="3" t="s">
        <v>172</v>
      </c>
      <c r="D568">
        <v>6232.6441143052698</v>
      </c>
      <c r="E568">
        <v>120408.487791284</v>
      </c>
      <c r="F568" s="4">
        <f t="shared" si="42"/>
        <v>19.31900579962851</v>
      </c>
      <c r="G568" t="s">
        <v>19</v>
      </c>
      <c r="H568">
        <v>3801.86174887989</v>
      </c>
      <c r="I568" s="5" cm="1">
        <f t="array" ref="I568">_xlfn.IFS(H568=0,0,H568&gt;0,E568/H568)</f>
        <v>31.670927494078111</v>
      </c>
      <c r="J568" t="s">
        <v>20</v>
      </c>
      <c r="K568" t="s">
        <v>21</v>
      </c>
      <c r="L568">
        <v>1227721934.70963</v>
      </c>
      <c r="M568" s="9">
        <f t="shared" si="43"/>
        <v>39778.744614694791</v>
      </c>
      <c r="N568">
        <v>1231224876.7895</v>
      </c>
      <c r="O568" s="9">
        <f t="shared" si="44"/>
        <v>39819.287925804398</v>
      </c>
      <c r="P568" t="b">
        <v>0</v>
      </c>
      <c r="Q568" t="b">
        <v>0</v>
      </c>
      <c r="R568" t="s">
        <v>27</v>
      </c>
      <c r="S568" t="str" cm="1">
        <f t="array" ref="S568:T568">_xlfn.TEXTSPLIT(R568,"/",,TRUE)</f>
        <v>technology</v>
      </c>
      <c r="T568" t="str">
        <v>web</v>
      </c>
    </row>
    <row r="569" spans="1:20" x14ac:dyDescent="0.55000000000000004">
      <c r="A569">
        <v>567</v>
      </c>
      <c r="B569" t="s">
        <v>173</v>
      </c>
      <c r="C569" s="3" t="s">
        <v>174</v>
      </c>
      <c r="D569">
        <v>6180.62951529567</v>
      </c>
      <c r="E569">
        <v>120557.198994576</v>
      </c>
      <c r="F569" s="4">
        <f t="shared" si="42"/>
        <v>19.505650467516944</v>
      </c>
      <c r="G569" t="s">
        <v>13</v>
      </c>
      <c r="H569">
        <v>3807.6778302999201</v>
      </c>
      <c r="I569" s="5" cm="1">
        <f t="array" ref="I569">_xlfn.IFS(H569=0,0,H569&gt;0,E569/H569)</f>
        <v>31.661606986607911</v>
      </c>
      <c r="J569" t="s">
        <v>20</v>
      </c>
      <c r="K569" t="s">
        <v>21</v>
      </c>
      <c r="L569">
        <v>1227353460.5055001</v>
      </c>
      <c r="M569" s="9">
        <f t="shared" si="43"/>
        <v>39774.479866961803</v>
      </c>
      <c r="N569">
        <v>1230860094.55913</v>
      </c>
      <c r="O569" s="9">
        <f t="shared" si="44"/>
        <v>39815.065909249191</v>
      </c>
      <c r="P569" t="b">
        <v>0</v>
      </c>
      <c r="Q569" t="b">
        <v>0</v>
      </c>
      <c r="R569" t="s">
        <v>32</v>
      </c>
      <c r="S569" t="str" cm="1">
        <f t="array" ref="S569:T569">_xlfn.TEXTSPLIT(R569,"/",,TRUE)</f>
        <v>theater</v>
      </c>
      <c r="T569" t="str">
        <v>plays</v>
      </c>
    </row>
    <row r="570" spans="1:20" x14ac:dyDescent="0.55000000000000004">
      <c r="A570">
        <v>568</v>
      </c>
      <c r="B570" t="s">
        <v>175</v>
      </c>
      <c r="C570" s="3" t="s">
        <v>176</v>
      </c>
      <c r="D570">
        <v>6128.6149162860702</v>
      </c>
      <c r="E570">
        <v>120705.910197869</v>
      </c>
      <c r="F570" s="4">
        <f t="shared" ref="F570:F577" si="45">E570/D570</f>
        <v>19.695463305600637</v>
      </c>
      <c r="G570" t="s">
        <v>13</v>
      </c>
      <c r="H570">
        <v>3813.4939117199401</v>
      </c>
      <c r="I570" s="5" cm="1">
        <f t="array" ref="I570">_xlfn.IFS(H570=0,0,H570&gt;0,E570/H570)</f>
        <v>31.652314909145591</v>
      </c>
      <c r="J570" t="s">
        <v>20</v>
      </c>
      <c r="K570" t="s">
        <v>21</v>
      </c>
      <c r="L570">
        <v>1226984986.3013699</v>
      </c>
      <c r="M570" s="9">
        <f t="shared" ref="M570:M577" si="46">(((L570/60)/60)/24)+DATE(1970,1,1)</f>
        <v>39770.215119228815</v>
      </c>
      <c r="N570">
        <v>1230495312.3287699</v>
      </c>
      <c r="O570" s="9">
        <f t="shared" ref="O570:O577" si="47">(((N570/60)/60)/24)+DATE(1970,1,1)</f>
        <v>39810.843892694094</v>
      </c>
      <c r="P570" t="b">
        <v>0</v>
      </c>
      <c r="Q570" t="b">
        <v>1</v>
      </c>
      <c r="R570" t="s">
        <v>27</v>
      </c>
      <c r="S570" t="str" cm="1">
        <f t="array" ref="S570:T570">_xlfn.TEXTSPLIT(R570,"/",,TRUE)</f>
        <v>technology</v>
      </c>
      <c r="T570" t="str">
        <v>web</v>
      </c>
    </row>
    <row r="571" spans="1:20" x14ac:dyDescent="0.55000000000000004">
      <c r="A571">
        <v>569</v>
      </c>
      <c r="B571" t="s">
        <v>177</v>
      </c>
      <c r="C571" s="3" t="s">
        <v>178</v>
      </c>
      <c r="D571">
        <v>6076.6003172765704</v>
      </c>
      <c r="E571">
        <v>120854.621401162</v>
      </c>
      <c r="F571" s="4">
        <f t="shared" si="45"/>
        <v>19.888525670769639</v>
      </c>
      <c r="G571" t="s">
        <v>19</v>
      </c>
      <c r="H571">
        <v>3819.3099931399702</v>
      </c>
      <c r="I571" s="5" cm="1">
        <f t="array" ref="I571">_xlfn.IFS(H571=0,0,H571&gt;0,E571/H571)</f>
        <v>31.643051131810267</v>
      </c>
      <c r="J571" t="s">
        <v>20</v>
      </c>
      <c r="K571" t="s">
        <v>21</v>
      </c>
      <c r="L571">
        <v>1226616512.09724</v>
      </c>
      <c r="M571" s="9">
        <f t="shared" si="46"/>
        <v>39765.950371495834</v>
      </c>
      <c r="N571">
        <v>1230130530.0984001</v>
      </c>
      <c r="O571" s="9">
        <f t="shared" si="47"/>
        <v>39806.621876138888</v>
      </c>
      <c r="P571" t="b">
        <v>0</v>
      </c>
      <c r="Q571" t="b">
        <v>0</v>
      </c>
      <c r="R571" t="s">
        <v>32</v>
      </c>
      <c r="S571" t="str" cm="1">
        <f t="array" ref="S571:T571">_xlfn.TEXTSPLIT(R571,"/",,TRUE)</f>
        <v>theater</v>
      </c>
      <c r="T571" t="str">
        <v>plays</v>
      </c>
    </row>
    <row r="572" spans="1:20" x14ac:dyDescent="0.55000000000000004">
      <c r="A572">
        <v>570</v>
      </c>
      <c r="B572" t="s">
        <v>179</v>
      </c>
      <c r="C572" s="3" t="s">
        <v>180</v>
      </c>
      <c r="D572">
        <v>6024.5857182669697</v>
      </c>
      <c r="E572">
        <v>121003.332604455</v>
      </c>
      <c r="F572" s="4">
        <f t="shared" si="45"/>
        <v>20.084921729566293</v>
      </c>
      <c r="G572" t="s">
        <v>13</v>
      </c>
      <c r="H572">
        <v>3825.1260745599998</v>
      </c>
      <c r="I572" s="5" cm="1">
        <f t="array" ref="I572">_xlfn.IFS(H572=0,0,H572&gt;0,E572/H572)</f>
        <v>31.633815525511505</v>
      </c>
      <c r="J572" t="s">
        <v>20</v>
      </c>
      <c r="K572" t="s">
        <v>21</v>
      </c>
      <c r="L572">
        <v>1226248037.89311</v>
      </c>
      <c r="M572" s="9">
        <f t="shared" si="46"/>
        <v>39761.685623762845</v>
      </c>
      <c r="N572">
        <v>1229765747.8680301</v>
      </c>
      <c r="O572" s="9">
        <f t="shared" si="47"/>
        <v>39802.399859583682</v>
      </c>
      <c r="P572" t="b">
        <v>0</v>
      </c>
      <c r="Q572" t="b">
        <v>1</v>
      </c>
      <c r="R572" t="s">
        <v>32</v>
      </c>
      <c r="S572" t="str" cm="1">
        <f t="array" ref="S572:T572">_xlfn.TEXTSPLIT(R572,"/",,TRUE)</f>
        <v>theater</v>
      </c>
      <c r="T572" t="str">
        <v>plays</v>
      </c>
    </row>
    <row r="573" spans="1:20" ht="37" x14ac:dyDescent="0.55000000000000004">
      <c r="A573">
        <v>571</v>
      </c>
      <c r="B573" t="s">
        <v>181</v>
      </c>
      <c r="C573" s="3" t="s">
        <v>182</v>
      </c>
      <c r="D573">
        <v>5972.5711192573699</v>
      </c>
      <c r="E573">
        <v>121152.04380774801</v>
      </c>
      <c r="F573" s="4">
        <f t="shared" si="45"/>
        <v>20.284738580528124</v>
      </c>
      <c r="G573" t="s">
        <v>19</v>
      </c>
      <c r="H573">
        <v>3830.9421559800198</v>
      </c>
      <c r="I573" s="5" cm="1">
        <f t="array" ref="I573">_xlfn.IFS(H573=0,0,H573&gt;0,E573/H573)</f>
        <v>31.62460796194279</v>
      </c>
      <c r="J573" t="s">
        <v>39</v>
      </c>
      <c r="K573" t="s">
        <v>40</v>
      </c>
      <c r="L573">
        <v>1225879563.6889801</v>
      </c>
      <c r="M573" s="9">
        <f t="shared" si="46"/>
        <v>39757.420876029864</v>
      </c>
      <c r="N573">
        <v>1229400965.63766</v>
      </c>
      <c r="O573" s="9">
        <f t="shared" si="47"/>
        <v>39798.177843028476</v>
      </c>
      <c r="P573" t="b">
        <v>0</v>
      </c>
      <c r="Q573" t="b">
        <v>1</v>
      </c>
      <c r="R573" t="s">
        <v>64</v>
      </c>
      <c r="S573" t="str" cm="1">
        <f t="array" ref="S573:T573">_xlfn.TEXTSPLIT(R573,"/",,TRUE)</f>
        <v>technology</v>
      </c>
      <c r="T573" t="str">
        <v>wearables</v>
      </c>
    </row>
    <row r="574" spans="1:20" x14ac:dyDescent="0.55000000000000004">
      <c r="A574">
        <v>572</v>
      </c>
      <c r="B574" t="s">
        <v>183</v>
      </c>
      <c r="C574" s="3" t="s">
        <v>184</v>
      </c>
      <c r="D574">
        <v>5920.5565202477701</v>
      </c>
      <c r="E574">
        <v>121300.75501104</v>
      </c>
      <c r="F574" s="4">
        <f t="shared" si="45"/>
        <v>20.488066382983146</v>
      </c>
      <c r="G574" t="s">
        <v>19</v>
      </c>
      <c r="H574">
        <v>3836.7582374000499</v>
      </c>
      <c r="I574" s="5" cm="1">
        <f t="array" ref="I574">_xlfn.IFS(H574=0,0,H574&gt;0,E574/H574)</f>
        <v>31.615428313575091</v>
      </c>
      <c r="J574" t="s">
        <v>106</v>
      </c>
      <c r="K574" t="s">
        <v>107</v>
      </c>
      <c r="L574">
        <v>1225511089.4848499</v>
      </c>
      <c r="M574" s="9">
        <f t="shared" si="46"/>
        <v>39753.156128296876</v>
      </c>
      <c r="N574">
        <v>1229036183.40729</v>
      </c>
      <c r="O574" s="9">
        <f t="shared" si="47"/>
        <v>39793.955826473262</v>
      </c>
      <c r="P574" t="b">
        <v>0</v>
      </c>
      <c r="Q574" t="b">
        <v>1</v>
      </c>
      <c r="R574" t="s">
        <v>32</v>
      </c>
      <c r="S574" t="str" cm="1">
        <f t="array" ref="S574:T574">_xlfn.TEXTSPLIT(R574,"/",,TRUE)</f>
        <v>theater</v>
      </c>
      <c r="T574" t="str">
        <v>plays</v>
      </c>
    </row>
    <row r="575" spans="1:20" x14ac:dyDescent="0.55000000000000004">
      <c r="A575">
        <v>573</v>
      </c>
      <c r="B575" t="s">
        <v>185</v>
      </c>
      <c r="C575" s="3" t="s">
        <v>186</v>
      </c>
      <c r="D575">
        <v>5868.5419212381703</v>
      </c>
      <c r="E575">
        <v>121449.46621433301</v>
      </c>
      <c r="F575" s="4">
        <f t="shared" si="45"/>
        <v>20.694998492693578</v>
      </c>
      <c r="G575" t="s">
        <v>73</v>
      </c>
      <c r="H575">
        <v>3842.57431882008</v>
      </c>
      <c r="I575" s="5" cm="1">
        <f t="array" ref="I575">_xlfn.IFS(H575=0,0,H575&gt;0,E575/H575)</f>
        <v>31.60627645365253</v>
      </c>
      <c r="J575" t="s">
        <v>20</v>
      </c>
      <c r="K575" t="s">
        <v>21</v>
      </c>
      <c r="L575">
        <v>1225142615.28073</v>
      </c>
      <c r="M575" s="9">
        <f t="shared" si="46"/>
        <v>39748.891380564004</v>
      </c>
      <c r="N575">
        <v>1228671401.1769199</v>
      </c>
      <c r="O575" s="9">
        <f t="shared" si="47"/>
        <v>39789.733809918056</v>
      </c>
      <c r="P575" t="b">
        <v>0</v>
      </c>
      <c r="Q575" t="b">
        <v>0</v>
      </c>
      <c r="R575" t="s">
        <v>32</v>
      </c>
      <c r="S575" t="str" cm="1">
        <f t="array" ref="S575:T575">_xlfn.TEXTSPLIT(R575,"/",,TRUE)</f>
        <v>theater</v>
      </c>
      <c r="T575" t="str">
        <v>plays</v>
      </c>
    </row>
    <row r="576" spans="1:20" x14ac:dyDescent="0.55000000000000004">
      <c r="A576">
        <v>574</v>
      </c>
      <c r="B576" t="s">
        <v>187</v>
      </c>
      <c r="C576" s="3" t="s">
        <v>188</v>
      </c>
      <c r="D576">
        <v>5816.5273222285696</v>
      </c>
      <c r="E576">
        <v>121598.17741762599</v>
      </c>
      <c r="F576" s="4">
        <f t="shared" si="45"/>
        <v>20.905631604776222</v>
      </c>
      <c r="G576" t="s">
        <v>19</v>
      </c>
      <c r="H576">
        <v>3848.39040024011</v>
      </c>
      <c r="I576" s="5" cm="1">
        <f t="array" ref="I576">_xlfn.IFS(H576=0,0,H576&gt;0,E576/H576)</f>
        <v>31.597152256184611</v>
      </c>
      <c r="J576" t="s">
        <v>106</v>
      </c>
      <c r="K576" t="s">
        <v>107</v>
      </c>
      <c r="L576">
        <v>1224774141.0766001</v>
      </c>
      <c r="M576" s="9">
        <f t="shared" si="46"/>
        <v>39744.626632831023</v>
      </c>
      <c r="N576">
        <v>1228306618.9465599</v>
      </c>
      <c r="O576" s="9">
        <f t="shared" si="47"/>
        <v>39785.511793362959</v>
      </c>
      <c r="P576" t="b">
        <v>0</v>
      </c>
      <c r="Q576" t="b">
        <v>1</v>
      </c>
      <c r="R576" t="s">
        <v>32</v>
      </c>
      <c r="S576" t="str" cm="1">
        <f t="array" ref="S576:T576">_xlfn.TEXTSPLIT(R576,"/",,TRUE)</f>
        <v>theater</v>
      </c>
      <c r="T576" t="str">
        <v>plays</v>
      </c>
    </row>
    <row r="577" spans="1:20" ht="37" x14ac:dyDescent="0.55000000000000004">
      <c r="A577">
        <v>575</v>
      </c>
      <c r="B577" t="s">
        <v>189</v>
      </c>
      <c r="C577" s="3" t="s">
        <v>190</v>
      </c>
      <c r="D577">
        <v>5764.5127232190698</v>
      </c>
      <c r="E577">
        <v>121746.888620919</v>
      </c>
      <c r="F577" s="4">
        <f t="shared" si="45"/>
        <v>21.120065904361823</v>
      </c>
      <c r="G577" t="s">
        <v>19</v>
      </c>
      <c r="H577">
        <v>3854.2064816601301</v>
      </c>
      <c r="I577" s="5" cm="1">
        <f t="array" ref="I577">_xlfn.IFS(H577=0,0,H577&gt;0,E577/H577)</f>
        <v>31.588055595941686</v>
      </c>
      <c r="J577" t="s">
        <v>20</v>
      </c>
      <c r="K577" t="s">
        <v>21</v>
      </c>
      <c r="L577">
        <v>1224405666.8724699</v>
      </c>
      <c r="M577" s="9">
        <f t="shared" si="46"/>
        <v>39740.361885098035</v>
      </c>
      <c r="N577">
        <v>1227941836.7161901</v>
      </c>
      <c r="O577" s="9">
        <f t="shared" si="47"/>
        <v>39781.28977680776</v>
      </c>
      <c r="P577" t="b">
        <v>0</v>
      </c>
      <c r="Q577" t="b">
        <v>0</v>
      </c>
      <c r="R577" t="s">
        <v>32</v>
      </c>
      <c r="S577" t="str" cm="1">
        <f t="array" ref="S577:T577">_xlfn.TEXTSPLIT(R577,"/",,TRUE)</f>
        <v>theater</v>
      </c>
      <c r="T577" t="str">
        <v>plays</v>
      </c>
    </row>
    <row r="578" spans="1:20" x14ac:dyDescent="0.55000000000000004">
      <c r="A578">
        <v>576</v>
      </c>
      <c r="B578" t="s">
        <v>11</v>
      </c>
      <c r="C578" s="3" t="s">
        <v>12</v>
      </c>
      <c r="D578">
        <v>5712.49812420947</v>
      </c>
      <c r="E578">
        <v>121895.599824212</v>
      </c>
      <c r="F578" s="4">
        <f t="shared" ref="F578:F641" si="48">E578/D578</f>
        <v>21.338405225486291</v>
      </c>
      <c r="G578" t="s">
        <v>13</v>
      </c>
      <c r="H578">
        <v>3860.0225630801601</v>
      </c>
      <c r="I578" s="5" cm="1">
        <f t="array" ref="I578">_xlfn.IFS(H578=0,0,H578&gt;0,E578/H578)</f>
        <v>31.578986348448613</v>
      </c>
      <c r="J578" t="s">
        <v>14</v>
      </c>
      <c r="K578" t="s">
        <v>15</v>
      </c>
      <c r="L578">
        <v>1224037192.66834</v>
      </c>
      <c r="M578" s="9">
        <f t="shared" ref="M578:M641" si="49">(((L578/60)/60)/24)+DATE(1970,1,1)</f>
        <v>39736.097137365046</v>
      </c>
      <c r="N578">
        <v>1227577054.4858201</v>
      </c>
      <c r="O578" s="9">
        <f t="shared" ref="O578:O641" si="50">(((N578/60)/60)/24)+DATE(1970,1,1)</f>
        <v>39777.067760252547</v>
      </c>
      <c r="P578" t="b">
        <v>0</v>
      </c>
      <c r="Q578" t="b">
        <v>0</v>
      </c>
      <c r="R578" t="s">
        <v>16</v>
      </c>
      <c r="S578" t="str" cm="1">
        <f t="array" ref="S578:T578">_xlfn.TEXTSPLIT(R578,"/",,TRUE)</f>
        <v>food</v>
      </c>
      <c r="T578" t="str">
        <v>food trucks</v>
      </c>
    </row>
    <row r="579" spans="1:20" x14ac:dyDescent="0.55000000000000004">
      <c r="A579">
        <v>577</v>
      </c>
      <c r="B579" t="s">
        <v>17</v>
      </c>
      <c r="C579" s="3" t="s">
        <v>18</v>
      </c>
      <c r="D579">
        <v>5660.4835251998702</v>
      </c>
      <c r="E579">
        <v>122044.311027505</v>
      </c>
      <c r="F579" s="4">
        <f t="shared" si="48"/>
        <v>21.560757218738772</v>
      </c>
      <c r="G579" t="s">
        <v>19</v>
      </c>
      <c r="H579">
        <v>3865.8386445001902</v>
      </c>
      <c r="I579" s="5" cm="1">
        <f t="array" ref="I579">_xlfn.IFS(H579=0,0,H579&gt;0,E579/H579)</f>
        <v>31.569944389979568</v>
      </c>
      <c r="J579" t="s">
        <v>20</v>
      </c>
      <c r="K579" t="s">
        <v>21</v>
      </c>
      <c r="L579">
        <v>1223668718.46421</v>
      </c>
      <c r="M579" s="9">
        <f t="shared" si="49"/>
        <v>39731.832389632058</v>
      </c>
      <c r="N579">
        <v>1227212272.25545</v>
      </c>
      <c r="O579" s="9">
        <f t="shared" si="50"/>
        <v>39772.84574369734</v>
      </c>
      <c r="P579" t="b">
        <v>0</v>
      </c>
      <c r="Q579" t="b">
        <v>1</v>
      </c>
      <c r="R579" t="s">
        <v>22</v>
      </c>
      <c r="S579" t="str" cm="1">
        <f t="array" ref="S579:T579">_xlfn.TEXTSPLIT(R579,"/",,TRUE)</f>
        <v>music</v>
      </c>
      <c r="T579" t="str">
        <v>rock</v>
      </c>
    </row>
    <row r="580" spans="1:20" ht="37" x14ac:dyDescent="0.55000000000000004">
      <c r="A580">
        <v>578</v>
      </c>
      <c r="B580" t="s">
        <v>23</v>
      </c>
      <c r="C580" s="3" t="s">
        <v>24</v>
      </c>
      <c r="D580">
        <v>5608.4689261902704</v>
      </c>
      <c r="E580">
        <v>122193.022230797</v>
      </c>
      <c r="F580" s="4">
        <f t="shared" si="48"/>
        <v>21.787233528242165</v>
      </c>
      <c r="G580" t="s">
        <v>19</v>
      </c>
      <c r="H580">
        <v>3871.6547259202098</v>
      </c>
      <c r="I580" s="5" cm="1">
        <f t="array" ref="I580">_xlfn.IFS(H580=0,0,H580&gt;0,E580/H580)</f>
        <v>31.56092959755194</v>
      </c>
      <c r="J580" t="s">
        <v>25</v>
      </c>
      <c r="K580" t="s">
        <v>26</v>
      </c>
      <c r="L580">
        <v>1223300244.2600801</v>
      </c>
      <c r="M580" s="9">
        <f t="shared" si="49"/>
        <v>39727.567641899077</v>
      </c>
      <c r="N580">
        <v>1226847490.02508</v>
      </c>
      <c r="O580" s="9">
        <f t="shared" si="50"/>
        <v>39768.623727142127</v>
      </c>
      <c r="P580" t="b">
        <v>0</v>
      </c>
      <c r="Q580" t="b">
        <v>0</v>
      </c>
      <c r="R580" t="s">
        <v>27</v>
      </c>
      <c r="S580" t="str" cm="1">
        <f t="array" ref="S580:T580">_xlfn.TEXTSPLIT(R580,"/",,TRUE)</f>
        <v>technology</v>
      </c>
      <c r="T580" t="str">
        <v>web</v>
      </c>
    </row>
    <row r="581" spans="1:20" ht="37" x14ac:dyDescent="0.55000000000000004">
      <c r="A581">
        <v>579</v>
      </c>
      <c r="B581" t="s">
        <v>28</v>
      </c>
      <c r="C581" s="3" t="s">
        <v>29</v>
      </c>
      <c r="D581">
        <v>5556.4543271806697</v>
      </c>
      <c r="E581">
        <v>122341.73343409</v>
      </c>
      <c r="F581" s="4">
        <f t="shared" si="48"/>
        <v>22.017949978573093</v>
      </c>
      <c r="G581" t="s">
        <v>13</v>
      </c>
      <c r="H581">
        <v>3877.4708073402398</v>
      </c>
      <c r="I581" s="5" cm="1">
        <f t="array" ref="I581">_xlfn.IFS(H581=0,0,H581&gt;0,E581/H581)</f>
        <v>31.551941848921512</v>
      </c>
      <c r="J581" t="s">
        <v>20</v>
      </c>
      <c r="K581" t="s">
        <v>21</v>
      </c>
      <c r="L581">
        <v>1222931770.0559499</v>
      </c>
      <c r="M581" s="9">
        <f t="shared" si="49"/>
        <v>39723.302894166089</v>
      </c>
      <c r="N581">
        <v>1226482707.7947099</v>
      </c>
      <c r="O581" s="9">
        <f t="shared" si="50"/>
        <v>39764.401710586921</v>
      </c>
      <c r="P581" t="b">
        <v>0</v>
      </c>
      <c r="Q581" t="b">
        <v>0</v>
      </c>
      <c r="R581" t="s">
        <v>22</v>
      </c>
      <c r="S581" t="str" cm="1">
        <f t="array" ref="S581:T581">_xlfn.TEXTSPLIT(R581,"/",,TRUE)</f>
        <v>music</v>
      </c>
      <c r="T581" t="str">
        <v>rock</v>
      </c>
    </row>
    <row r="582" spans="1:20" x14ac:dyDescent="0.55000000000000004">
      <c r="A582">
        <v>580</v>
      </c>
      <c r="B582" t="s">
        <v>30</v>
      </c>
      <c r="C582" s="3" t="s">
        <v>31</v>
      </c>
      <c r="D582">
        <v>5504.4397281710699</v>
      </c>
      <c r="E582">
        <v>122490.444637383</v>
      </c>
      <c r="F582" s="4">
        <f t="shared" si="48"/>
        <v>22.253026772278282</v>
      </c>
      <c r="G582" t="s">
        <v>13</v>
      </c>
      <c r="H582">
        <v>3883.2868887602699</v>
      </c>
      <c r="I582" s="5" cm="1">
        <f t="array" ref="I582">_xlfn.IFS(H582=0,0,H582&gt;0,E582/H582)</f>
        <v>31.542981022575898</v>
      </c>
      <c r="J582" t="s">
        <v>20</v>
      </c>
      <c r="K582" t="s">
        <v>21</v>
      </c>
      <c r="L582">
        <v>1222563295.85182</v>
      </c>
      <c r="M582" s="9">
        <f t="shared" si="49"/>
        <v>39719.0381464331</v>
      </c>
      <c r="N582">
        <v>1226117925.5643401</v>
      </c>
      <c r="O582" s="9">
        <f t="shared" si="50"/>
        <v>39760.179694031714</v>
      </c>
      <c r="P582" t="b">
        <v>0</v>
      </c>
      <c r="Q582" t="b">
        <v>0</v>
      </c>
      <c r="R582" t="s">
        <v>32</v>
      </c>
      <c r="S582" t="str" cm="1">
        <f t="array" ref="S582:T582">_xlfn.TEXTSPLIT(R582,"/",,TRUE)</f>
        <v>theater</v>
      </c>
      <c r="T582" t="str">
        <v>plays</v>
      </c>
    </row>
    <row r="583" spans="1:20" x14ac:dyDescent="0.55000000000000004">
      <c r="A583">
        <v>581</v>
      </c>
      <c r="B583" t="s">
        <v>33</v>
      </c>
      <c r="C583" s="3" t="s">
        <v>34</v>
      </c>
      <c r="D583">
        <v>5452.4251291615701</v>
      </c>
      <c r="E583">
        <v>122639.155840676</v>
      </c>
      <c r="F583" s="4">
        <f t="shared" si="48"/>
        <v>22.492588698697904</v>
      </c>
      <c r="G583" t="s">
        <v>19</v>
      </c>
      <c r="H583">
        <v>3889.10297018029</v>
      </c>
      <c r="I583" s="5" cm="1">
        <f t="array" ref="I583">_xlfn.IFS(H583=0,0,H583&gt;0,E583/H583)</f>
        <v>31.534046997729845</v>
      </c>
      <c r="J583" t="s">
        <v>35</v>
      </c>
      <c r="K583" t="s">
        <v>36</v>
      </c>
      <c r="L583">
        <v>1222194821.6476901</v>
      </c>
      <c r="M583" s="9">
        <f t="shared" si="49"/>
        <v>39714.773398700119</v>
      </c>
      <c r="N583">
        <v>1225753143.3339801</v>
      </c>
      <c r="O583" s="9">
        <f t="shared" si="50"/>
        <v>39755.957677476617</v>
      </c>
      <c r="P583" t="b">
        <v>0</v>
      </c>
      <c r="Q583" t="b">
        <v>0</v>
      </c>
      <c r="R583" t="s">
        <v>32</v>
      </c>
      <c r="S583" t="str" cm="1">
        <f t="array" ref="S583:T583">_xlfn.TEXTSPLIT(R583,"/",,TRUE)</f>
        <v>theater</v>
      </c>
      <c r="T583" t="str">
        <v>plays</v>
      </c>
    </row>
    <row r="584" spans="1:20" x14ac:dyDescent="0.55000000000000004">
      <c r="A584">
        <v>582</v>
      </c>
      <c r="B584" t="s">
        <v>37</v>
      </c>
      <c r="C584" s="3" t="s">
        <v>38</v>
      </c>
      <c r="D584">
        <v>5400.4105301519703</v>
      </c>
      <c r="E584">
        <v>122787.867043969</v>
      </c>
      <c r="F584" s="4">
        <f t="shared" si="48"/>
        <v>22.73676535485788</v>
      </c>
      <c r="G584" t="s">
        <v>13</v>
      </c>
      <c r="H584">
        <v>3894.91905160032</v>
      </c>
      <c r="I584" s="5" cm="1">
        <f t="array" ref="I584">_xlfn.IFS(H584=0,0,H584&gt;0,E584/H584)</f>
        <v>31.525139654319307</v>
      </c>
      <c r="J584" t="s">
        <v>39</v>
      </c>
      <c r="K584" t="s">
        <v>40</v>
      </c>
      <c r="L584">
        <v>1221826347.4435699</v>
      </c>
      <c r="M584" s="9">
        <f t="shared" si="49"/>
        <v>39710.50865096724</v>
      </c>
      <c r="N584">
        <v>1225388361.10361</v>
      </c>
      <c r="O584" s="9">
        <f t="shared" si="50"/>
        <v>39751.735660921411</v>
      </c>
      <c r="P584" t="b">
        <v>0</v>
      </c>
      <c r="Q584" t="b">
        <v>0</v>
      </c>
      <c r="R584" t="s">
        <v>41</v>
      </c>
      <c r="S584" t="str" cm="1">
        <f t="array" ref="S584:T584">_xlfn.TEXTSPLIT(R584,"/",,TRUE)</f>
        <v>film &amp; video</v>
      </c>
      <c r="T584" t="str">
        <v>documentary</v>
      </c>
    </row>
    <row r="585" spans="1:20" x14ac:dyDescent="0.55000000000000004">
      <c r="A585">
        <v>583</v>
      </c>
      <c r="B585" t="s">
        <v>42</v>
      </c>
      <c r="C585" s="3" t="s">
        <v>43</v>
      </c>
      <c r="D585">
        <v>5348.3959311423696</v>
      </c>
      <c r="E585">
        <v>122936.578247261</v>
      </c>
      <c r="F585" s="4">
        <f t="shared" si="48"/>
        <v>22.985691379247392</v>
      </c>
      <c r="G585" t="s">
        <v>19</v>
      </c>
      <c r="H585">
        <v>3900.7351330203501</v>
      </c>
      <c r="I585" s="5" cm="1">
        <f t="array" ref="I585">_xlfn.IFS(H585=0,0,H585&gt;0,E585/H585)</f>
        <v>31.516258872996296</v>
      </c>
      <c r="J585" t="s">
        <v>35</v>
      </c>
      <c r="K585" t="s">
        <v>36</v>
      </c>
      <c r="L585">
        <v>1221457873.23944</v>
      </c>
      <c r="M585" s="9">
        <f t="shared" si="49"/>
        <v>39706.243903234259</v>
      </c>
      <c r="N585">
        <v>1225023578.87324</v>
      </c>
      <c r="O585" s="9">
        <f t="shared" si="50"/>
        <v>39747.513644366205</v>
      </c>
      <c r="P585" t="b">
        <v>0</v>
      </c>
      <c r="Q585" t="b">
        <v>0</v>
      </c>
      <c r="R585" t="s">
        <v>32</v>
      </c>
      <c r="S585" t="str" cm="1">
        <f t="array" ref="S585:T585">_xlfn.TEXTSPLIT(R585,"/",,TRUE)</f>
        <v>theater</v>
      </c>
      <c r="T585" t="str">
        <v>plays</v>
      </c>
    </row>
    <row r="586" spans="1:20" x14ac:dyDescent="0.55000000000000004">
      <c r="A586">
        <v>584</v>
      </c>
      <c r="B586" t="s">
        <v>44</v>
      </c>
      <c r="C586" s="3" t="s">
        <v>45</v>
      </c>
      <c r="D586">
        <v>5296.3813321327698</v>
      </c>
      <c r="E586">
        <v>123085.289450554</v>
      </c>
      <c r="F586" s="4">
        <f t="shared" si="48"/>
        <v>23.239506699376854</v>
      </c>
      <c r="G586" t="s">
        <v>46</v>
      </c>
      <c r="H586">
        <v>3906.5512144403801</v>
      </c>
      <c r="I586" s="5" cm="1">
        <f t="array" ref="I586">_xlfn.IFS(H586=0,0,H586&gt;0,E586/H586)</f>
        <v>31.507404535124255</v>
      </c>
      <c r="J586" t="s">
        <v>35</v>
      </c>
      <c r="K586" t="s">
        <v>36</v>
      </c>
      <c r="L586">
        <v>1221089399.03531</v>
      </c>
      <c r="M586" s="9">
        <f t="shared" si="49"/>
        <v>39701.979155501271</v>
      </c>
      <c r="N586">
        <v>1224658796.6428699</v>
      </c>
      <c r="O586" s="9">
        <f t="shared" si="50"/>
        <v>39743.291627810991</v>
      </c>
      <c r="P586" t="b">
        <v>0</v>
      </c>
      <c r="Q586" t="b">
        <v>0</v>
      </c>
      <c r="R586" t="s">
        <v>32</v>
      </c>
      <c r="S586" t="str" cm="1">
        <f t="array" ref="S586:T586">_xlfn.TEXTSPLIT(R586,"/",,TRUE)</f>
        <v>theater</v>
      </c>
      <c r="T586" t="str">
        <v>plays</v>
      </c>
    </row>
    <row r="587" spans="1:20" x14ac:dyDescent="0.55000000000000004">
      <c r="A587">
        <v>585</v>
      </c>
      <c r="B587" t="s">
        <v>47</v>
      </c>
      <c r="C587" s="3" t="s">
        <v>48</v>
      </c>
      <c r="D587">
        <v>5244.36673312317</v>
      </c>
      <c r="E587">
        <v>123234.000653847</v>
      </c>
      <c r="F587" s="4">
        <f t="shared" si="48"/>
        <v>23.498356794063799</v>
      </c>
      <c r="G587" t="s">
        <v>13</v>
      </c>
      <c r="H587">
        <v>3912.3672958604002</v>
      </c>
      <c r="I587" s="5" cm="1">
        <f t="array" ref="I587">_xlfn.IFS(H587=0,0,H587&gt;0,E587/H587)</f>
        <v>31.498576522771394</v>
      </c>
      <c r="J587" t="s">
        <v>20</v>
      </c>
      <c r="K587" t="s">
        <v>21</v>
      </c>
      <c r="L587">
        <v>1220720924.8311801</v>
      </c>
      <c r="M587" s="9">
        <f t="shared" si="49"/>
        <v>39697.71440776829</v>
      </c>
      <c r="N587">
        <v>1224294014.4124999</v>
      </c>
      <c r="O587" s="9">
        <f t="shared" si="50"/>
        <v>39739.069611255785</v>
      </c>
      <c r="P587" t="b">
        <v>0</v>
      </c>
      <c r="Q587" t="b">
        <v>0</v>
      </c>
      <c r="R587" t="s">
        <v>49</v>
      </c>
      <c r="S587" t="str" cm="1">
        <f t="array" ref="S587:T587">_xlfn.TEXTSPLIT(R587,"/",,TRUE)</f>
        <v>music</v>
      </c>
      <c r="T587" t="str">
        <v>electric music</v>
      </c>
    </row>
    <row r="588" spans="1:20" x14ac:dyDescent="0.55000000000000004">
      <c r="A588">
        <v>586</v>
      </c>
      <c r="B588" t="s">
        <v>50</v>
      </c>
      <c r="C588" s="3" t="s">
        <v>51</v>
      </c>
      <c r="D588">
        <v>5192.3521341135702</v>
      </c>
      <c r="E588">
        <v>123382.71185714001</v>
      </c>
      <c r="F588" s="4">
        <f t="shared" si="48"/>
        <v>23.76239297148588</v>
      </c>
      <c r="G588" t="s">
        <v>19</v>
      </c>
      <c r="H588">
        <v>3918.1833772804298</v>
      </c>
      <c r="I588" s="5" cm="1">
        <f t="array" ref="I588">_xlfn.IFS(H588=0,0,H588&gt;0,E588/H588)</f>
        <v>31.489774718706162</v>
      </c>
      <c r="J588" t="s">
        <v>20</v>
      </c>
      <c r="K588" t="s">
        <v>21</v>
      </c>
      <c r="L588">
        <v>1220352450.6270499</v>
      </c>
      <c r="M588" s="9">
        <f t="shared" si="49"/>
        <v>39693.449660035301</v>
      </c>
      <c r="N588">
        <v>1223929232.1821301</v>
      </c>
      <c r="O588" s="9">
        <f t="shared" si="50"/>
        <v>39734.847594700579</v>
      </c>
      <c r="P588" t="b">
        <v>0</v>
      </c>
      <c r="Q588" t="b">
        <v>0</v>
      </c>
      <c r="R588" t="s">
        <v>52</v>
      </c>
      <c r="S588" t="str" cm="1">
        <f t="array" ref="S588:T588">_xlfn.TEXTSPLIT(R588,"/",,TRUE)</f>
        <v>film &amp; video</v>
      </c>
      <c r="T588" t="str">
        <v>drama</v>
      </c>
    </row>
    <row r="589" spans="1:20" ht="37" x14ac:dyDescent="0.55000000000000004">
      <c r="A589">
        <v>587</v>
      </c>
      <c r="B589" t="s">
        <v>53</v>
      </c>
      <c r="C589" s="3" t="s">
        <v>54</v>
      </c>
      <c r="D589">
        <v>5140.3375351040704</v>
      </c>
      <c r="E589">
        <v>123531.42306043299</v>
      </c>
      <c r="F589" s="4">
        <f t="shared" si="48"/>
        <v>24.031772664113973</v>
      </c>
      <c r="G589" t="s">
        <v>13</v>
      </c>
      <c r="H589">
        <v>3923.9994587004599</v>
      </c>
      <c r="I589" s="5" cm="1">
        <f t="array" ref="I589">_xlfn.IFS(H589=0,0,H589&gt;0,E589/H589)</f>
        <v>31.480999006392274</v>
      </c>
      <c r="J589" t="s">
        <v>20</v>
      </c>
      <c r="K589" t="s">
        <v>21</v>
      </c>
      <c r="L589">
        <v>1219983976.42292</v>
      </c>
      <c r="M589" s="9">
        <f t="shared" si="49"/>
        <v>39689.184912302313</v>
      </c>
      <c r="N589">
        <v>1223564449.9517701</v>
      </c>
      <c r="O589" s="9">
        <f t="shared" si="50"/>
        <v>39730.625578145489</v>
      </c>
      <c r="P589" t="b">
        <v>0</v>
      </c>
      <c r="Q589" t="b">
        <v>1</v>
      </c>
      <c r="R589" t="s">
        <v>32</v>
      </c>
      <c r="S589" t="str" cm="1">
        <f t="array" ref="S589:T589">_xlfn.TEXTSPLIT(R589,"/",,TRUE)</f>
        <v>theater</v>
      </c>
      <c r="T589" t="str">
        <v>plays</v>
      </c>
    </row>
    <row r="590" spans="1:20" x14ac:dyDescent="0.55000000000000004">
      <c r="A590">
        <v>588</v>
      </c>
      <c r="B590" t="s">
        <v>55</v>
      </c>
      <c r="C590" s="3" t="s">
        <v>56</v>
      </c>
      <c r="D590">
        <v>5088.3229360944697</v>
      </c>
      <c r="E590">
        <v>123680.13426372599</v>
      </c>
      <c r="F590" s="4">
        <f t="shared" si="48"/>
        <v>24.306659741737302</v>
      </c>
      <c r="G590" t="s">
        <v>13</v>
      </c>
      <c r="H590">
        <v>3929.8155401204799</v>
      </c>
      <c r="I590" s="5" cm="1">
        <f t="array" ref="I590">_xlfn.IFS(H590=0,0,H590&gt;0,E590/H590)</f>
        <v>31.472249269983351</v>
      </c>
      <c r="J590" t="s">
        <v>20</v>
      </c>
      <c r="K590" t="s">
        <v>21</v>
      </c>
      <c r="L590">
        <v>1219615502.2187901</v>
      </c>
      <c r="M590" s="9">
        <f t="shared" si="49"/>
        <v>39684.920164569332</v>
      </c>
      <c r="N590">
        <v>1223199667.7214</v>
      </c>
      <c r="O590" s="9">
        <f t="shared" si="50"/>
        <v>39726.403561590276</v>
      </c>
      <c r="P590" t="b">
        <v>0</v>
      </c>
      <c r="Q590" t="b">
        <v>0</v>
      </c>
      <c r="R590" t="s">
        <v>52</v>
      </c>
      <c r="S590" t="str" cm="1">
        <f t="array" ref="S590:T590">_xlfn.TEXTSPLIT(R590,"/",,TRUE)</f>
        <v>film &amp; video</v>
      </c>
      <c r="T590" t="str">
        <v>drama</v>
      </c>
    </row>
    <row r="591" spans="1:20" ht="37" x14ac:dyDescent="0.55000000000000004">
      <c r="A591">
        <v>589</v>
      </c>
      <c r="B591" t="s">
        <v>57</v>
      </c>
      <c r="C591" s="3" t="s">
        <v>58</v>
      </c>
      <c r="D591">
        <v>5036.3083370848699</v>
      </c>
      <c r="E591">
        <v>123828.84546701801</v>
      </c>
      <c r="F591" s="4">
        <f t="shared" si="48"/>
        <v>24.587224843880978</v>
      </c>
      <c r="G591" t="s">
        <v>19</v>
      </c>
      <c r="H591">
        <v>3935.63162154051</v>
      </c>
      <c r="I591" s="5" cm="1">
        <f t="array" ref="I591">_xlfn.IFS(H591=0,0,H591&gt;0,E591/H591)</f>
        <v>31.463525394317301</v>
      </c>
      <c r="J591" t="s">
        <v>20</v>
      </c>
      <c r="K591" t="s">
        <v>21</v>
      </c>
      <c r="L591">
        <v>1219247028.0146599</v>
      </c>
      <c r="M591" s="9">
        <f t="shared" si="49"/>
        <v>39680.655416836344</v>
      </c>
      <c r="N591">
        <v>1222834885.49103</v>
      </c>
      <c r="O591" s="9">
        <f t="shared" si="50"/>
        <v>39722.18154503507</v>
      </c>
      <c r="P591" t="b">
        <v>0</v>
      </c>
      <c r="Q591" t="b">
        <v>0</v>
      </c>
      <c r="R591" t="s">
        <v>59</v>
      </c>
      <c r="S591" t="str" cm="1">
        <f t="array" ref="S591:T591">_xlfn.TEXTSPLIT(R591,"/",,TRUE)</f>
        <v>music</v>
      </c>
      <c r="T591" t="str">
        <v>indie rock</v>
      </c>
    </row>
    <row r="592" spans="1:20" x14ac:dyDescent="0.55000000000000004">
      <c r="A592">
        <v>590</v>
      </c>
      <c r="B592" t="s">
        <v>60</v>
      </c>
      <c r="C592" s="3" t="s">
        <v>61</v>
      </c>
      <c r="D592">
        <v>4984.2937380752701</v>
      </c>
      <c r="E592">
        <v>123977.55667031099</v>
      </c>
      <c r="F592" s="4">
        <f t="shared" si="48"/>
        <v>24.873645733043421</v>
      </c>
      <c r="G592" t="s">
        <v>13</v>
      </c>
      <c r="H592">
        <v>3941.44770296054</v>
      </c>
      <c r="I592" s="5" cm="1">
        <f t="array" ref="I592">_xlfn.IFS(H592=0,0,H592&gt;0,E592/H592)</f>
        <v>31.454827264912769</v>
      </c>
      <c r="J592" t="s">
        <v>20</v>
      </c>
      <c r="K592" t="s">
        <v>21</v>
      </c>
      <c r="L592">
        <v>1218878553.8105299</v>
      </c>
      <c r="M592" s="9">
        <f t="shared" si="49"/>
        <v>39676.390669103355</v>
      </c>
      <c r="N592">
        <v>1222470103.2606599</v>
      </c>
      <c r="O592" s="9">
        <f t="shared" si="50"/>
        <v>39717.959528479856</v>
      </c>
      <c r="P592" t="b">
        <v>0</v>
      </c>
      <c r="Q592" t="b">
        <v>0</v>
      </c>
      <c r="R592" t="s">
        <v>59</v>
      </c>
      <c r="S592" t="str" cm="1">
        <f t="array" ref="S592:T592">_xlfn.TEXTSPLIT(R592,"/",,TRUE)</f>
        <v>music</v>
      </c>
      <c r="T592" t="str">
        <v>indie rock</v>
      </c>
    </row>
    <row r="593" spans="1:20" x14ac:dyDescent="0.55000000000000004">
      <c r="A593">
        <v>591</v>
      </c>
      <c r="B593" t="s">
        <v>62</v>
      </c>
      <c r="C593" s="3" t="s">
        <v>63</v>
      </c>
      <c r="D593">
        <v>4932.2791390656703</v>
      </c>
      <c r="E593">
        <v>124126.267873604</v>
      </c>
      <c r="F593" s="4">
        <f t="shared" si="48"/>
        <v>25.166107670280283</v>
      </c>
      <c r="G593" t="s">
        <v>13</v>
      </c>
      <c r="H593">
        <v>3947.2637843805701</v>
      </c>
      <c r="I593" s="5" cm="1">
        <f t="array" ref="I593">_xlfn.IFS(H593=0,0,H593&gt;0,E593/H593)</f>
        <v>31.446154767962305</v>
      </c>
      <c r="J593" t="s">
        <v>20</v>
      </c>
      <c r="K593" t="s">
        <v>21</v>
      </c>
      <c r="L593">
        <v>1218510079.60641</v>
      </c>
      <c r="M593" s="9">
        <f t="shared" si="49"/>
        <v>39672.125921370491</v>
      </c>
      <c r="N593">
        <v>1222105321.0302899</v>
      </c>
      <c r="O593" s="9">
        <f t="shared" si="50"/>
        <v>39713.73751192465</v>
      </c>
      <c r="P593" t="b">
        <v>0</v>
      </c>
      <c r="Q593" t="b">
        <v>0</v>
      </c>
      <c r="R593" t="s">
        <v>64</v>
      </c>
      <c r="S593" t="str" cm="1">
        <f t="array" ref="S593:T593">_xlfn.TEXTSPLIT(R593,"/",,TRUE)</f>
        <v>technology</v>
      </c>
      <c r="T593" t="str">
        <v>wearables</v>
      </c>
    </row>
    <row r="594" spans="1:20" x14ac:dyDescent="0.55000000000000004">
      <c r="A594">
        <v>592</v>
      </c>
      <c r="B594" t="s">
        <v>65</v>
      </c>
      <c r="C594" s="3" t="s">
        <v>66</v>
      </c>
      <c r="D594">
        <v>4880.2645400561696</v>
      </c>
      <c r="E594">
        <v>124274.979076897</v>
      </c>
      <c r="F594" s="4">
        <f t="shared" si="48"/>
        <v>25.464803814808501</v>
      </c>
      <c r="G594" t="s">
        <v>19</v>
      </c>
      <c r="H594">
        <v>3953.0798658005901</v>
      </c>
      <c r="I594" s="5" cm="1">
        <f t="array" ref="I594">_xlfn.IFS(H594=0,0,H594&gt;0,E594/H594)</f>
        <v>31.437507790328553</v>
      </c>
      <c r="J594" t="s">
        <v>20</v>
      </c>
      <c r="K594" t="s">
        <v>21</v>
      </c>
      <c r="L594">
        <v>1218141605.4022801</v>
      </c>
      <c r="M594" s="9">
        <f t="shared" si="49"/>
        <v>39667.861173637502</v>
      </c>
      <c r="N594">
        <v>1221740538.7999201</v>
      </c>
      <c r="O594" s="9">
        <f t="shared" si="50"/>
        <v>39709.515495369444</v>
      </c>
      <c r="P594" t="b">
        <v>0</v>
      </c>
      <c r="Q594" t="b">
        <v>0</v>
      </c>
      <c r="R594" t="s">
        <v>67</v>
      </c>
      <c r="S594" t="str" cm="1">
        <f t="array" ref="S594:T594">_xlfn.TEXTSPLIT(R594,"/",,TRUE)</f>
        <v>publishing</v>
      </c>
      <c r="T594" t="str">
        <v>nonfiction</v>
      </c>
    </row>
    <row r="595" spans="1:20" x14ac:dyDescent="0.55000000000000004">
      <c r="A595">
        <v>593</v>
      </c>
      <c r="B595" t="s">
        <v>68</v>
      </c>
      <c r="C595" s="3" t="s">
        <v>69</v>
      </c>
      <c r="D595">
        <v>4828.2499410465698</v>
      </c>
      <c r="E595">
        <v>124423.69028019</v>
      </c>
      <c r="F595" s="4">
        <f t="shared" si="48"/>
        <v>25.769935649441535</v>
      </c>
      <c r="G595" t="s">
        <v>19</v>
      </c>
      <c r="H595">
        <v>3958.8959472206202</v>
      </c>
      <c r="I595" s="5" cm="1">
        <f t="array" ref="I595">_xlfn.IFS(H595=0,0,H595&gt;0,E595/H595)</f>
        <v>31.428886219538761</v>
      </c>
      <c r="J595" t="s">
        <v>20</v>
      </c>
      <c r="K595" t="s">
        <v>21</v>
      </c>
      <c r="L595">
        <v>1217773131.1981499</v>
      </c>
      <c r="M595" s="9">
        <f t="shared" si="49"/>
        <v>39663.596425904514</v>
      </c>
      <c r="N595">
        <v>1221375756.56955</v>
      </c>
      <c r="O595" s="9">
        <f t="shared" si="50"/>
        <v>39705.293478814237</v>
      </c>
      <c r="P595" t="b">
        <v>0</v>
      </c>
      <c r="Q595" t="b">
        <v>0</v>
      </c>
      <c r="R595" t="s">
        <v>70</v>
      </c>
      <c r="S595" t="str" cm="1">
        <f t="array" ref="S595:T595">_xlfn.TEXTSPLIT(R595,"/",,TRUE)</f>
        <v>film &amp; video</v>
      </c>
      <c r="T595" t="str">
        <v>animation</v>
      </c>
    </row>
    <row r="596" spans="1:20" x14ac:dyDescent="0.55000000000000004">
      <c r="A596">
        <v>594</v>
      </c>
      <c r="B596" t="s">
        <v>71</v>
      </c>
      <c r="C596" s="3" t="s">
        <v>72</v>
      </c>
      <c r="D596">
        <v>4776.23534203697</v>
      </c>
      <c r="E596">
        <v>124572.401483482</v>
      </c>
      <c r="F596" s="4">
        <f t="shared" si="48"/>
        <v>26.08171343381801</v>
      </c>
      <c r="G596" t="s">
        <v>73</v>
      </c>
      <c r="H596">
        <v>3964.7120286406498</v>
      </c>
      <c r="I596" s="5" cm="1">
        <f t="array" ref="I596">_xlfn.IFS(H596=0,0,H596&gt;0,E596/H596)</f>
        <v>31.420289943780148</v>
      </c>
      <c r="J596" t="s">
        <v>20</v>
      </c>
      <c r="K596" t="s">
        <v>21</v>
      </c>
      <c r="L596">
        <v>1217404656.99402</v>
      </c>
      <c r="M596" s="9">
        <f t="shared" si="49"/>
        <v>39659.331678171526</v>
      </c>
      <c r="N596">
        <v>1221010974.33919</v>
      </c>
      <c r="O596" s="9">
        <f t="shared" si="50"/>
        <v>39701.071462259148</v>
      </c>
      <c r="P596" t="b">
        <v>0</v>
      </c>
      <c r="Q596" t="b">
        <v>0</v>
      </c>
      <c r="R596" t="s">
        <v>32</v>
      </c>
      <c r="S596" t="str" cm="1">
        <f t="array" ref="S596:T596">_xlfn.TEXTSPLIT(R596,"/",,TRUE)</f>
        <v>theater</v>
      </c>
      <c r="T596" t="str">
        <v>plays</v>
      </c>
    </row>
    <row r="597" spans="1:20" x14ac:dyDescent="0.55000000000000004">
      <c r="A597">
        <v>595</v>
      </c>
      <c r="B597" t="s">
        <v>74</v>
      </c>
      <c r="C597" s="3" t="s">
        <v>75</v>
      </c>
      <c r="D597">
        <v>4724.2207430273702</v>
      </c>
      <c r="E597">
        <v>124721.112686775</v>
      </c>
      <c r="F597" s="4">
        <f t="shared" si="48"/>
        <v>26.400356687577503</v>
      </c>
      <c r="G597" t="s">
        <v>13</v>
      </c>
      <c r="H597">
        <v>3970.5281100606699</v>
      </c>
      <c r="I597" s="5" cm="1">
        <f t="array" ref="I597">_xlfn.IFS(H597=0,0,H597&gt;0,E597/H597)</f>
        <v>31.411718851895813</v>
      </c>
      <c r="J597" t="s">
        <v>20</v>
      </c>
      <c r="K597" t="s">
        <v>21</v>
      </c>
      <c r="L597">
        <v>1217036182.7898901</v>
      </c>
      <c r="M597" s="9">
        <f t="shared" si="49"/>
        <v>39655.066930438545</v>
      </c>
      <c r="N597">
        <v>1220646192.10882</v>
      </c>
      <c r="O597" s="9">
        <f t="shared" si="50"/>
        <v>39696.849445703934</v>
      </c>
      <c r="P597" t="b">
        <v>0</v>
      </c>
      <c r="Q597" t="b">
        <v>1</v>
      </c>
      <c r="R597" t="s">
        <v>32</v>
      </c>
      <c r="S597" t="str" cm="1">
        <f t="array" ref="S597:T597">_xlfn.TEXTSPLIT(R597,"/",,TRUE)</f>
        <v>theater</v>
      </c>
      <c r="T597" t="str">
        <v>plays</v>
      </c>
    </row>
    <row r="598" spans="1:20" x14ac:dyDescent="0.55000000000000004">
      <c r="A598">
        <v>596</v>
      </c>
      <c r="B598" t="s">
        <v>76</v>
      </c>
      <c r="C598" s="3" t="s">
        <v>77</v>
      </c>
      <c r="D598">
        <v>4672.2061440177704</v>
      </c>
      <c r="E598">
        <v>124869.823890068</v>
      </c>
      <c r="F598" s="4">
        <f t="shared" si="48"/>
        <v>26.726094705806087</v>
      </c>
      <c r="G598" t="s">
        <v>19</v>
      </c>
      <c r="H598">
        <v>3976.3441914806999</v>
      </c>
      <c r="I598" s="5" cm="1">
        <f t="array" ref="I598">_xlfn.IFS(H598=0,0,H598&gt;0,E598/H598)</f>
        <v>31.403172833378221</v>
      </c>
      <c r="J598" t="s">
        <v>20</v>
      </c>
      <c r="K598" t="s">
        <v>21</v>
      </c>
      <c r="L598">
        <v>1216667708.5857601</v>
      </c>
      <c r="M598" s="9">
        <f t="shared" si="49"/>
        <v>39650.802182705556</v>
      </c>
      <c r="N598">
        <v>1220281409.8784499</v>
      </c>
      <c r="O598" s="9">
        <f t="shared" si="50"/>
        <v>39692.627429148728</v>
      </c>
      <c r="P598" t="b">
        <v>0</v>
      </c>
      <c r="Q598" t="b">
        <v>0</v>
      </c>
      <c r="R598" t="s">
        <v>52</v>
      </c>
      <c r="S598" t="str" cm="1">
        <f t="array" ref="S598:T598">_xlfn.TEXTSPLIT(R598,"/",,TRUE)</f>
        <v>film &amp; video</v>
      </c>
      <c r="T598" t="str">
        <v>drama</v>
      </c>
    </row>
    <row r="599" spans="1:20" x14ac:dyDescent="0.55000000000000004">
      <c r="A599">
        <v>597</v>
      </c>
      <c r="B599" t="s">
        <v>78</v>
      </c>
      <c r="C599" s="3" t="s">
        <v>79</v>
      </c>
      <c r="D599">
        <v>4620.1915450081697</v>
      </c>
      <c r="E599">
        <v>125018.535093361</v>
      </c>
      <c r="F599" s="4">
        <f t="shared" si="48"/>
        <v>27.059167109302162</v>
      </c>
      <c r="G599" t="s">
        <v>13</v>
      </c>
      <c r="H599">
        <v>3982.16027290073</v>
      </c>
      <c r="I599" s="5" cm="1">
        <f t="array" ref="I599">_xlfn.IFS(H599=0,0,H599&gt;0,E599/H599)</f>
        <v>31.394651778365915</v>
      </c>
      <c r="J599" t="s">
        <v>20</v>
      </c>
      <c r="K599" t="s">
        <v>21</v>
      </c>
      <c r="L599">
        <v>1216299234.3816299</v>
      </c>
      <c r="M599" s="9">
        <f t="shared" si="49"/>
        <v>39646.537434972568</v>
      </c>
      <c r="N599">
        <v>1219916627.6480801</v>
      </c>
      <c r="O599" s="9">
        <f t="shared" si="50"/>
        <v>39688.405412593522</v>
      </c>
      <c r="P599" t="b">
        <v>0</v>
      </c>
      <c r="Q599" t="b">
        <v>0</v>
      </c>
      <c r="R599" t="s">
        <v>32</v>
      </c>
      <c r="S599" t="str" cm="1">
        <f t="array" ref="S599:T599">_xlfn.TEXTSPLIT(R599,"/",,TRUE)</f>
        <v>theater</v>
      </c>
      <c r="T599" t="str">
        <v>plays</v>
      </c>
    </row>
    <row r="600" spans="1:20" x14ac:dyDescent="0.55000000000000004">
      <c r="A600">
        <v>598</v>
      </c>
      <c r="B600" t="s">
        <v>80</v>
      </c>
      <c r="C600" s="3" t="s">
        <v>81</v>
      </c>
      <c r="D600">
        <v>4568.1769459986699</v>
      </c>
      <c r="E600">
        <v>125167.246296654</v>
      </c>
      <c r="F600" s="4">
        <f t="shared" si="48"/>
        <v>27.399824432433544</v>
      </c>
      <c r="G600" t="s">
        <v>19</v>
      </c>
      <c r="H600">
        <v>3987.97635432075</v>
      </c>
      <c r="I600" s="5" cm="1">
        <f t="array" ref="I600">_xlfn.IFS(H600=0,0,H600&gt;0,E600/H600)</f>
        <v>31.386155577638334</v>
      </c>
      <c r="J600" t="s">
        <v>20</v>
      </c>
      <c r="K600" t="s">
        <v>21</v>
      </c>
      <c r="L600">
        <v>1215930760.1775</v>
      </c>
      <c r="M600" s="9">
        <f t="shared" si="49"/>
        <v>39642.27268723958</v>
      </c>
      <c r="N600">
        <v>1219551845.4177101</v>
      </c>
      <c r="O600" s="9">
        <f t="shared" si="50"/>
        <v>39684.183396038316</v>
      </c>
      <c r="P600" t="b">
        <v>0</v>
      </c>
      <c r="Q600" t="b">
        <v>0</v>
      </c>
      <c r="R600" t="s">
        <v>32</v>
      </c>
      <c r="S600" t="str" cm="1">
        <f t="array" ref="S600:T600">_xlfn.TEXTSPLIT(R600,"/",,TRUE)</f>
        <v>theater</v>
      </c>
      <c r="T600" t="str">
        <v>plays</v>
      </c>
    </row>
    <row r="601" spans="1:20" x14ac:dyDescent="0.55000000000000004">
      <c r="A601">
        <v>599</v>
      </c>
      <c r="B601" t="s">
        <v>82</v>
      </c>
      <c r="C601" s="3" t="s">
        <v>83</v>
      </c>
      <c r="D601">
        <v>4516.1623469890701</v>
      </c>
      <c r="E601">
        <v>125315.95749994701</v>
      </c>
      <c r="F601" s="4">
        <f t="shared" si="48"/>
        <v>27.748328751621447</v>
      </c>
      <c r="G601" t="s">
        <v>19</v>
      </c>
      <c r="H601">
        <v>3993.7924357407801</v>
      </c>
      <c r="I601" s="5" cm="1">
        <f t="array" ref="I601">_xlfn.IFS(H601=0,0,H601&gt;0,E601/H601)</f>
        <v>31.377684122610905</v>
      </c>
      <c r="J601" t="s">
        <v>39</v>
      </c>
      <c r="K601" t="s">
        <v>40</v>
      </c>
      <c r="L601">
        <v>1215562285.9733701</v>
      </c>
      <c r="M601" s="9">
        <f t="shared" si="49"/>
        <v>39638.007939506599</v>
      </c>
      <c r="N601">
        <v>1219187063.18734</v>
      </c>
      <c r="O601" s="9">
        <f t="shared" si="50"/>
        <v>39679.961379483102</v>
      </c>
      <c r="P601" t="b">
        <v>0</v>
      </c>
      <c r="Q601" t="b">
        <v>0</v>
      </c>
      <c r="R601" t="s">
        <v>41</v>
      </c>
      <c r="S601" t="str" cm="1">
        <f t="array" ref="S601:T601">_xlfn.TEXTSPLIT(R601,"/",,TRUE)</f>
        <v>film &amp; video</v>
      </c>
      <c r="T601" t="str">
        <v>documentary</v>
      </c>
    </row>
    <row r="602" spans="1:20" x14ac:dyDescent="0.55000000000000004">
      <c r="A602">
        <v>600</v>
      </c>
      <c r="B602" t="s">
        <v>84</v>
      </c>
      <c r="C602" s="3" t="s">
        <v>85</v>
      </c>
      <c r="D602">
        <v>4464.1477479794703</v>
      </c>
      <c r="E602">
        <v>125464.668703239</v>
      </c>
      <c r="F602" s="4">
        <f t="shared" si="48"/>
        <v>28.104954357755272</v>
      </c>
      <c r="G602" t="s">
        <v>19</v>
      </c>
      <c r="H602">
        <v>3999.6085171608102</v>
      </c>
      <c r="I602" s="5" cm="1">
        <f t="array" ref="I602">_xlfn.IFS(H602=0,0,H602&gt;0,E602/H602)</f>
        <v>31.369237305330628</v>
      </c>
      <c r="J602" t="s">
        <v>20</v>
      </c>
      <c r="K602" t="s">
        <v>21</v>
      </c>
      <c r="L602">
        <v>1215193811.7692499</v>
      </c>
      <c r="M602" s="9">
        <f t="shared" si="49"/>
        <v>39633.743191773727</v>
      </c>
      <c r="N602">
        <v>1218822280.95697</v>
      </c>
      <c r="O602" s="9">
        <f t="shared" si="50"/>
        <v>39675.739362927896</v>
      </c>
      <c r="P602" t="b">
        <v>0</v>
      </c>
      <c r="Q602" t="b">
        <v>0</v>
      </c>
      <c r="R602" t="s">
        <v>64</v>
      </c>
      <c r="S602" t="str" cm="1">
        <f t="array" ref="S602:T602">_xlfn.TEXTSPLIT(R602,"/",,TRUE)</f>
        <v>technology</v>
      </c>
      <c r="T602" t="str">
        <v>wearables</v>
      </c>
    </row>
    <row r="603" spans="1:20" x14ac:dyDescent="0.55000000000000004">
      <c r="A603">
        <v>601</v>
      </c>
      <c r="B603" t="s">
        <v>86</v>
      </c>
      <c r="C603" s="3" t="s">
        <v>87</v>
      </c>
      <c r="D603">
        <v>4412.1331489698696</v>
      </c>
      <c r="E603">
        <v>125613.37990653201</v>
      </c>
      <c r="F603" s="4">
        <f t="shared" si="48"/>
        <v>28.469988476177289</v>
      </c>
      <c r="G603" t="s">
        <v>19</v>
      </c>
      <c r="H603">
        <v>4005.4245985808402</v>
      </c>
      <c r="I603" s="5" cm="1">
        <f t="array" ref="I603">_xlfn.IFS(H603=0,0,H603&gt;0,E603/H603)</f>
        <v>31.360815018472202</v>
      </c>
      <c r="J603" t="s">
        <v>20</v>
      </c>
      <c r="K603" t="s">
        <v>21</v>
      </c>
      <c r="L603">
        <v>1214825337.56512</v>
      </c>
      <c r="M603" s="9">
        <f t="shared" si="49"/>
        <v>39629.478444040738</v>
      </c>
      <c r="N603">
        <v>1218457498.7266099</v>
      </c>
      <c r="O603" s="9">
        <f t="shared" si="50"/>
        <v>39671.517346372799</v>
      </c>
      <c r="P603" t="b">
        <v>0</v>
      </c>
      <c r="Q603" t="b">
        <v>1</v>
      </c>
      <c r="R603" t="s">
        <v>88</v>
      </c>
      <c r="S603" t="str" cm="1">
        <f t="array" ref="S603:T603">_xlfn.TEXTSPLIT(R603,"/",,TRUE)</f>
        <v>games</v>
      </c>
      <c r="T603" t="str">
        <v>video games</v>
      </c>
    </row>
    <row r="604" spans="1:20" x14ac:dyDescent="0.55000000000000004">
      <c r="A604">
        <v>602</v>
      </c>
      <c r="B604" t="s">
        <v>89</v>
      </c>
      <c r="C604" s="3" t="s">
        <v>90</v>
      </c>
      <c r="D604">
        <v>4360.1185499602698</v>
      </c>
      <c r="E604">
        <v>125762.09110982501</v>
      </c>
      <c r="F604" s="4">
        <f t="shared" si="48"/>
        <v>28.843732038196755</v>
      </c>
      <c r="G604" t="s">
        <v>73</v>
      </c>
      <c r="H604">
        <v>4011.2406800008598</v>
      </c>
      <c r="I604" s="5" cm="1">
        <f t="array" ref="I604">_xlfn.IFS(H604=0,0,H604&gt;0,E604/H604)</f>
        <v>31.352417155332112</v>
      </c>
      <c r="J604" t="s">
        <v>20</v>
      </c>
      <c r="K604" t="s">
        <v>21</v>
      </c>
      <c r="L604">
        <v>1214456863.36099</v>
      </c>
      <c r="M604" s="9">
        <f t="shared" si="49"/>
        <v>39625.213696307757</v>
      </c>
      <c r="N604">
        <v>1218092716.4962399</v>
      </c>
      <c r="O604" s="9">
        <f t="shared" si="50"/>
        <v>39667.295329817593</v>
      </c>
      <c r="P604" t="b">
        <v>0</v>
      </c>
      <c r="Q604" t="b">
        <v>0</v>
      </c>
      <c r="R604" t="s">
        <v>32</v>
      </c>
      <c r="S604" t="str" cm="1">
        <f t="array" ref="S604:T604">_xlfn.TEXTSPLIT(R604,"/",,TRUE)</f>
        <v>theater</v>
      </c>
      <c r="T604" t="str">
        <v>plays</v>
      </c>
    </row>
    <row r="605" spans="1:20" x14ac:dyDescent="0.55000000000000004">
      <c r="A605">
        <v>603</v>
      </c>
      <c r="B605" t="s">
        <v>91</v>
      </c>
      <c r="C605" s="3" t="s">
        <v>92</v>
      </c>
      <c r="D605">
        <v>4308.10395095067</v>
      </c>
      <c r="E605">
        <v>125910.80231311799</v>
      </c>
      <c r="F605" s="4">
        <f t="shared" si="48"/>
        <v>29.226500508497072</v>
      </c>
      <c r="G605" t="s">
        <v>13</v>
      </c>
      <c r="H605">
        <v>4017.0567614208899</v>
      </c>
      <c r="I605" s="5" cm="1">
        <f t="array" ref="I605">_xlfn.IFS(H605=0,0,H605&gt;0,E605/H605)</f>
        <v>31.344043609824812</v>
      </c>
      <c r="J605" t="s">
        <v>20</v>
      </c>
      <c r="K605" t="s">
        <v>21</v>
      </c>
      <c r="L605">
        <v>1214088389.1568601</v>
      </c>
      <c r="M605" s="9">
        <f t="shared" si="49"/>
        <v>39620.948948574769</v>
      </c>
      <c r="N605">
        <v>1217727934.2658701</v>
      </c>
      <c r="O605" s="9">
        <f t="shared" si="50"/>
        <v>39663.073313262386</v>
      </c>
      <c r="P605" t="b">
        <v>0</v>
      </c>
      <c r="Q605" t="b">
        <v>0</v>
      </c>
      <c r="R605" t="s">
        <v>22</v>
      </c>
      <c r="S605" t="str" cm="1">
        <f t="array" ref="S605:T605">_xlfn.TEXTSPLIT(R605,"/",,TRUE)</f>
        <v>music</v>
      </c>
      <c r="T605" t="str">
        <v>rock</v>
      </c>
    </row>
    <row r="606" spans="1:20" x14ac:dyDescent="0.55000000000000004">
      <c r="A606">
        <v>604</v>
      </c>
      <c r="B606" t="s">
        <v>93</v>
      </c>
      <c r="C606" s="3" t="s">
        <v>94</v>
      </c>
      <c r="D606">
        <v>4256.0893519411702</v>
      </c>
      <c r="E606">
        <v>126059.513516411</v>
      </c>
      <c r="F606" s="4">
        <f t="shared" si="48"/>
        <v>29.618624773212574</v>
      </c>
      <c r="G606" t="s">
        <v>19</v>
      </c>
      <c r="H606">
        <v>4022.8728428409199</v>
      </c>
      <c r="I606" s="5" cm="1">
        <f t="array" ref="I606">_xlfn.IFS(H606=0,0,H606&gt;0,E606/H606)</f>
        <v>31.335694276478499</v>
      </c>
      <c r="J606" t="s">
        <v>20</v>
      </c>
      <c r="K606" t="s">
        <v>21</v>
      </c>
      <c r="L606">
        <v>1213719914.9527299</v>
      </c>
      <c r="M606" s="9">
        <f t="shared" si="49"/>
        <v>39616.684200841781</v>
      </c>
      <c r="N606">
        <v>1217363152.0355</v>
      </c>
      <c r="O606" s="9">
        <f t="shared" si="50"/>
        <v>39658.851296707173</v>
      </c>
      <c r="P606" t="b">
        <v>0</v>
      </c>
      <c r="Q606" t="b">
        <v>1</v>
      </c>
      <c r="R606" t="s">
        <v>32</v>
      </c>
      <c r="S606" t="str" cm="1">
        <f t="array" ref="S606:T606">_xlfn.TEXTSPLIT(R606,"/",,TRUE)</f>
        <v>theater</v>
      </c>
      <c r="T606" t="str">
        <v>plays</v>
      </c>
    </row>
    <row r="607" spans="1:20" x14ac:dyDescent="0.55000000000000004">
      <c r="A607">
        <v>605</v>
      </c>
      <c r="B607" t="s">
        <v>95</v>
      </c>
      <c r="C607" s="3" t="s">
        <v>96</v>
      </c>
      <c r="D607">
        <v>4204.0747529315704</v>
      </c>
      <c r="E607">
        <v>126208.22471970299</v>
      </c>
      <c r="F607" s="4">
        <f t="shared" si="48"/>
        <v>30.0204520939348</v>
      </c>
      <c r="G607" t="s">
        <v>19</v>
      </c>
      <c r="H607">
        <v>4028.68892426094</v>
      </c>
      <c r="I607" s="5" cm="1">
        <f t="array" ref="I607">_xlfn.IFS(H607=0,0,H607&gt;0,E607/H607)</f>
        <v>31.327369050430171</v>
      </c>
      <c r="J607" t="s">
        <v>97</v>
      </c>
      <c r="K607" t="s">
        <v>98</v>
      </c>
      <c r="L607">
        <v>1213351440.7486</v>
      </c>
      <c r="M607" s="9">
        <f t="shared" si="49"/>
        <v>39612.4194531088</v>
      </c>
      <c r="N607">
        <v>1216998369.80513</v>
      </c>
      <c r="O607" s="9">
        <f t="shared" si="50"/>
        <v>39654.629280151967</v>
      </c>
      <c r="P607" t="b">
        <v>0</v>
      </c>
      <c r="Q607" t="b">
        <v>0</v>
      </c>
      <c r="R607" t="s">
        <v>99</v>
      </c>
      <c r="S607" t="str" cm="1">
        <f t="array" ref="S607:T607">_xlfn.TEXTSPLIT(R607,"/",,TRUE)</f>
        <v>film &amp; video</v>
      </c>
      <c r="T607" t="str">
        <v>shorts</v>
      </c>
    </row>
    <row r="608" spans="1:20" x14ac:dyDescent="0.55000000000000004">
      <c r="A608">
        <v>606</v>
      </c>
      <c r="B608" t="s">
        <v>100</v>
      </c>
      <c r="C608" s="3" t="s">
        <v>101</v>
      </c>
      <c r="D608">
        <v>4152.0601539219697</v>
      </c>
      <c r="E608">
        <v>126356.935922996</v>
      </c>
      <c r="F608" s="4">
        <f t="shared" si="48"/>
        <v>30.432347133420322</v>
      </c>
      <c r="G608" t="s">
        <v>19</v>
      </c>
      <c r="H608">
        <v>4034.50500568097</v>
      </c>
      <c r="I608" s="5" cm="1">
        <f t="array" ref="I608">_xlfn.IFS(H608=0,0,H608&gt;0,E608/H608)</f>
        <v>31.319067827422028</v>
      </c>
      <c r="J608" t="s">
        <v>20</v>
      </c>
      <c r="K608" t="s">
        <v>21</v>
      </c>
      <c r="L608">
        <v>1212982966.5444701</v>
      </c>
      <c r="M608" s="9">
        <f t="shared" si="49"/>
        <v>39608.154705375811</v>
      </c>
      <c r="N608">
        <v>1216633587.57476</v>
      </c>
      <c r="O608" s="9">
        <f t="shared" si="50"/>
        <v>39650.40726359676</v>
      </c>
      <c r="P608" t="b">
        <v>0</v>
      </c>
      <c r="Q608" t="b">
        <v>0</v>
      </c>
      <c r="R608" t="s">
        <v>70</v>
      </c>
      <c r="S608" t="str" cm="1">
        <f t="array" ref="S608:T608">_xlfn.TEXTSPLIT(R608,"/",,TRUE)</f>
        <v>film &amp; video</v>
      </c>
      <c r="T608" t="str">
        <v>animation</v>
      </c>
    </row>
    <row r="609" spans="1:20" x14ac:dyDescent="0.55000000000000004">
      <c r="A609">
        <v>607</v>
      </c>
      <c r="B609" t="s">
        <v>102</v>
      </c>
      <c r="C609" s="3" t="s">
        <v>103</v>
      </c>
      <c r="D609">
        <v>4100.0455549123699</v>
      </c>
      <c r="E609">
        <v>126505.647126289</v>
      </c>
      <c r="F609" s="4">
        <f t="shared" si="48"/>
        <v>30.854693059378164</v>
      </c>
      <c r="G609" t="s">
        <v>19</v>
      </c>
      <c r="H609">
        <v>4040.3210871010001</v>
      </c>
      <c r="I609" s="5" cm="1">
        <f t="array" ref="I609">_xlfn.IFS(H609=0,0,H609&gt;0,E609/H609)</f>
        <v>31.310790503796067</v>
      </c>
      <c r="J609" t="s">
        <v>39</v>
      </c>
      <c r="K609" t="s">
        <v>40</v>
      </c>
      <c r="L609">
        <v>1212614492.3403399</v>
      </c>
      <c r="M609" s="9">
        <f t="shared" si="49"/>
        <v>39603.889957642823</v>
      </c>
      <c r="N609">
        <v>1216268805.3443899</v>
      </c>
      <c r="O609" s="9">
        <f t="shared" si="50"/>
        <v>39646.185247041547</v>
      </c>
      <c r="P609" t="b">
        <v>0</v>
      </c>
      <c r="Q609" t="b">
        <v>0</v>
      </c>
      <c r="R609" t="s">
        <v>88</v>
      </c>
      <c r="S609" t="str" cm="1">
        <f t="array" ref="S609:T609">_xlfn.TEXTSPLIT(R609,"/",,TRUE)</f>
        <v>games</v>
      </c>
      <c r="T609" t="str">
        <v>video games</v>
      </c>
    </row>
    <row r="610" spans="1:20" x14ac:dyDescent="0.55000000000000004">
      <c r="A610">
        <v>608</v>
      </c>
      <c r="B610" t="s">
        <v>104</v>
      </c>
      <c r="C610" s="3" t="s">
        <v>105</v>
      </c>
      <c r="D610">
        <v>4048.0309559027701</v>
      </c>
      <c r="E610">
        <v>126654.358329582</v>
      </c>
      <c r="F610" s="4">
        <f t="shared" si="48"/>
        <v>31.287892733353917</v>
      </c>
      <c r="G610" t="s">
        <v>13</v>
      </c>
      <c r="H610">
        <v>4046.1371685210202</v>
      </c>
      <c r="I610" s="5" cm="1">
        <f t="array" ref="I610">_xlfn.IFS(H610=0,0,H610&gt;0,E610/H610)</f>
        <v>31.302536976490547</v>
      </c>
      <c r="J610" t="s">
        <v>106</v>
      </c>
      <c r="K610" t="s">
        <v>107</v>
      </c>
      <c r="L610">
        <v>1212246018.13621</v>
      </c>
      <c r="M610" s="9">
        <f t="shared" si="49"/>
        <v>39599.625209909835</v>
      </c>
      <c r="N610">
        <v>1215904023.1140299</v>
      </c>
      <c r="O610" s="9">
        <f t="shared" si="50"/>
        <v>39641.963230486457</v>
      </c>
      <c r="P610" t="b">
        <v>0</v>
      </c>
      <c r="Q610" t="b">
        <v>0</v>
      </c>
      <c r="R610" t="s">
        <v>41</v>
      </c>
      <c r="S610" t="str" cm="1">
        <f t="array" ref="S610:T610">_xlfn.TEXTSPLIT(R610,"/",,TRUE)</f>
        <v>film &amp; video</v>
      </c>
      <c r="T610" t="str">
        <v>documentary</v>
      </c>
    </row>
    <row r="611" spans="1:20" x14ac:dyDescent="0.55000000000000004">
      <c r="A611">
        <v>609</v>
      </c>
      <c r="B611" t="s">
        <v>108</v>
      </c>
      <c r="C611" s="3" t="s">
        <v>109</v>
      </c>
      <c r="D611">
        <v>3996.0163568931698</v>
      </c>
      <c r="E611">
        <v>126803.069532875</v>
      </c>
      <c r="F611" s="4">
        <f t="shared" si="48"/>
        <v>31.732369992464719</v>
      </c>
      <c r="G611" t="s">
        <v>19</v>
      </c>
      <c r="H611">
        <v>4051.9532499410502</v>
      </c>
      <c r="I611" s="5" cm="1">
        <f t="array" ref="I611">_xlfn.IFS(H611=0,0,H611&gt;0,E611/H611)</f>
        <v>31.294307143035226</v>
      </c>
      <c r="J611" t="s">
        <v>20</v>
      </c>
      <c r="K611" t="s">
        <v>21</v>
      </c>
      <c r="L611">
        <v>1211877543.93209</v>
      </c>
      <c r="M611" s="9">
        <f t="shared" si="49"/>
        <v>39595.36046217697</v>
      </c>
      <c r="N611">
        <v>1215539240.8836601</v>
      </c>
      <c r="O611" s="9">
        <f t="shared" si="50"/>
        <v>39637.741213931251</v>
      </c>
      <c r="P611" t="b">
        <v>0</v>
      </c>
      <c r="Q611" t="b">
        <v>0</v>
      </c>
      <c r="R611" t="s">
        <v>32</v>
      </c>
      <c r="S611" t="str" cm="1">
        <f t="array" ref="S611:T611">_xlfn.TEXTSPLIT(R611,"/",,TRUE)</f>
        <v>theater</v>
      </c>
      <c r="T611" t="str">
        <v>plays</v>
      </c>
    </row>
    <row r="612" spans="1:20" ht="37" x14ac:dyDescent="0.55000000000000004">
      <c r="A612">
        <v>610</v>
      </c>
      <c r="B612" t="s">
        <v>110</v>
      </c>
      <c r="C612" s="3" t="s">
        <v>111</v>
      </c>
      <c r="D612">
        <v>3944.0017578836701</v>
      </c>
      <c r="E612">
        <v>126951.780736167</v>
      </c>
      <c r="F612" s="4">
        <f t="shared" si="48"/>
        <v>32.188571032556695</v>
      </c>
      <c r="G612" t="s">
        <v>19</v>
      </c>
      <c r="H612">
        <v>4057.7693313610798</v>
      </c>
      <c r="I612" s="5" cm="1">
        <f t="array" ref="I612">_xlfn.IFS(H612=0,0,H612&gt;0,E612/H612)</f>
        <v>31.286100901547332</v>
      </c>
      <c r="J612" t="s">
        <v>20</v>
      </c>
      <c r="K612" t="s">
        <v>21</v>
      </c>
      <c r="L612">
        <v>1211509069.7279601</v>
      </c>
      <c r="M612" s="9">
        <f t="shared" si="49"/>
        <v>39591.095714443982</v>
      </c>
      <c r="N612">
        <v>1215174458.65329</v>
      </c>
      <c r="O612" s="9">
        <f t="shared" si="50"/>
        <v>39633.519197376045</v>
      </c>
      <c r="P612" t="b">
        <v>0</v>
      </c>
      <c r="Q612" t="b">
        <v>0</v>
      </c>
      <c r="R612" t="s">
        <v>41</v>
      </c>
      <c r="S612" t="str" cm="1">
        <f t="array" ref="S612:T612">_xlfn.TEXTSPLIT(R612,"/",,TRUE)</f>
        <v>film &amp; video</v>
      </c>
      <c r="T612" t="str">
        <v>documentary</v>
      </c>
    </row>
    <row r="613" spans="1:20" x14ac:dyDescent="0.55000000000000004">
      <c r="A613">
        <v>611</v>
      </c>
      <c r="B613" t="s">
        <v>112</v>
      </c>
      <c r="C613" s="3" t="s">
        <v>113</v>
      </c>
      <c r="D613">
        <v>3891.9871588740698</v>
      </c>
      <c r="E613">
        <v>127100.49193946</v>
      </c>
      <c r="F613" s="4">
        <f t="shared" si="48"/>
        <v>32.65696590227946</v>
      </c>
      <c r="G613" t="s">
        <v>19</v>
      </c>
      <c r="H613">
        <v>4063.5854127811099</v>
      </c>
      <c r="I613" s="5" cm="1">
        <f t="array" ref="I613">_xlfn.IFS(H613=0,0,H613&gt;0,E613/H613)</f>
        <v>31.277918150728048</v>
      </c>
      <c r="J613" t="s">
        <v>35</v>
      </c>
      <c r="K613" t="s">
        <v>36</v>
      </c>
      <c r="L613">
        <v>1211140595.5238299</v>
      </c>
      <c r="M613" s="9">
        <f t="shared" si="49"/>
        <v>39586.830966710993</v>
      </c>
      <c r="N613">
        <v>1214809676.42292</v>
      </c>
      <c r="O613" s="9">
        <f t="shared" si="50"/>
        <v>39629.297180820831</v>
      </c>
      <c r="P613" t="b">
        <v>0</v>
      </c>
      <c r="Q613" t="b">
        <v>1</v>
      </c>
      <c r="R613" t="s">
        <v>52</v>
      </c>
      <c r="S613" t="str" cm="1">
        <f t="array" ref="S613:T613">_xlfn.TEXTSPLIT(R613,"/",,TRUE)</f>
        <v>film &amp; video</v>
      </c>
      <c r="T613" t="str">
        <v>drama</v>
      </c>
    </row>
    <row r="614" spans="1:20" x14ac:dyDescent="0.55000000000000004">
      <c r="A614">
        <v>612</v>
      </c>
      <c r="B614" t="s">
        <v>114</v>
      </c>
      <c r="C614" s="3" t="s">
        <v>115</v>
      </c>
      <c r="D614">
        <v>3839.97255986447</v>
      </c>
      <c r="E614">
        <v>127249.203142753</v>
      </c>
      <c r="F614" s="4">
        <f t="shared" si="48"/>
        <v>33.138050118577986</v>
      </c>
      <c r="G614" t="s">
        <v>19</v>
      </c>
      <c r="H614">
        <v>4069.4014942011299</v>
      </c>
      <c r="I614" s="5" cm="1">
        <f t="array" ref="I614">_xlfn.IFS(H614=0,0,H614&gt;0,E614/H614)</f>
        <v>31.269758789857001</v>
      </c>
      <c r="J614" t="s">
        <v>20</v>
      </c>
      <c r="K614" t="s">
        <v>21</v>
      </c>
      <c r="L614">
        <v>1210772121.3197</v>
      </c>
      <c r="M614" s="9">
        <f t="shared" si="49"/>
        <v>39582.566218978012</v>
      </c>
      <c r="N614">
        <v>1214444894.1925499</v>
      </c>
      <c r="O614" s="9">
        <f t="shared" si="50"/>
        <v>39625.075164265625</v>
      </c>
      <c r="P614" t="b">
        <v>0</v>
      </c>
      <c r="Q614" t="b">
        <v>0</v>
      </c>
      <c r="R614" t="s">
        <v>32</v>
      </c>
      <c r="S614" t="str" cm="1">
        <f t="array" ref="S614:T614">_xlfn.TEXTSPLIT(R614,"/",,TRUE)</f>
        <v>theater</v>
      </c>
      <c r="T614" t="str">
        <v>plays</v>
      </c>
    </row>
    <row r="615" spans="1:20" ht="37" x14ac:dyDescent="0.55000000000000004">
      <c r="A615">
        <v>613</v>
      </c>
      <c r="B615" t="s">
        <v>116</v>
      </c>
      <c r="C615" s="3" t="s">
        <v>117</v>
      </c>
      <c r="D615">
        <v>3787.9579608548702</v>
      </c>
      <c r="E615">
        <v>127397.914346046</v>
      </c>
      <c r="F615" s="4">
        <f t="shared" si="48"/>
        <v>33.632346415295146</v>
      </c>
      <c r="G615" t="s">
        <v>19</v>
      </c>
      <c r="H615">
        <v>4075.21757562116</v>
      </c>
      <c r="I615" s="5" cm="1">
        <f t="array" ref="I615">_xlfn.IFS(H615=0,0,H615&gt;0,E615/H615)</f>
        <v>31.261622718788832</v>
      </c>
      <c r="J615" t="s">
        <v>20</v>
      </c>
      <c r="K615" t="s">
        <v>21</v>
      </c>
      <c r="L615">
        <v>1210403647.1155701</v>
      </c>
      <c r="M615" s="9">
        <f t="shared" si="49"/>
        <v>39578.301471245024</v>
      </c>
      <c r="N615">
        <v>1214080111.9621799</v>
      </c>
      <c r="O615" s="9">
        <f t="shared" si="50"/>
        <v>39620.853147710412</v>
      </c>
      <c r="P615" t="b">
        <v>0</v>
      </c>
      <c r="Q615" t="b">
        <v>1</v>
      </c>
      <c r="R615" t="s">
        <v>118</v>
      </c>
      <c r="S615" t="str" cm="1">
        <f t="array" ref="S615:T615">_xlfn.TEXTSPLIT(R615,"/",,TRUE)</f>
        <v>publishing</v>
      </c>
      <c r="T615" t="str">
        <v>fiction</v>
      </c>
    </row>
    <row r="616" spans="1:20" x14ac:dyDescent="0.55000000000000004">
      <c r="A616">
        <v>614</v>
      </c>
      <c r="B616" t="s">
        <v>119</v>
      </c>
      <c r="C616" s="3" t="s">
        <v>120</v>
      </c>
      <c r="D616">
        <v>3735.9433618452699</v>
      </c>
      <c r="E616">
        <v>127546.62554933901</v>
      </c>
      <c r="F616" s="4">
        <f t="shared" si="48"/>
        <v>34.140406637840663</v>
      </c>
      <c r="G616" t="s">
        <v>19</v>
      </c>
      <c r="H616">
        <v>4081.0336570411901</v>
      </c>
      <c r="I616" s="5" cm="1">
        <f t="array" ref="I616">_xlfn.IFS(H616=0,0,H616&gt;0,E616/H616)</f>
        <v>31.253509837949291</v>
      </c>
      <c r="J616" t="s">
        <v>20</v>
      </c>
      <c r="K616" t="s">
        <v>21</v>
      </c>
      <c r="L616">
        <v>1210035172.9114399</v>
      </c>
      <c r="M616" s="9">
        <f t="shared" si="49"/>
        <v>39574.036723512036</v>
      </c>
      <c r="N616">
        <v>1213715329.7318101</v>
      </c>
      <c r="O616" s="9">
        <f t="shared" si="50"/>
        <v>39616.631131155213</v>
      </c>
      <c r="P616" t="b">
        <v>0</v>
      </c>
      <c r="Q616" t="b">
        <v>0</v>
      </c>
      <c r="R616" t="s">
        <v>121</v>
      </c>
      <c r="S616" t="str" cm="1">
        <f t="array" ref="S616:T616">_xlfn.TEXTSPLIT(R616,"/",,TRUE)</f>
        <v>photography</v>
      </c>
      <c r="T616" t="str">
        <v>photography books</v>
      </c>
    </row>
    <row r="617" spans="1:20" x14ac:dyDescent="0.55000000000000004">
      <c r="A617">
        <v>615</v>
      </c>
      <c r="B617" t="s">
        <v>122</v>
      </c>
      <c r="C617" s="3" t="s">
        <v>123</v>
      </c>
      <c r="D617">
        <v>3683.9287628357702</v>
      </c>
      <c r="E617">
        <v>127695.33675263201</v>
      </c>
      <c r="F617" s="4">
        <f t="shared" si="48"/>
        <v>34.662813798368958</v>
      </c>
      <c r="G617" t="s">
        <v>13</v>
      </c>
      <c r="H617">
        <v>4086.8497384612101</v>
      </c>
      <c r="I617" s="5" cm="1">
        <f t="array" ref="I617">_xlfn.IFS(H617=0,0,H617&gt;0,E617/H617)</f>
        <v>31.245420048330953</v>
      </c>
      <c r="J617" t="s">
        <v>35</v>
      </c>
      <c r="K617" t="s">
        <v>36</v>
      </c>
      <c r="L617">
        <v>1209666698.70731</v>
      </c>
      <c r="M617" s="9">
        <f t="shared" si="49"/>
        <v>39569.771975779047</v>
      </c>
      <c r="N617">
        <v>1213350547.5014501</v>
      </c>
      <c r="O617" s="9">
        <f t="shared" si="50"/>
        <v>39612.409114600116</v>
      </c>
      <c r="P617" t="b">
        <v>0</v>
      </c>
      <c r="Q617" t="b">
        <v>0</v>
      </c>
      <c r="R617" t="s">
        <v>32</v>
      </c>
      <c r="S617" t="str" cm="1">
        <f t="array" ref="S617:T617">_xlfn.TEXTSPLIT(R617,"/",,TRUE)</f>
        <v>theater</v>
      </c>
      <c r="T617" t="str">
        <v>plays</v>
      </c>
    </row>
    <row r="618" spans="1:20" x14ac:dyDescent="0.55000000000000004">
      <c r="A618">
        <v>616</v>
      </c>
      <c r="B618" t="s">
        <v>124</v>
      </c>
      <c r="C618" s="3" t="s">
        <v>125</v>
      </c>
      <c r="D618">
        <v>3631.9141638261699</v>
      </c>
      <c r="E618">
        <v>127844.047955924</v>
      </c>
      <c r="F618" s="4">
        <f t="shared" si="48"/>
        <v>35.200184307561422</v>
      </c>
      <c r="G618" t="s">
        <v>19</v>
      </c>
      <c r="H618">
        <v>4092.6658198812402</v>
      </c>
      <c r="I618" s="5" cm="1">
        <f t="array" ref="I618">_xlfn.IFS(H618=0,0,H618&gt;0,E618/H618)</f>
        <v>31.23735325148872</v>
      </c>
      <c r="J618" t="s">
        <v>20</v>
      </c>
      <c r="K618" t="s">
        <v>21</v>
      </c>
      <c r="L618">
        <v>1209298224.50318</v>
      </c>
      <c r="M618" s="9">
        <f t="shared" si="49"/>
        <v>39565.507228046066</v>
      </c>
      <c r="N618">
        <v>1212985765.27108</v>
      </c>
      <c r="O618" s="9">
        <f t="shared" si="50"/>
        <v>39608.187098044909</v>
      </c>
      <c r="P618" t="b">
        <v>0</v>
      </c>
      <c r="Q618" t="b">
        <v>1</v>
      </c>
      <c r="R618" t="s">
        <v>64</v>
      </c>
      <c r="S618" t="str" cm="1">
        <f t="array" ref="S618:T618">_xlfn.TEXTSPLIT(R618,"/",,TRUE)</f>
        <v>technology</v>
      </c>
      <c r="T618" t="str">
        <v>wearables</v>
      </c>
    </row>
    <row r="619" spans="1:20" x14ac:dyDescent="0.55000000000000004">
      <c r="A619">
        <v>617</v>
      </c>
      <c r="B619" t="s">
        <v>126</v>
      </c>
      <c r="C619" s="3" t="s">
        <v>127</v>
      </c>
      <c r="D619">
        <v>3579.8995648165701</v>
      </c>
      <c r="E619">
        <v>127992.75915921701</v>
      </c>
      <c r="F619" s="4">
        <f t="shared" si="48"/>
        <v>35.753170400962134</v>
      </c>
      <c r="G619" t="s">
        <v>19</v>
      </c>
      <c r="H619">
        <v>4098.4819013012702</v>
      </c>
      <c r="I619" s="5" cm="1">
        <f t="array" ref="I619">_xlfn.IFS(H619=0,0,H619&gt;0,E619/H619)</f>
        <v>31.22930934953726</v>
      </c>
      <c r="J619" t="s">
        <v>106</v>
      </c>
      <c r="K619" t="s">
        <v>107</v>
      </c>
      <c r="L619">
        <v>1208929750.2990501</v>
      </c>
      <c r="M619" s="9">
        <f t="shared" si="49"/>
        <v>39561.242480313078</v>
      </c>
      <c r="N619">
        <v>1212620983.04071</v>
      </c>
      <c r="O619" s="9">
        <f t="shared" si="50"/>
        <v>39603.965081489696</v>
      </c>
      <c r="P619" t="b">
        <v>0</v>
      </c>
      <c r="Q619" t="b">
        <v>1</v>
      </c>
      <c r="R619" t="s">
        <v>22</v>
      </c>
      <c r="S619" t="str" cm="1">
        <f t="array" ref="S619:T619">_xlfn.TEXTSPLIT(R619,"/",,TRUE)</f>
        <v>music</v>
      </c>
      <c r="T619" t="str">
        <v>rock</v>
      </c>
    </row>
    <row r="620" spans="1:20" x14ac:dyDescent="0.55000000000000004">
      <c r="A620">
        <v>618</v>
      </c>
      <c r="B620" t="s">
        <v>128</v>
      </c>
      <c r="C620" s="3" t="s">
        <v>129</v>
      </c>
      <c r="D620">
        <v>3527.8849658069698</v>
      </c>
      <c r="E620">
        <v>128141.47036250999</v>
      </c>
      <c r="F620" s="4">
        <f t="shared" si="48"/>
        <v>36.322462779961668</v>
      </c>
      <c r="G620" t="s">
        <v>19</v>
      </c>
      <c r="H620">
        <v>4104.2979827212903</v>
      </c>
      <c r="I620" s="5" cm="1">
        <f t="array" ref="I620">_xlfn.IFS(H620=0,0,H620&gt;0,E620/H620)</f>
        <v>31.221288245145349</v>
      </c>
      <c r="J620" t="s">
        <v>20</v>
      </c>
      <c r="K620" t="s">
        <v>21</v>
      </c>
      <c r="L620">
        <v>1208561276.0949299</v>
      </c>
      <c r="M620" s="9">
        <f t="shared" si="49"/>
        <v>39556.977732580206</v>
      </c>
      <c r="N620">
        <v>1212256200.8103399</v>
      </c>
      <c r="O620" s="9">
        <f t="shared" si="50"/>
        <v>39599.74306493449</v>
      </c>
      <c r="P620" t="b">
        <v>0</v>
      </c>
      <c r="Q620" t="b">
        <v>0</v>
      </c>
      <c r="R620" t="s">
        <v>16</v>
      </c>
      <c r="S620" t="str" cm="1">
        <f t="array" ref="S620:T620">_xlfn.TEXTSPLIT(R620,"/",,TRUE)</f>
        <v>food</v>
      </c>
      <c r="T620" t="str">
        <v>food trucks</v>
      </c>
    </row>
    <row r="621" spans="1:20" x14ac:dyDescent="0.55000000000000004">
      <c r="A621">
        <v>619</v>
      </c>
      <c r="B621" t="s">
        <v>130</v>
      </c>
      <c r="C621" s="3" t="s">
        <v>131</v>
      </c>
      <c r="D621">
        <v>3475.87036679737</v>
      </c>
      <c r="E621">
        <v>128290.181565803</v>
      </c>
      <c r="F621" s="4">
        <f t="shared" si="48"/>
        <v>36.908793489904575</v>
      </c>
      <c r="G621" t="s">
        <v>19</v>
      </c>
      <c r="H621">
        <v>4110.1140641413203</v>
      </c>
      <c r="I621" s="5" cm="1">
        <f t="array" ref="I621">_xlfn.IFS(H621=0,0,H621&gt;0,E621/H621)</f>
        <v>31.21328984153271</v>
      </c>
      <c r="J621" t="s">
        <v>20</v>
      </c>
      <c r="K621" t="s">
        <v>21</v>
      </c>
      <c r="L621">
        <v>1208192801.8908</v>
      </c>
      <c r="M621" s="9">
        <f t="shared" si="49"/>
        <v>39552.712984847225</v>
      </c>
      <c r="N621">
        <v>1211891418.5799699</v>
      </c>
      <c r="O621" s="9">
        <f t="shared" si="50"/>
        <v>39595.521048379283</v>
      </c>
      <c r="P621" t="b">
        <v>0</v>
      </c>
      <c r="Q621" t="b">
        <v>0</v>
      </c>
      <c r="R621" t="s">
        <v>132</v>
      </c>
      <c r="S621" t="str" cm="1">
        <f t="array" ref="S621:T621">_xlfn.TEXTSPLIT(R621,"/",,TRUE)</f>
        <v>publishing</v>
      </c>
      <c r="T621" t="str">
        <v>radio &amp; podcasts</v>
      </c>
    </row>
    <row r="622" spans="1:20" x14ac:dyDescent="0.55000000000000004">
      <c r="A622">
        <v>620</v>
      </c>
      <c r="B622" t="s">
        <v>133</v>
      </c>
      <c r="C622" s="3" t="s">
        <v>134</v>
      </c>
      <c r="D622">
        <v>3423.8557677877702</v>
      </c>
      <c r="E622">
        <v>128438.892769096</v>
      </c>
      <c r="F622" s="4">
        <f t="shared" si="48"/>
        <v>37.512939060538535</v>
      </c>
      <c r="G622" t="s">
        <v>19</v>
      </c>
      <c r="H622">
        <v>4115.9301455613504</v>
      </c>
      <c r="I622" s="5" cm="1">
        <f t="array" ref="I622">_xlfn.IFS(H622=0,0,H622&gt;0,E622/H622)</f>
        <v>31.205314042466306</v>
      </c>
      <c r="J622" t="s">
        <v>35</v>
      </c>
      <c r="K622" t="s">
        <v>36</v>
      </c>
      <c r="L622">
        <v>1207824327.6866701</v>
      </c>
      <c r="M622" s="9">
        <f t="shared" si="49"/>
        <v>39548.448237114237</v>
      </c>
      <c r="N622">
        <v>1211526636.3496001</v>
      </c>
      <c r="O622" s="9">
        <f t="shared" si="50"/>
        <v>39591.299031824077</v>
      </c>
      <c r="P622" t="b">
        <v>0</v>
      </c>
      <c r="Q622" t="b">
        <v>0</v>
      </c>
      <c r="R622" t="s">
        <v>118</v>
      </c>
      <c r="S622" t="str" cm="1">
        <f t="array" ref="S622:T622">_xlfn.TEXTSPLIT(R622,"/",,TRUE)</f>
        <v>publishing</v>
      </c>
      <c r="T622" t="str">
        <v>fiction</v>
      </c>
    </row>
    <row r="623" spans="1:20" ht="37" x14ac:dyDescent="0.55000000000000004">
      <c r="A623">
        <v>621</v>
      </c>
      <c r="B623" t="s">
        <v>135</v>
      </c>
      <c r="C623" s="3" t="s">
        <v>136</v>
      </c>
      <c r="D623">
        <v>3371.84116877827</v>
      </c>
      <c r="E623">
        <v>128587.60397238799</v>
      </c>
      <c r="F623" s="4">
        <f t="shared" si="48"/>
        <v>38.135723937133001</v>
      </c>
      <c r="G623" t="s">
        <v>13</v>
      </c>
      <c r="H623">
        <v>4121.7462269813796</v>
      </c>
      <c r="I623" s="5" cm="1">
        <f t="array" ref="I623">_xlfn.IFS(H623=0,0,H623&gt;0,E623/H623)</f>
        <v>31.197360752255964</v>
      </c>
      <c r="J623" t="s">
        <v>20</v>
      </c>
      <c r="K623" t="s">
        <v>21</v>
      </c>
      <c r="L623">
        <v>1207455853.4825399</v>
      </c>
      <c r="M623" s="9">
        <f t="shared" si="49"/>
        <v>39544.183489381248</v>
      </c>
      <c r="N623">
        <v>1211161854.11924</v>
      </c>
      <c r="O623" s="9">
        <f t="shared" si="50"/>
        <v>39587.07701526898</v>
      </c>
      <c r="P623" t="b">
        <v>0</v>
      </c>
      <c r="Q623" t="b">
        <v>1</v>
      </c>
      <c r="R623" t="s">
        <v>32</v>
      </c>
      <c r="S623" t="str" cm="1">
        <f t="array" ref="S623:T623">_xlfn.TEXTSPLIT(R623,"/",,TRUE)</f>
        <v>theater</v>
      </c>
      <c r="T623" t="str">
        <v>plays</v>
      </c>
    </row>
    <row r="624" spans="1:20" x14ac:dyDescent="0.55000000000000004">
      <c r="A624">
        <v>622</v>
      </c>
      <c r="B624" t="s">
        <v>137</v>
      </c>
      <c r="C624" s="3" t="s">
        <v>138</v>
      </c>
      <c r="D624">
        <v>3319.8265697686702</v>
      </c>
      <c r="E624">
        <v>128736.315175681</v>
      </c>
      <c r="F624" s="4">
        <f t="shared" si="48"/>
        <v>38.778024234154948</v>
      </c>
      <c r="G624" t="s">
        <v>19</v>
      </c>
      <c r="H624">
        <v>4127.5623084013996</v>
      </c>
      <c r="I624" s="5" cm="1">
        <f t="array" ref="I624">_xlfn.IFS(H624=0,0,H624&gt;0,E624/H624)</f>
        <v>31.189429875751635</v>
      </c>
      <c r="J624" t="s">
        <v>20</v>
      </c>
      <c r="K624" t="s">
        <v>21</v>
      </c>
      <c r="L624">
        <v>1207087379.27841</v>
      </c>
      <c r="M624" s="9">
        <f t="shared" si="49"/>
        <v>39539.918741648267</v>
      </c>
      <c r="N624">
        <v>1210797071.88887</v>
      </c>
      <c r="O624" s="9">
        <f t="shared" si="50"/>
        <v>39582.854998713774</v>
      </c>
      <c r="P624" t="b">
        <v>0</v>
      </c>
      <c r="Q624" t="b">
        <v>0</v>
      </c>
      <c r="R624" t="s">
        <v>22</v>
      </c>
      <c r="S624" t="str" cm="1">
        <f t="array" ref="S624:T624">_xlfn.TEXTSPLIT(R624,"/",,TRUE)</f>
        <v>music</v>
      </c>
      <c r="T624" t="str">
        <v>rock</v>
      </c>
    </row>
    <row r="625" spans="1:20" x14ac:dyDescent="0.55000000000000004">
      <c r="A625">
        <v>623</v>
      </c>
      <c r="B625" t="s">
        <v>139</v>
      </c>
      <c r="C625" s="3" t="s">
        <v>140</v>
      </c>
      <c r="D625">
        <v>3267.8119707590699</v>
      </c>
      <c r="E625">
        <v>128885.026378974</v>
      </c>
      <c r="F625" s="4">
        <f t="shared" si="48"/>
        <v>39.440771847419263</v>
      </c>
      <c r="G625" t="s">
        <v>19</v>
      </c>
      <c r="H625">
        <v>4133.3783898214297</v>
      </c>
      <c r="I625" s="5" cm="1">
        <f t="array" ref="I625">_xlfn.IFS(H625=0,0,H625&gt;0,E625/H625)</f>
        <v>31.181521318337879</v>
      </c>
      <c r="J625" t="s">
        <v>20</v>
      </c>
      <c r="K625" t="s">
        <v>21</v>
      </c>
      <c r="L625">
        <v>1206718905.07428</v>
      </c>
      <c r="M625" s="9">
        <f t="shared" si="49"/>
        <v>39535.653993915279</v>
      </c>
      <c r="N625">
        <v>1210432289.6585</v>
      </c>
      <c r="O625" s="9">
        <f t="shared" si="50"/>
        <v>39578.632982158568</v>
      </c>
      <c r="P625" t="b">
        <v>0</v>
      </c>
      <c r="Q625" t="b">
        <v>0</v>
      </c>
      <c r="R625" t="s">
        <v>32</v>
      </c>
      <c r="S625" t="str" cm="1">
        <f t="array" ref="S625:T625">_xlfn.TEXTSPLIT(R625,"/",,TRUE)</f>
        <v>theater</v>
      </c>
      <c r="T625" t="str">
        <v>plays</v>
      </c>
    </row>
    <row r="626" spans="1:20" x14ac:dyDescent="0.55000000000000004">
      <c r="A626">
        <v>624</v>
      </c>
      <c r="B626" t="s">
        <v>141</v>
      </c>
      <c r="C626" s="3" t="s">
        <v>142</v>
      </c>
      <c r="D626">
        <v>3215.7973717494701</v>
      </c>
      <c r="E626">
        <v>129033.737582267</v>
      </c>
      <c r="F626" s="4">
        <f t="shared" si="48"/>
        <v>40.124958965331075</v>
      </c>
      <c r="G626" t="s">
        <v>19</v>
      </c>
      <c r="H626">
        <v>4139.1944712414597</v>
      </c>
      <c r="I626" s="5" cm="1">
        <f t="array" ref="I626">_xlfn.IFS(H626=0,0,H626&gt;0,E626/H626)</f>
        <v>31.1736349859315</v>
      </c>
      <c r="J626" t="s">
        <v>20</v>
      </c>
      <c r="K626" t="s">
        <v>21</v>
      </c>
      <c r="L626">
        <v>1206350430.8701501</v>
      </c>
      <c r="M626" s="9">
        <f t="shared" si="49"/>
        <v>39531.389246182291</v>
      </c>
      <c r="N626">
        <v>1210067507.4281299</v>
      </c>
      <c r="O626" s="9">
        <f t="shared" si="50"/>
        <v>39574.410965603354</v>
      </c>
      <c r="P626" t="b">
        <v>0</v>
      </c>
      <c r="Q626" t="b">
        <v>0</v>
      </c>
      <c r="R626" t="s">
        <v>32</v>
      </c>
      <c r="S626" t="str" cm="1">
        <f t="array" ref="S626:T626">_xlfn.TEXTSPLIT(R626,"/",,TRUE)</f>
        <v>theater</v>
      </c>
      <c r="T626" t="str">
        <v>plays</v>
      </c>
    </row>
    <row r="627" spans="1:20" x14ac:dyDescent="0.55000000000000004">
      <c r="A627">
        <v>625</v>
      </c>
      <c r="B627" t="s">
        <v>143</v>
      </c>
      <c r="C627" s="3" t="s">
        <v>144</v>
      </c>
      <c r="D627">
        <v>3163.7827727398699</v>
      </c>
      <c r="E627">
        <v>129182.44878556</v>
      </c>
      <c r="F627" s="4">
        <f t="shared" si="48"/>
        <v>40.831643025126724</v>
      </c>
      <c r="G627" t="s">
        <v>19</v>
      </c>
      <c r="H627">
        <v>4145.0105526614798</v>
      </c>
      <c r="I627" s="5" cm="1">
        <f t="array" ref="I627">_xlfn.IFS(H627=0,0,H627&gt;0,E627/H627)</f>
        <v>31.165770784977358</v>
      </c>
      <c r="J627" t="s">
        <v>20</v>
      </c>
      <c r="K627" t="s">
        <v>21</v>
      </c>
      <c r="L627">
        <v>1205981956.6660199</v>
      </c>
      <c r="M627" s="9">
        <f t="shared" si="49"/>
        <v>39527.124498449302</v>
      </c>
      <c r="N627">
        <v>1209702725.1977601</v>
      </c>
      <c r="O627" s="9">
        <f t="shared" si="50"/>
        <v>39570.188949048148</v>
      </c>
      <c r="P627" t="b">
        <v>0</v>
      </c>
      <c r="Q627" t="b">
        <v>0</v>
      </c>
      <c r="R627" t="s">
        <v>22</v>
      </c>
      <c r="S627" t="str" cm="1">
        <f t="array" ref="S627:T627">_xlfn.TEXTSPLIT(R627,"/",,TRUE)</f>
        <v>music</v>
      </c>
      <c r="T627" t="str">
        <v>rock</v>
      </c>
    </row>
    <row r="628" spans="1:20" ht="37" x14ac:dyDescent="0.55000000000000004">
      <c r="A628">
        <v>626</v>
      </c>
      <c r="B628" t="s">
        <v>145</v>
      </c>
      <c r="C628" s="3" t="s">
        <v>146</v>
      </c>
      <c r="D628">
        <v>3111.7681737302701</v>
      </c>
      <c r="E628">
        <v>129331.159988853</v>
      </c>
      <c r="F628" s="4">
        <f t="shared" si="48"/>
        <v>41.561952166190999</v>
      </c>
      <c r="G628" t="s">
        <v>13</v>
      </c>
      <c r="H628">
        <v>4150.8266340815098</v>
      </c>
      <c r="I628" s="5" cm="1">
        <f t="array" ref="I628">_xlfn.IFS(H628=0,0,H628&gt;0,E628/H628)</f>
        <v>31.157928622444444</v>
      </c>
      <c r="J628" t="s">
        <v>106</v>
      </c>
      <c r="K628" t="s">
        <v>107</v>
      </c>
      <c r="L628">
        <v>1205613482.46189</v>
      </c>
      <c r="M628" s="9">
        <f t="shared" si="49"/>
        <v>39522.859750716321</v>
      </c>
      <c r="N628">
        <v>1209337942.9673901</v>
      </c>
      <c r="O628" s="9">
        <f t="shared" si="50"/>
        <v>39565.966932492942</v>
      </c>
      <c r="P628" t="b">
        <v>0</v>
      </c>
      <c r="Q628" t="b">
        <v>0</v>
      </c>
      <c r="R628" t="s">
        <v>147</v>
      </c>
      <c r="S628" t="str" cm="1">
        <f t="array" ref="S628:T628">_xlfn.TEXTSPLIT(R628,"/",,TRUE)</f>
        <v>music</v>
      </c>
      <c r="T628" t="str">
        <v>metal</v>
      </c>
    </row>
    <row r="629" spans="1:20" x14ac:dyDescent="0.55000000000000004">
      <c r="A629">
        <v>627</v>
      </c>
      <c r="B629" t="s">
        <v>148</v>
      </c>
      <c r="C629" s="3" t="s">
        <v>149</v>
      </c>
      <c r="D629">
        <v>3059.7535747207698</v>
      </c>
      <c r="E629">
        <v>129479.871192145</v>
      </c>
      <c r="F629" s="4">
        <f t="shared" si="48"/>
        <v>42.317091239598014</v>
      </c>
      <c r="G629" t="s">
        <v>13</v>
      </c>
      <c r="H629">
        <v>4156.6427155015399</v>
      </c>
      <c r="I629" s="5" cm="1">
        <f t="array" ref="I629">_xlfn.IFS(H629=0,0,H629&gt;0,E629/H629)</f>
        <v>31.150108405822408</v>
      </c>
      <c r="J629" t="s">
        <v>39</v>
      </c>
      <c r="K629" t="s">
        <v>40</v>
      </c>
      <c r="L629">
        <v>1205245008.2577701</v>
      </c>
      <c r="M629" s="9">
        <f t="shared" si="49"/>
        <v>39518.595002983449</v>
      </c>
      <c r="N629">
        <v>1208973160.73703</v>
      </c>
      <c r="O629" s="9">
        <f t="shared" si="50"/>
        <v>39561.744915937845</v>
      </c>
      <c r="P629" t="b">
        <v>0</v>
      </c>
      <c r="Q629" t="b">
        <v>1</v>
      </c>
      <c r="R629" t="s">
        <v>64</v>
      </c>
      <c r="S629" t="str" cm="1">
        <f t="array" ref="S629:T629">_xlfn.TEXTSPLIT(R629,"/",,TRUE)</f>
        <v>technology</v>
      </c>
      <c r="T629" t="str">
        <v>wearables</v>
      </c>
    </row>
    <row r="630" spans="1:20" x14ac:dyDescent="0.55000000000000004">
      <c r="A630">
        <v>628</v>
      </c>
      <c r="B630" t="s">
        <v>150</v>
      </c>
      <c r="C630" s="3" t="s">
        <v>151</v>
      </c>
      <c r="D630">
        <v>3007.73897571117</v>
      </c>
      <c r="E630">
        <v>129628.582395438</v>
      </c>
      <c r="F630" s="4">
        <f t="shared" si="48"/>
        <v>43.098348441219954</v>
      </c>
      <c r="G630" t="s">
        <v>13</v>
      </c>
      <c r="H630">
        <v>4162.45879692156</v>
      </c>
      <c r="I630" s="5" cm="1">
        <f t="array" ref="I630">_xlfn.IFS(H630=0,0,H630&gt;0,E630/H630)</f>
        <v>31.14231004311868</v>
      </c>
      <c r="J630" t="s">
        <v>20</v>
      </c>
      <c r="K630" t="s">
        <v>21</v>
      </c>
      <c r="L630">
        <v>1204876534.0536399</v>
      </c>
      <c r="M630" s="9">
        <f t="shared" si="49"/>
        <v>39514.330255250461</v>
      </c>
      <c r="N630">
        <v>1208608378.50666</v>
      </c>
      <c r="O630" s="9">
        <f t="shared" si="50"/>
        <v>39557.522899382639</v>
      </c>
      <c r="P630" t="b">
        <v>0</v>
      </c>
      <c r="Q630" t="b">
        <v>0</v>
      </c>
      <c r="R630" t="s">
        <v>32</v>
      </c>
      <c r="S630" t="str" cm="1">
        <f t="array" ref="S630:T630">_xlfn.TEXTSPLIT(R630,"/",,TRUE)</f>
        <v>theater</v>
      </c>
      <c r="T630" t="str">
        <v>plays</v>
      </c>
    </row>
    <row r="631" spans="1:20" x14ac:dyDescent="0.55000000000000004">
      <c r="A631">
        <v>629</v>
      </c>
      <c r="B631" t="s">
        <v>152</v>
      </c>
      <c r="C631" s="3" t="s">
        <v>153</v>
      </c>
      <c r="D631">
        <v>2955.7243767015698</v>
      </c>
      <c r="E631">
        <v>129777.293598731</v>
      </c>
      <c r="F631" s="4">
        <f t="shared" si="48"/>
        <v>43.907102645191671</v>
      </c>
      <c r="G631" t="s">
        <v>19</v>
      </c>
      <c r="H631">
        <v>4168.27487834159</v>
      </c>
      <c r="I631" s="5" cm="1">
        <f t="array" ref="I631">_xlfn.IFS(H631=0,0,H631&gt;0,E631/H631)</f>
        <v>31.134533442853179</v>
      </c>
      <c r="J631" t="s">
        <v>20</v>
      </c>
      <c r="K631" t="s">
        <v>21</v>
      </c>
      <c r="L631">
        <v>1204508059.84951</v>
      </c>
      <c r="M631" s="9">
        <f t="shared" si="49"/>
        <v>39510.065507517473</v>
      </c>
      <c r="N631">
        <v>1208243596.2762899</v>
      </c>
      <c r="O631" s="9">
        <f t="shared" si="50"/>
        <v>39553.300882827432</v>
      </c>
      <c r="P631" t="b">
        <v>0</v>
      </c>
      <c r="Q631" t="b">
        <v>0</v>
      </c>
      <c r="R631" t="s">
        <v>52</v>
      </c>
      <c r="S631" t="str" cm="1">
        <f t="array" ref="S631:T631">_xlfn.TEXTSPLIT(R631,"/",,TRUE)</f>
        <v>film &amp; video</v>
      </c>
      <c r="T631" t="str">
        <v>drama</v>
      </c>
    </row>
    <row r="632" spans="1:20" ht="37" x14ac:dyDescent="0.55000000000000004">
      <c r="A632">
        <v>630</v>
      </c>
      <c r="B632" t="s">
        <v>154</v>
      </c>
      <c r="C632" s="3" t="s">
        <v>155</v>
      </c>
      <c r="D632">
        <v>2903.70977769198</v>
      </c>
      <c r="E632">
        <v>129926.00480202401</v>
      </c>
      <c r="F632" s="4">
        <f t="shared" si="48"/>
        <v>44.744831525585859</v>
      </c>
      <c r="G632" t="s">
        <v>13</v>
      </c>
      <c r="H632">
        <v>4174.0909597616201</v>
      </c>
      <c r="I632" s="5" cm="1">
        <f t="array" ref="I632">_xlfn.IFS(H632=0,0,H632&gt;0,E632/H632)</f>
        <v>31.126778514056149</v>
      </c>
      <c r="J632" t="s">
        <v>20</v>
      </c>
      <c r="K632" t="s">
        <v>21</v>
      </c>
      <c r="L632">
        <v>1204139585.64538</v>
      </c>
      <c r="M632" s="9">
        <f t="shared" si="49"/>
        <v>39505.800759784492</v>
      </c>
      <c r="N632">
        <v>1207878814.0459199</v>
      </c>
      <c r="O632" s="9">
        <f t="shared" si="50"/>
        <v>39549.078866272219</v>
      </c>
      <c r="P632" t="b">
        <v>0</v>
      </c>
      <c r="Q632" t="b">
        <v>0</v>
      </c>
      <c r="R632" t="s">
        <v>64</v>
      </c>
      <c r="S632" t="str" cm="1">
        <f t="array" ref="S632:T632">_xlfn.TEXTSPLIT(R632,"/",,TRUE)</f>
        <v>technology</v>
      </c>
      <c r="T632" t="str">
        <v>wearables</v>
      </c>
    </row>
    <row r="633" spans="1:20" ht="37" x14ac:dyDescent="0.55000000000000004">
      <c r="A633">
        <v>631</v>
      </c>
      <c r="B633" t="s">
        <v>156</v>
      </c>
      <c r="C633" s="3" t="s">
        <v>157</v>
      </c>
      <c r="D633">
        <v>2851.6951786823702</v>
      </c>
      <c r="E633">
        <v>130074.71600531699</v>
      </c>
      <c r="F633" s="4">
        <f t="shared" si="48"/>
        <v>45.61312056691073</v>
      </c>
      <c r="G633" t="s">
        <v>19</v>
      </c>
      <c r="H633">
        <v>4179.9070411816501</v>
      </c>
      <c r="I633" s="5" cm="1">
        <f t="array" ref="I633">_xlfn.IFS(H633=0,0,H633&gt;0,E633/H633)</f>
        <v>31.119045166264073</v>
      </c>
      <c r="J633" t="s">
        <v>20</v>
      </c>
      <c r="K633" t="s">
        <v>21</v>
      </c>
      <c r="L633">
        <v>1203771111.4412501</v>
      </c>
      <c r="M633" s="9">
        <f t="shared" si="49"/>
        <v>39501.536012051503</v>
      </c>
      <c r="N633">
        <v>1207514031.8155501</v>
      </c>
      <c r="O633" s="9">
        <f t="shared" si="50"/>
        <v>39544.856849717013</v>
      </c>
      <c r="P633" t="b">
        <v>0</v>
      </c>
      <c r="Q633" t="b">
        <v>0</v>
      </c>
      <c r="R633" t="s">
        <v>158</v>
      </c>
      <c r="S633" t="str" cm="1">
        <f t="array" ref="S633:T633">_xlfn.TEXTSPLIT(R633,"/",,TRUE)</f>
        <v>music</v>
      </c>
      <c r="T633" t="str">
        <v>jazz</v>
      </c>
    </row>
    <row r="634" spans="1:20" ht="37" x14ac:dyDescent="0.55000000000000004">
      <c r="A634">
        <v>632</v>
      </c>
      <c r="B634" t="s">
        <v>159</v>
      </c>
      <c r="C634" s="3" t="s">
        <v>160</v>
      </c>
      <c r="D634">
        <v>2799.6805796727699</v>
      </c>
      <c r="E634">
        <v>130223.42720860901</v>
      </c>
      <c r="F634" s="4">
        <f t="shared" si="48"/>
        <v>46.513673079030205</v>
      </c>
      <c r="G634" t="s">
        <v>19</v>
      </c>
      <c r="H634">
        <v>4185.7231226016702</v>
      </c>
      <c r="I634" s="5" cm="1">
        <f t="array" ref="I634">_xlfn.IFS(H634=0,0,H634&gt;0,E634/H634)</f>
        <v>31.11133330951608</v>
      </c>
      <c r="J634" t="s">
        <v>20</v>
      </c>
      <c r="K634" t="s">
        <v>21</v>
      </c>
      <c r="L634">
        <v>1203402637.2371199</v>
      </c>
      <c r="M634" s="9">
        <f t="shared" si="49"/>
        <v>39497.271264318515</v>
      </c>
      <c r="N634">
        <v>1207149249.58518</v>
      </c>
      <c r="O634" s="9">
        <f t="shared" si="50"/>
        <v>39540.634833161806</v>
      </c>
      <c r="P634" t="b">
        <v>0</v>
      </c>
      <c r="Q634" t="b">
        <v>0</v>
      </c>
      <c r="R634" t="s">
        <v>64</v>
      </c>
      <c r="S634" t="str" cm="1">
        <f t="array" ref="S634:T634">_xlfn.TEXTSPLIT(R634,"/",,TRUE)</f>
        <v>technology</v>
      </c>
      <c r="T634" t="str">
        <v>wearables</v>
      </c>
    </row>
    <row r="635" spans="1:20" x14ac:dyDescent="0.55000000000000004">
      <c r="A635">
        <v>633</v>
      </c>
      <c r="B635" t="s">
        <v>161</v>
      </c>
      <c r="C635" s="3" t="s">
        <v>162</v>
      </c>
      <c r="D635">
        <v>2747.6659806632701</v>
      </c>
      <c r="E635">
        <v>130372.13841190199</v>
      </c>
      <c r="F635" s="4">
        <f t="shared" si="48"/>
        <v>47.448321349609948</v>
      </c>
      <c r="G635" t="s">
        <v>19</v>
      </c>
      <c r="H635">
        <v>4191.5392040217002</v>
      </c>
      <c r="I635" s="5" cm="1">
        <f t="array" ref="I635">_xlfn.IFS(H635=0,0,H635&gt;0,E635/H635)</f>
        <v>31.103642854351087</v>
      </c>
      <c r="J635" t="s">
        <v>20</v>
      </c>
      <c r="K635" t="s">
        <v>21</v>
      </c>
      <c r="L635">
        <v>1203034163.03299</v>
      </c>
      <c r="M635" s="9">
        <f t="shared" si="49"/>
        <v>39493.006516585534</v>
      </c>
      <c r="N635">
        <v>1206784467.35481</v>
      </c>
      <c r="O635" s="9">
        <f t="shared" si="50"/>
        <v>39536.412816606593</v>
      </c>
      <c r="P635" t="b">
        <v>0</v>
      </c>
      <c r="Q635" t="b">
        <v>0</v>
      </c>
      <c r="R635" t="s">
        <v>88</v>
      </c>
      <c r="S635" t="str" cm="1">
        <f t="array" ref="S635:T635">_xlfn.TEXTSPLIT(R635,"/",,TRUE)</f>
        <v>games</v>
      </c>
      <c r="T635" t="str">
        <v>video games</v>
      </c>
    </row>
    <row r="636" spans="1:20" x14ac:dyDescent="0.55000000000000004">
      <c r="A636">
        <v>634</v>
      </c>
      <c r="B636" t="s">
        <v>163</v>
      </c>
      <c r="C636" s="3" t="s">
        <v>164</v>
      </c>
      <c r="D636">
        <v>2695.6513816536799</v>
      </c>
      <c r="E636">
        <v>130520.84961519499</v>
      </c>
      <c r="F636" s="4">
        <f t="shared" si="48"/>
        <v>48.419039087734483</v>
      </c>
      <c r="G636" t="s">
        <v>19</v>
      </c>
      <c r="H636">
        <v>4197.3552854417303</v>
      </c>
      <c r="I636" s="5" cm="1">
        <f t="array" ref="I636">_xlfn.IFS(H636=0,0,H636&gt;0,E636/H636)</f>
        <v>31.095973711803374</v>
      </c>
      <c r="J636" t="s">
        <v>20</v>
      </c>
      <c r="K636" t="s">
        <v>21</v>
      </c>
      <c r="L636">
        <v>1202665688.82886</v>
      </c>
      <c r="M636" s="9">
        <f t="shared" si="49"/>
        <v>39488.741768852546</v>
      </c>
      <c r="N636">
        <v>1206419685.12444</v>
      </c>
      <c r="O636" s="9">
        <f t="shared" si="50"/>
        <v>39532.190800051387</v>
      </c>
      <c r="P636" t="b">
        <v>0</v>
      </c>
      <c r="Q636" t="b">
        <v>0</v>
      </c>
      <c r="R636" t="s">
        <v>32</v>
      </c>
      <c r="S636" t="str" cm="1">
        <f t="array" ref="S636:T636">_xlfn.TEXTSPLIT(R636,"/",,TRUE)</f>
        <v>theater</v>
      </c>
      <c r="T636" t="str">
        <v>plays</v>
      </c>
    </row>
    <row r="637" spans="1:20" x14ac:dyDescent="0.55000000000000004">
      <c r="A637">
        <v>635</v>
      </c>
      <c r="B637" t="s">
        <v>165</v>
      </c>
      <c r="C637" s="3" t="s">
        <v>166</v>
      </c>
      <c r="D637">
        <v>2643.6367826440801</v>
      </c>
      <c r="E637">
        <v>130669.560818488</v>
      </c>
      <c r="F637" s="4">
        <f t="shared" si="48"/>
        <v>49.427955336510536</v>
      </c>
      <c r="G637" t="s">
        <v>19</v>
      </c>
      <c r="H637">
        <v>4203.1713668617504</v>
      </c>
      <c r="I637" s="5" cm="1">
        <f t="array" ref="I637">_xlfn.IFS(H637=0,0,H637&gt;0,E637/H637)</f>
        <v>31.088325793399882</v>
      </c>
      <c r="J637" t="s">
        <v>20</v>
      </c>
      <c r="K637" t="s">
        <v>21</v>
      </c>
      <c r="L637">
        <v>1202297214.6247301</v>
      </c>
      <c r="M637" s="9">
        <f t="shared" si="49"/>
        <v>39484.477021119565</v>
      </c>
      <c r="N637">
        <v>1206054902.8940799</v>
      </c>
      <c r="O637" s="9">
        <f t="shared" si="50"/>
        <v>39527.968783496297</v>
      </c>
      <c r="P637" t="b">
        <v>0</v>
      </c>
      <c r="Q637" t="b">
        <v>1</v>
      </c>
      <c r="R637" t="s">
        <v>32</v>
      </c>
      <c r="S637" t="str" cm="1">
        <f t="array" ref="S637:T637">_xlfn.TEXTSPLIT(R637,"/",,TRUE)</f>
        <v>theater</v>
      </c>
      <c r="T637" t="str">
        <v>plays</v>
      </c>
    </row>
    <row r="638" spans="1:20" x14ac:dyDescent="0.55000000000000004">
      <c r="A638">
        <v>636</v>
      </c>
      <c r="B638" t="s">
        <v>167</v>
      </c>
      <c r="C638" s="3" t="s">
        <v>168</v>
      </c>
      <c r="D638">
        <v>2591.6221836344698</v>
      </c>
      <c r="E638">
        <v>130818.272021781</v>
      </c>
      <c r="F638" s="4">
        <f t="shared" si="48"/>
        <v>50.477370061064427</v>
      </c>
      <c r="G638" t="s">
        <v>19</v>
      </c>
      <c r="H638">
        <v>4208.9874482817804</v>
      </c>
      <c r="I638" s="5" cm="1">
        <f t="array" ref="I638">_xlfn.IFS(H638=0,0,H638&gt;0,E638/H638)</f>
        <v>31.080699011156344</v>
      </c>
      <c r="J638" t="s">
        <v>14</v>
      </c>
      <c r="K638" t="s">
        <v>15</v>
      </c>
      <c r="L638">
        <v>1201928740.42061</v>
      </c>
      <c r="M638" s="9">
        <f t="shared" si="49"/>
        <v>39480.212273386693</v>
      </c>
      <c r="N638">
        <v>1205690120.6637101</v>
      </c>
      <c r="O638" s="9">
        <f t="shared" si="50"/>
        <v>39523.746766941091</v>
      </c>
      <c r="P638" t="b">
        <v>0</v>
      </c>
      <c r="Q638" t="b">
        <v>0</v>
      </c>
      <c r="R638" t="s">
        <v>32</v>
      </c>
      <c r="S638" t="str" cm="1">
        <f t="array" ref="S638:T638">_xlfn.TEXTSPLIT(R638,"/",,TRUE)</f>
        <v>theater</v>
      </c>
      <c r="T638" t="str">
        <v>plays</v>
      </c>
    </row>
    <row r="639" spans="1:20" ht="37" x14ac:dyDescent="0.55000000000000004">
      <c r="A639">
        <v>637</v>
      </c>
      <c r="B639" t="s">
        <v>169</v>
      </c>
      <c r="C639" s="3" t="s">
        <v>170</v>
      </c>
      <c r="D639">
        <v>2539.60758462487</v>
      </c>
      <c r="E639">
        <v>130966.983225074</v>
      </c>
      <c r="F639" s="4">
        <f t="shared" si="48"/>
        <v>51.569771652111115</v>
      </c>
      <c r="G639" t="s">
        <v>13</v>
      </c>
      <c r="H639">
        <v>4214.8035297018096</v>
      </c>
      <c r="I639" s="5" cm="1">
        <f t="array" ref="I639">_xlfn.IFS(H639=0,0,H639&gt;0,E639/H639)</f>
        <v>31.073093277574365</v>
      </c>
      <c r="J639" t="s">
        <v>14</v>
      </c>
      <c r="K639" t="s">
        <v>15</v>
      </c>
      <c r="L639">
        <v>1201560266.21648</v>
      </c>
      <c r="M639" s="9">
        <f t="shared" si="49"/>
        <v>39475.947525653704</v>
      </c>
      <c r="N639">
        <v>1205325338.4333401</v>
      </c>
      <c r="O639" s="9">
        <f t="shared" si="50"/>
        <v>39519.524750385885</v>
      </c>
      <c r="P639" t="b">
        <v>0</v>
      </c>
      <c r="Q639" t="b">
        <v>0</v>
      </c>
      <c r="R639" t="s">
        <v>32</v>
      </c>
      <c r="S639" t="str" cm="1">
        <f t="array" ref="S639:T639">_xlfn.TEXTSPLIT(R639,"/",,TRUE)</f>
        <v>theater</v>
      </c>
      <c r="T639" t="str">
        <v>plays</v>
      </c>
    </row>
    <row r="640" spans="1:20" x14ac:dyDescent="0.55000000000000004">
      <c r="A640">
        <v>638</v>
      </c>
      <c r="B640" t="s">
        <v>171</v>
      </c>
      <c r="C640" s="3" t="s">
        <v>172</v>
      </c>
      <c r="D640">
        <v>2487.5929856153698</v>
      </c>
      <c r="E640">
        <v>131115.694428366</v>
      </c>
      <c r="F640" s="4">
        <f t="shared" si="48"/>
        <v>52.707856625480545</v>
      </c>
      <c r="G640" t="s">
        <v>19</v>
      </c>
      <c r="H640">
        <v>4220.6196111218296</v>
      </c>
      <c r="I640" s="5" cm="1">
        <f t="array" ref="I640">_xlfn.IFS(H640=0,0,H640&gt;0,E640/H640)</f>
        <v>31.065508505637585</v>
      </c>
      <c r="J640" t="s">
        <v>20</v>
      </c>
      <c r="K640" t="s">
        <v>21</v>
      </c>
      <c r="L640">
        <v>1201191792.0123501</v>
      </c>
      <c r="M640" s="9">
        <f t="shared" si="49"/>
        <v>39471.682777920723</v>
      </c>
      <c r="N640">
        <v>1204960556.20297</v>
      </c>
      <c r="O640" s="9">
        <f t="shared" si="50"/>
        <v>39515.302733830671</v>
      </c>
      <c r="P640" t="b">
        <v>0</v>
      </c>
      <c r="Q640" t="b">
        <v>0</v>
      </c>
      <c r="R640" t="s">
        <v>27</v>
      </c>
      <c r="S640" t="str" cm="1">
        <f t="array" ref="S640:T640">_xlfn.TEXTSPLIT(R640,"/",,TRUE)</f>
        <v>technology</v>
      </c>
      <c r="T640" t="str">
        <v>web</v>
      </c>
    </row>
    <row r="641" spans="1:20" x14ac:dyDescent="0.55000000000000004">
      <c r="A641">
        <v>639</v>
      </c>
      <c r="B641" t="s">
        <v>173</v>
      </c>
      <c r="C641" s="3" t="s">
        <v>174</v>
      </c>
      <c r="D641">
        <v>2435.57838660578</v>
      </c>
      <c r="E641">
        <v>131264.405631659</v>
      </c>
      <c r="F641" s="4">
        <f t="shared" si="48"/>
        <v>53.894551845891918</v>
      </c>
      <c r="G641" t="s">
        <v>13</v>
      </c>
      <c r="H641">
        <v>4226.4356925418597</v>
      </c>
      <c r="I641" s="5" cm="1">
        <f t="array" ref="I641">_xlfn.IFS(H641=0,0,H641&gt;0,E641/H641)</f>
        <v>31.057944608809144</v>
      </c>
      <c r="J641" t="s">
        <v>20</v>
      </c>
      <c r="K641" t="s">
        <v>21</v>
      </c>
      <c r="L641">
        <v>1200823317.8082199</v>
      </c>
      <c r="M641" s="9">
        <f t="shared" si="49"/>
        <v>39467.418030187728</v>
      </c>
      <c r="N641">
        <v>1204595773.9726</v>
      </c>
      <c r="O641" s="9">
        <f t="shared" si="50"/>
        <v>39511.080717275465</v>
      </c>
      <c r="P641" t="b">
        <v>0</v>
      </c>
      <c r="Q641" t="b">
        <v>0</v>
      </c>
      <c r="R641" t="s">
        <v>32</v>
      </c>
      <c r="S641" t="str" cm="1">
        <f t="array" ref="S641:T641">_xlfn.TEXTSPLIT(R641,"/",,TRUE)</f>
        <v>theater</v>
      </c>
      <c r="T641" t="str">
        <v>plays</v>
      </c>
    </row>
    <row r="642" spans="1:20" x14ac:dyDescent="0.55000000000000004">
      <c r="A642">
        <v>640</v>
      </c>
      <c r="B642" t="s">
        <v>175</v>
      </c>
      <c r="C642" s="3" t="s">
        <v>176</v>
      </c>
      <c r="D642">
        <v>2383.5637875961702</v>
      </c>
      <c r="E642">
        <v>131413.116834952</v>
      </c>
      <c r="F642" s="4">
        <f t="shared" ref="F642:F649" si="51">E642/D642</f>
        <v>55.133039660533882</v>
      </c>
      <c r="G642" t="s">
        <v>13</v>
      </c>
      <c r="H642">
        <v>4232.2517739618897</v>
      </c>
      <c r="I642" s="5" cm="1">
        <f t="array" ref="I642">_xlfn.IFS(H642=0,0,H642&gt;0,E642/H642)</f>
        <v>31.050401501027366</v>
      </c>
      <c r="J642" t="s">
        <v>20</v>
      </c>
      <c r="K642" t="s">
        <v>21</v>
      </c>
      <c r="L642">
        <v>1200454843.60409</v>
      </c>
      <c r="M642" s="9">
        <f t="shared" ref="M642:M649" si="52">(((L642/60)/60)/24)+DATE(1970,1,1)</f>
        <v>39463.153282454747</v>
      </c>
      <c r="N642">
        <v>1204230991.7422299</v>
      </c>
      <c r="O642" s="9">
        <f t="shared" ref="O642:O649" si="53">(((N642/60)/60)/24)+DATE(1970,1,1)</f>
        <v>39506.858700720251</v>
      </c>
      <c r="P642" t="b">
        <v>0</v>
      </c>
      <c r="Q642" t="b">
        <v>1</v>
      </c>
      <c r="R642" t="s">
        <v>27</v>
      </c>
      <c r="S642" t="str" cm="1">
        <f t="array" ref="S642:T642">_xlfn.TEXTSPLIT(R642,"/",,TRUE)</f>
        <v>technology</v>
      </c>
      <c r="T642" t="str">
        <v>web</v>
      </c>
    </row>
    <row r="643" spans="1:20" x14ac:dyDescent="0.55000000000000004">
      <c r="A643">
        <v>641</v>
      </c>
      <c r="B643" t="s">
        <v>177</v>
      </c>
      <c r="C643" s="3" t="s">
        <v>178</v>
      </c>
      <c r="D643">
        <v>2331.5491885865699</v>
      </c>
      <c r="E643">
        <v>131561.828038245</v>
      </c>
      <c r="F643" s="4">
        <f t="shared" si="51"/>
        <v>56.426786396902187</v>
      </c>
      <c r="G643" t="s">
        <v>19</v>
      </c>
      <c r="H643">
        <v>4238.0678553819198</v>
      </c>
      <c r="I643" s="5" cm="1">
        <f t="array" ref="I643">_xlfn.IFS(H643=0,0,H643&gt;0,E643/H643)</f>
        <v>31.042879096703164</v>
      </c>
      <c r="J643" t="s">
        <v>20</v>
      </c>
      <c r="K643" t="s">
        <v>21</v>
      </c>
      <c r="L643">
        <v>1200086369.39996</v>
      </c>
      <c r="M643" s="9">
        <f t="shared" si="52"/>
        <v>39458.888534721758</v>
      </c>
      <c r="N643">
        <v>1203866209.5118699</v>
      </c>
      <c r="O643" s="9">
        <f t="shared" si="53"/>
        <v>39502.636684165162</v>
      </c>
      <c r="P643" t="b">
        <v>0</v>
      </c>
      <c r="Q643" t="b">
        <v>0</v>
      </c>
      <c r="R643" t="s">
        <v>32</v>
      </c>
      <c r="S643" t="str" cm="1">
        <f t="array" ref="S643:T643">_xlfn.TEXTSPLIT(R643,"/",,TRUE)</f>
        <v>theater</v>
      </c>
      <c r="T643" t="str">
        <v>plays</v>
      </c>
    </row>
    <row r="644" spans="1:20" x14ac:dyDescent="0.55000000000000004">
      <c r="A644">
        <v>642</v>
      </c>
      <c r="B644" t="s">
        <v>179</v>
      </c>
      <c r="C644" s="3" t="s">
        <v>180</v>
      </c>
      <c r="D644">
        <v>2279.5345895769701</v>
      </c>
      <c r="E644">
        <v>131710.539241538</v>
      </c>
      <c r="F644" s="4">
        <f t="shared" si="51"/>
        <v>57.779574762223938</v>
      </c>
      <c r="G644" t="s">
        <v>13</v>
      </c>
      <c r="H644">
        <v>4243.8839368019399</v>
      </c>
      <c r="I644" s="5" cm="1">
        <f t="array" ref="I644">_xlfn.IFS(H644=0,0,H644&gt;0,E644/H644)</f>
        <v>31.035377310716704</v>
      </c>
      <c r="J644" t="s">
        <v>20</v>
      </c>
      <c r="K644" t="s">
        <v>21</v>
      </c>
      <c r="L644">
        <v>1199717895.1958301</v>
      </c>
      <c r="M644" s="9">
        <f t="shared" si="52"/>
        <v>39454.623786988777</v>
      </c>
      <c r="N644">
        <v>1203501427.2815001</v>
      </c>
      <c r="O644" s="9">
        <f t="shared" si="53"/>
        <v>39498.414667609955</v>
      </c>
      <c r="P644" t="b">
        <v>0</v>
      </c>
      <c r="Q644" t="b">
        <v>1</v>
      </c>
      <c r="R644" t="s">
        <v>32</v>
      </c>
      <c r="S644" t="str" cm="1">
        <f t="array" ref="S644:T644">_xlfn.TEXTSPLIT(R644,"/",,TRUE)</f>
        <v>theater</v>
      </c>
      <c r="T644" t="str">
        <v>plays</v>
      </c>
    </row>
    <row r="645" spans="1:20" ht="37" x14ac:dyDescent="0.55000000000000004">
      <c r="A645">
        <v>643</v>
      </c>
      <c r="B645" t="s">
        <v>181</v>
      </c>
      <c r="C645" s="3" t="s">
        <v>182</v>
      </c>
      <c r="D645">
        <v>2227.5199905673699</v>
      </c>
      <c r="E645">
        <v>131859.25044482999</v>
      </c>
      <c r="F645" s="4">
        <f t="shared" si="51"/>
        <v>59.195540782215033</v>
      </c>
      <c r="G645" t="s">
        <v>19</v>
      </c>
      <c r="H645">
        <v>4249.7000182219699</v>
      </c>
      <c r="I645" s="5" cm="1">
        <f t="array" ref="I645">_xlfn.IFS(H645=0,0,H645&gt;0,E645/H645)</f>
        <v>31.027896058413678</v>
      </c>
      <c r="J645" t="s">
        <v>39</v>
      </c>
      <c r="K645" t="s">
        <v>40</v>
      </c>
      <c r="L645">
        <v>1199349420.9916999</v>
      </c>
      <c r="M645" s="9">
        <f t="shared" si="52"/>
        <v>39450.359039255782</v>
      </c>
      <c r="N645">
        <v>1203136645.0511301</v>
      </c>
      <c r="O645" s="9">
        <f t="shared" si="53"/>
        <v>39494.192651054749</v>
      </c>
      <c r="P645" t="b">
        <v>0</v>
      </c>
      <c r="Q645" t="b">
        <v>1</v>
      </c>
      <c r="R645" t="s">
        <v>64</v>
      </c>
      <c r="S645" t="str" cm="1">
        <f t="array" ref="S645:T645">_xlfn.TEXTSPLIT(R645,"/",,TRUE)</f>
        <v>technology</v>
      </c>
      <c r="T645" t="str">
        <v>wearables</v>
      </c>
    </row>
    <row r="646" spans="1:20" x14ac:dyDescent="0.55000000000000004">
      <c r="A646">
        <v>644</v>
      </c>
      <c r="B646" t="s">
        <v>183</v>
      </c>
      <c r="C646" s="3" t="s">
        <v>184</v>
      </c>
      <c r="D646">
        <v>2175.5053915578801</v>
      </c>
      <c r="E646">
        <v>132007.96164812299</v>
      </c>
      <c r="F646" s="4">
        <f t="shared" si="51"/>
        <v>60.679216038895703</v>
      </c>
      <c r="G646" t="s">
        <v>19</v>
      </c>
      <c r="H646">
        <v>4255.516099642</v>
      </c>
      <c r="I646" s="5" cm="1">
        <f t="array" ref="I646">_xlfn.IFS(H646=0,0,H646&gt;0,E646/H646)</f>
        <v>31.020435255603498</v>
      </c>
      <c r="J646" t="s">
        <v>106</v>
      </c>
      <c r="K646" t="s">
        <v>107</v>
      </c>
      <c r="L646">
        <v>1198980946.78757</v>
      </c>
      <c r="M646" s="9">
        <f t="shared" si="52"/>
        <v>39446.094291522801</v>
      </c>
      <c r="N646">
        <v>1202771862.82076</v>
      </c>
      <c r="O646" s="9">
        <f t="shared" si="53"/>
        <v>39489.970634499536</v>
      </c>
      <c r="P646" t="b">
        <v>0</v>
      </c>
      <c r="Q646" t="b">
        <v>1</v>
      </c>
      <c r="R646" t="s">
        <v>32</v>
      </c>
      <c r="S646" t="str" cm="1">
        <f t="array" ref="S646:T646">_xlfn.TEXTSPLIT(R646,"/",,TRUE)</f>
        <v>theater</v>
      </c>
      <c r="T646" t="str">
        <v>plays</v>
      </c>
    </row>
    <row r="647" spans="1:20" x14ac:dyDescent="0.55000000000000004">
      <c r="A647">
        <v>645</v>
      </c>
      <c r="B647" t="s">
        <v>185</v>
      </c>
      <c r="C647" s="3" t="s">
        <v>186</v>
      </c>
      <c r="D647">
        <v>2123.4907925482698</v>
      </c>
      <c r="E647">
        <v>132156.67285141599</v>
      </c>
      <c r="F647" s="4">
        <f t="shared" si="51"/>
        <v>62.235576116072039</v>
      </c>
      <c r="G647" t="s">
        <v>73</v>
      </c>
      <c r="H647">
        <v>4261.33218106202</v>
      </c>
      <c r="I647" s="5" cm="1">
        <f t="array" ref="I647">_xlfn.IFS(H647=0,0,H647&gt;0,E647/H647)</f>
        <v>31.012994818554503</v>
      </c>
      <c r="J647" t="s">
        <v>20</v>
      </c>
      <c r="K647" t="s">
        <v>21</v>
      </c>
      <c r="L647">
        <v>1198612472.5834501</v>
      </c>
      <c r="M647" s="9">
        <f t="shared" si="52"/>
        <v>39441.829543789929</v>
      </c>
      <c r="N647">
        <v>1202407080.59039</v>
      </c>
      <c r="O647" s="9">
        <f t="shared" si="53"/>
        <v>39485.748617944329</v>
      </c>
      <c r="P647" t="b">
        <v>0</v>
      </c>
      <c r="Q647" t="b">
        <v>0</v>
      </c>
      <c r="R647" t="s">
        <v>32</v>
      </c>
      <c r="S647" t="str" cm="1">
        <f t="array" ref="S647:T647">_xlfn.TEXTSPLIT(R647,"/",,TRUE)</f>
        <v>theater</v>
      </c>
      <c r="T647" t="str">
        <v>plays</v>
      </c>
    </row>
    <row r="648" spans="1:20" x14ac:dyDescent="0.55000000000000004">
      <c r="A648">
        <v>646</v>
      </c>
      <c r="B648" t="s">
        <v>187</v>
      </c>
      <c r="C648" s="3" t="s">
        <v>188</v>
      </c>
      <c r="D648">
        <v>2071.47619353867</v>
      </c>
      <c r="E648">
        <v>132305.38405470899</v>
      </c>
      <c r="F648" s="4">
        <f t="shared" si="51"/>
        <v>63.870096343561542</v>
      </c>
      <c r="G648" t="s">
        <v>19</v>
      </c>
      <c r="H648">
        <v>4267.1482624820501</v>
      </c>
      <c r="I648" s="5" cm="1">
        <f t="array" ref="I648">_xlfn.IFS(H648=0,0,H648&gt;0,E648/H648)</f>
        <v>31.005574663991545</v>
      </c>
      <c r="J648" t="s">
        <v>106</v>
      </c>
      <c r="K648" t="s">
        <v>107</v>
      </c>
      <c r="L648">
        <v>1198243998.3793199</v>
      </c>
      <c r="M648" s="9">
        <f t="shared" si="52"/>
        <v>39437.56479605694</v>
      </c>
      <c r="N648">
        <v>1202042298.3600199</v>
      </c>
      <c r="O648" s="9">
        <f t="shared" si="53"/>
        <v>39481.526601389123</v>
      </c>
      <c r="P648" t="b">
        <v>0</v>
      </c>
      <c r="Q648" t="b">
        <v>1</v>
      </c>
      <c r="R648" t="s">
        <v>32</v>
      </c>
      <c r="S648" t="str" cm="1">
        <f t="array" ref="S648:T648">_xlfn.TEXTSPLIT(R648,"/",,TRUE)</f>
        <v>theater</v>
      </c>
      <c r="T648" t="str">
        <v>plays</v>
      </c>
    </row>
    <row r="649" spans="1:20" ht="37" x14ac:dyDescent="0.55000000000000004">
      <c r="A649">
        <v>647</v>
      </c>
      <c r="B649" t="s">
        <v>189</v>
      </c>
      <c r="C649" s="3" t="s">
        <v>190</v>
      </c>
      <c r="D649">
        <v>2019.46159452907</v>
      </c>
      <c r="E649">
        <v>132454.09525800199</v>
      </c>
      <c r="F649" s="4">
        <f t="shared" si="51"/>
        <v>65.588816156164498</v>
      </c>
      <c r="G649" t="s">
        <v>19</v>
      </c>
      <c r="H649">
        <v>4272.9643439020801</v>
      </c>
      <c r="I649" s="5" cm="1">
        <f t="array" ref="I649">_xlfn.IFS(H649=0,0,H649&gt;0,E649/H649)</f>
        <v>30.998174709093085</v>
      </c>
      <c r="J649" t="s">
        <v>20</v>
      </c>
      <c r="K649" t="s">
        <v>21</v>
      </c>
      <c r="L649">
        <v>1197875524.17519</v>
      </c>
      <c r="M649" s="9">
        <f t="shared" si="52"/>
        <v>39433.300048323959</v>
      </c>
      <c r="N649">
        <v>1201677516.1296501</v>
      </c>
      <c r="O649" s="9">
        <f t="shared" si="53"/>
        <v>39477.30458483391</v>
      </c>
      <c r="P649" t="b">
        <v>0</v>
      </c>
      <c r="Q649" t="b">
        <v>0</v>
      </c>
      <c r="R649" t="s">
        <v>32</v>
      </c>
      <c r="S649" t="str" cm="1">
        <f t="array" ref="S649:T649">_xlfn.TEXTSPLIT(R649,"/",,TRUE)</f>
        <v>theater</v>
      </c>
      <c r="T649" t="str">
        <v>plays</v>
      </c>
    </row>
    <row r="650" spans="1:20" x14ac:dyDescent="0.55000000000000004">
      <c r="A650">
        <v>648</v>
      </c>
      <c r="B650" t="s">
        <v>11</v>
      </c>
      <c r="C650" s="3" t="s">
        <v>12</v>
      </c>
      <c r="D650">
        <v>1967.44699551947</v>
      </c>
      <c r="E650">
        <v>132602.806461295</v>
      </c>
      <c r="F650" s="4">
        <f t="shared" ref="F650:F713" si="54">E650/D650</f>
        <v>67.398413661600856</v>
      </c>
      <c r="G650" t="s">
        <v>13</v>
      </c>
      <c r="H650">
        <v>4278.7804253221002</v>
      </c>
      <c r="I650" s="5" cm="1">
        <f t="array" ref="I650">_xlfn.IFS(H650=0,0,H650&gt;0,E650/H650)</f>
        <v>30.99079487148791</v>
      </c>
      <c r="J650" t="s">
        <v>14</v>
      </c>
      <c r="K650" t="s">
        <v>15</v>
      </c>
      <c r="L650">
        <v>1197507049.97106</v>
      </c>
      <c r="M650" s="9">
        <f t="shared" ref="M650:M713" si="55">(((L650/60)/60)/24)+DATE(1970,1,1)</f>
        <v>39429.035300590971</v>
      </c>
      <c r="N650">
        <v>1201312733.8992901</v>
      </c>
      <c r="O650" s="9">
        <f t="shared" ref="O650:O713" si="56">(((N650/60)/60)/24)+DATE(1970,1,1)</f>
        <v>39473.08256827882</v>
      </c>
      <c r="P650" t="b">
        <v>0</v>
      </c>
      <c r="Q650" t="b">
        <v>0</v>
      </c>
      <c r="R650" t="s">
        <v>16</v>
      </c>
      <c r="S650" t="str" cm="1">
        <f t="array" ref="S650:T650">_xlfn.TEXTSPLIT(R650,"/",,TRUE)</f>
        <v>food</v>
      </c>
      <c r="T650" t="str">
        <v>food trucks</v>
      </c>
    </row>
    <row r="651" spans="1:20" x14ac:dyDescent="0.55000000000000004">
      <c r="A651">
        <v>649</v>
      </c>
      <c r="B651" t="s">
        <v>17</v>
      </c>
      <c r="C651" s="3" t="s">
        <v>18</v>
      </c>
      <c r="D651">
        <v>1915.4323965098699</v>
      </c>
      <c r="E651">
        <v>132751.51766458701</v>
      </c>
      <c r="F651" s="4">
        <f t="shared" si="54"/>
        <v>69.306292358046662</v>
      </c>
      <c r="G651" t="s">
        <v>19</v>
      </c>
      <c r="H651">
        <v>4284.5965067421303</v>
      </c>
      <c r="I651" s="5" cm="1">
        <f t="array" ref="I651">_xlfn.IFS(H651=0,0,H651&gt;0,E651/H651)</f>
        <v>30.983435069251598</v>
      </c>
      <c r="J651" t="s">
        <v>20</v>
      </c>
      <c r="K651" t="s">
        <v>21</v>
      </c>
      <c r="L651">
        <v>1197138575.7669301</v>
      </c>
      <c r="M651" s="9">
        <f t="shared" si="55"/>
        <v>39424.77055285799</v>
      </c>
      <c r="N651">
        <v>1200947951.66892</v>
      </c>
      <c r="O651" s="9">
        <f t="shared" si="56"/>
        <v>39468.860551723614</v>
      </c>
      <c r="P651" t="b">
        <v>0</v>
      </c>
      <c r="Q651" t="b">
        <v>1</v>
      </c>
      <c r="R651" t="s">
        <v>22</v>
      </c>
      <c r="S651" t="str" cm="1">
        <f t="array" ref="S651:T651">_xlfn.TEXTSPLIT(R651,"/",,TRUE)</f>
        <v>music</v>
      </c>
      <c r="T651" t="str">
        <v>rock</v>
      </c>
    </row>
    <row r="652" spans="1:20" ht="37" x14ac:dyDescent="0.55000000000000004">
      <c r="A652">
        <v>650</v>
      </c>
      <c r="B652" t="s">
        <v>23</v>
      </c>
      <c r="C652" s="3" t="s">
        <v>24</v>
      </c>
      <c r="D652">
        <v>1863.4177975003699</v>
      </c>
      <c r="E652">
        <v>132900.22886788001</v>
      </c>
      <c r="F652" s="4">
        <f t="shared" si="54"/>
        <v>71.320682375232934</v>
      </c>
      <c r="G652" t="s">
        <v>19</v>
      </c>
      <c r="H652">
        <v>4290.4125881621603</v>
      </c>
      <c r="I652" s="5" cm="1">
        <f t="array" ref="I652">_xlfn.IFS(H652=0,0,H652&gt;0,E652/H652)</f>
        <v>30.976095220904874</v>
      </c>
      <c r="J652" t="s">
        <v>25</v>
      </c>
      <c r="K652" t="s">
        <v>26</v>
      </c>
      <c r="L652">
        <v>1196770101.5627999</v>
      </c>
      <c r="M652" s="9">
        <f t="shared" si="55"/>
        <v>39420.505805125002</v>
      </c>
      <c r="N652">
        <v>1200583169.43855</v>
      </c>
      <c r="O652" s="9">
        <f t="shared" si="56"/>
        <v>39464.6385351684</v>
      </c>
      <c r="P652" t="b">
        <v>0</v>
      </c>
      <c r="Q652" t="b">
        <v>0</v>
      </c>
      <c r="R652" t="s">
        <v>27</v>
      </c>
      <c r="S652" t="str" cm="1">
        <f t="array" ref="S652:T652">_xlfn.TEXTSPLIT(R652,"/",,TRUE)</f>
        <v>technology</v>
      </c>
      <c r="T652" t="str">
        <v>web</v>
      </c>
    </row>
    <row r="653" spans="1:20" ht="37" x14ac:dyDescent="0.55000000000000004">
      <c r="A653">
        <v>651</v>
      </c>
      <c r="B653" t="s">
        <v>28</v>
      </c>
      <c r="C653" s="3" t="s">
        <v>29</v>
      </c>
      <c r="D653">
        <v>1811.4031984907699</v>
      </c>
      <c r="E653">
        <v>133048.94007117301</v>
      </c>
      <c r="F653" s="4">
        <f t="shared" si="54"/>
        <v>73.450759158439766</v>
      </c>
      <c r="G653" t="s">
        <v>13</v>
      </c>
      <c r="H653">
        <v>4296.2286695821904</v>
      </c>
      <c r="I653" s="5" cm="1">
        <f t="array" ref="I653">_xlfn.IFS(H653=0,0,H653&gt;0,E653/H653)</f>
        <v>30.968775245408914</v>
      </c>
      <c r="J653" t="s">
        <v>20</v>
      </c>
      <c r="K653" t="s">
        <v>21</v>
      </c>
      <c r="L653">
        <v>1196401627.35867</v>
      </c>
      <c r="M653" s="9">
        <f t="shared" si="55"/>
        <v>39416.241057392013</v>
      </c>
      <c r="N653">
        <v>1200218387.20818</v>
      </c>
      <c r="O653" s="9">
        <f t="shared" si="56"/>
        <v>39460.416518613194</v>
      </c>
      <c r="P653" t="b">
        <v>0</v>
      </c>
      <c r="Q653" t="b">
        <v>0</v>
      </c>
      <c r="R653" t="s">
        <v>22</v>
      </c>
      <c r="S653" t="str" cm="1">
        <f t="array" ref="S653:T653">_xlfn.TEXTSPLIT(R653,"/",,TRUE)</f>
        <v>music</v>
      </c>
      <c r="T653" t="str">
        <v>rock</v>
      </c>
    </row>
    <row r="654" spans="1:20" x14ac:dyDescent="0.55000000000000004">
      <c r="A654">
        <v>652</v>
      </c>
      <c r="B654" t="s">
        <v>30</v>
      </c>
      <c r="C654" s="3" t="s">
        <v>31</v>
      </c>
      <c r="D654">
        <v>1759.3885994811701</v>
      </c>
      <c r="E654">
        <v>133197.65127446601</v>
      </c>
      <c r="F654" s="4">
        <f t="shared" si="54"/>
        <v>75.706783205111677</v>
      </c>
      <c r="G654" t="s">
        <v>13</v>
      </c>
      <c r="H654">
        <v>4302.0447510022104</v>
      </c>
      <c r="I654" s="5" cm="1">
        <f t="array" ref="I654">_xlfn.IFS(H654=0,0,H654&gt;0,E654/H654)</f>
        <v>30.96147506216343</v>
      </c>
      <c r="J654" t="s">
        <v>20</v>
      </c>
      <c r="K654" t="s">
        <v>21</v>
      </c>
      <c r="L654">
        <v>1196033153.1545401</v>
      </c>
      <c r="M654" s="9">
        <f t="shared" si="55"/>
        <v>39411.976309659032</v>
      </c>
      <c r="N654">
        <v>1199853604.9778099</v>
      </c>
      <c r="O654" s="9">
        <f t="shared" si="56"/>
        <v>39456.194502057988</v>
      </c>
      <c r="P654" t="b">
        <v>0</v>
      </c>
      <c r="Q654" t="b">
        <v>0</v>
      </c>
      <c r="R654" t="s">
        <v>32</v>
      </c>
      <c r="S654" t="str" cm="1">
        <f t="array" ref="S654:T654">_xlfn.TEXTSPLIT(R654,"/",,TRUE)</f>
        <v>theater</v>
      </c>
      <c r="T654" t="str">
        <v>plays</v>
      </c>
    </row>
    <row r="655" spans="1:20" x14ac:dyDescent="0.55000000000000004">
      <c r="A655">
        <v>653</v>
      </c>
      <c r="B655" t="s">
        <v>33</v>
      </c>
      <c r="C655" s="3" t="s">
        <v>34</v>
      </c>
      <c r="D655">
        <v>1707.3740004715701</v>
      </c>
      <c r="E655">
        <v>133346.36247775899</v>
      </c>
      <c r="F655" s="4">
        <f t="shared" si="54"/>
        <v>78.100265343696947</v>
      </c>
      <c r="G655" t="s">
        <v>19</v>
      </c>
      <c r="H655">
        <v>4307.8608324222396</v>
      </c>
      <c r="I655" s="5" cm="1">
        <f t="array" ref="I655">_xlfn.IFS(H655=0,0,H655&gt;0,E655/H655)</f>
        <v>30.954194591003191</v>
      </c>
      <c r="J655" t="s">
        <v>35</v>
      </c>
      <c r="K655" t="s">
        <v>36</v>
      </c>
      <c r="L655">
        <v>1195664678.9504099</v>
      </c>
      <c r="M655" s="9">
        <f t="shared" si="55"/>
        <v>39407.711561926044</v>
      </c>
      <c r="N655">
        <v>1199488822.7474401</v>
      </c>
      <c r="O655" s="9">
        <f t="shared" si="56"/>
        <v>39451.972485502782</v>
      </c>
      <c r="P655" t="b">
        <v>0</v>
      </c>
      <c r="Q655" t="b">
        <v>0</v>
      </c>
      <c r="R655" t="s">
        <v>32</v>
      </c>
      <c r="S655" t="str" cm="1">
        <f t="array" ref="S655:T655">_xlfn.TEXTSPLIT(R655,"/",,TRUE)</f>
        <v>theater</v>
      </c>
      <c r="T655" t="str">
        <v>plays</v>
      </c>
    </row>
    <row r="656" spans="1:20" x14ac:dyDescent="0.55000000000000004">
      <c r="A656">
        <v>654</v>
      </c>
      <c r="B656" t="s">
        <v>37</v>
      </c>
      <c r="C656" s="3" t="s">
        <v>38</v>
      </c>
      <c r="D656">
        <v>1655.35940146197</v>
      </c>
      <c r="E656">
        <v>133495.073681051</v>
      </c>
      <c r="F656" s="4">
        <f t="shared" si="54"/>
        <v>80.644163172753693</v>
      </c>
      <c r="G656" t="s">
        <v>13</v>
      </c>
      <c r="H656">
        <v>4313.6769138422696</v>
      </c>
      <c r="I656" s="5" cm="1">
        <f t="array" ref="I656">_xlfn.IFS(H656=0,0,H656&gt;0,E656/H656)</f>
        <v>30.946933752195303</v>
      </c>
      <c r="J656" t="s">
        <v>39</v>
      </c>
      <c r="K656" t="s">
        <v>40</v>
      </c>
      <c r="L656">
        <v>1195296204.74629</v>
      </c>
      <c r="M656" s="9">
        <f t="shared" si="55"/>
        <v>39403.446814193172</v>
      </c>
      <c r="N656">
        <v>1199124040.5170801</v>
      </c>
      <c r="O656" s="9">
        <f t="shared" si="56"/>
        <v>39447.750468947685</v>
      </c>
      <c r="P656" t="b">
        <v>0</v>
      </c>
      <c r="Q656" t="b">
        <v>0</v>
      </c>
      <c r="R656" t="s">
        <v>41</v>
      </c>
      <c r="S656" t="str" cm="1">
        <f t="array" ref="S656:T656">_xlfn.TEXTSPLIT(R656,"/",,TRUE)</f>
        <v>film &amp; video</v>
      </c>
      <c r="T656" t="str">
        <v>documentary</v>
      </c>
    </row>
    <row r="657" spans="1:20" x14ac:dyDescent="0.55000000000000004">
      <c r="A657">
        <v>655</v>
      </c>
      <c r="B657" t="s">
        <v>42</v>
      </c>
      <c r="C657" s="3" t="s">
        <v>43</v>
      </c>
      <c r="D657">
        <v>1603.34480245238</v>
      </c>
      <c r="E657">
        <v>133643.784884344</v>
      </c>
      <c r="F657" s="4">
        <f t="shared" si="54"/>
        <v>83.35311573650938</v>
      </c>
      <c r="G657" t="s">
        <v>19</v>
      </c>
      <c r="H657">
        <v>4319.4929952622897</v>
      </c>
      <c r="I657" s="5" cm="1">
        <f t="array" ref="I657">_xlfn.IFS(H657=0,0,H657&gt;0,E657/H657)</f>
        <v>30.939692466436988</v>
      </c>
      <c r="J657" t="s">
        <v>35</v>
      </c>
      <c r="K657" t="s">
        <v>36</v>
      </c>
      <c r="L657">
        <v>1194927730.54216</v>
      </c>
      <c r="M657" s="9">
        <f t="shared" si="55"/>
        <v>39399.182066460184</v>
      </c>
      <c r="N657">
        <v>1198759258.28671</v>
      </c>
      <c r="O657" s="9">
        <f t="shared" si="56"/>
        <v>39443.528452392478</v>
      </c>
      <c r="P657" t="b">
        <v>0</v>
      </c>
      <c r="Q657" t="b">
        <v>0</v>
      </c>
      <c r="R657" t="s">
        <v>32</v>
      </c>
      <c r="S657" t="str" cm="1">
        <f t="array" ref="S657:T657">_xlfn.TEXTSPLIT(R657,"/",,TRUE)</f>
        <v>theater</v>
      </c>
      <c r="T657" t="str">
        <v>plays</v>
      </c>
    </row>
    <row r="658" spans="1:20" x14ac:dyDescent="0.55000000000000004">
      <c r="A658">
        <v>656</v>
      </c>
      <c r="B658" t="s">
        <v>44</v>
      </c>
      <c r="C658" s="3" t="s">
        <v>45</v>
      </c>
      <c r="D658">
        <v>1551.33020344287</v>
      </c>
      <c r="E658">
        <v>133792.496087637</v>
      </c>
      <c r="F658" s="4">
        <f t="shared" si="54"/>
        <v>86.243725411076937</v>
      </c>
      <c r="G658" t="s">
        <v>46</v>
      </c>
      <c r="H658">
        <v>4325.3090766823198</v>
      </c>
      <c r="I658" s="5" cm="1">
        <f t="array" ref="I658">_xlfn.IFS(H658=0,0,H658&gt;0,E658/H658)</f>
        <v>30.932470654851109</v>
      </c>
      <c r="J658" t="s">
        <v>35</v>
      </c>
      <c r="K658" t="s">
        <v>36</v>
      </c>
      <c r="L658">
        <v>1194559256.3380301</v>
      </c>
      <c r="M658" s="9">
        <f t="shared" si="55"/>
        <v>39394.917318727203</v>
      </c>
      <c r="N658">
        <v>1198394476.05634</v>
      </c>
      <c r="O658" s="9">
        <f t="shared" si="56"/>
        <v>39439.306435837265</v>
      </c>
      <c r="P658" t="b">
        <v>0</v>
      </c>
      <c r="Q658" t="b">
        <v>0</v>
      </c>
      <c r="R658" t="s">
        <v>32</v>
      </c>
      <c r="S658" t="str" cm="1">
        <f t="array" ref="S658:T658">_xlfn.TEXTSPLIT(R658,"/",,TRUE)</f>
        <v>theater</v>
      </c>
      <c r="T658" t="str">
        <v>plays</v>
      </c>
    </row>
    <row r="659" spans="1:20" x14ac:dyDescent="0.55000000000000004">
      <c r="A659">
        <v>657</v>
      </c>
      <c r="B659" t="s">
        <v>47</v>
      </c>
      <c r="C659" s="3" t="s">
        <v>48</v>
      </c>
      <c r="D659">
        <v>1499.31560443327</v>
      </c>
      <c r="E659">
        <v>133941.20729093</v>
      </c>
      <c r="F659" s="4">
        <f t="shared" si="54"/>
        <v>89.334898466263056</v>
      </c>
      <c r="G659" t="s">
        <v>13</v>
      </c>
      <c r="H659">
        <v>4331.1251581023498</v>
      </c>
      <c r="I659" s="5" cm="1">
        <f t="array" ref="I659">_xlfn.IFS(H659=0,0,H659&gt;0,E659/H659)</f>
        <v>30.925268238984657</v>
      </c>
      <c r="J659" t="s">
        <v>20</v>
      </c>
      <c r="K659" t="s">
        <v>21</v>
      </c>
      <c r="L659">
        <v>1194190782.1338999</v>
      </c>
      <c r="M659" s="9">
        <f t="shared" si="55"/>
        <v>39390.652570994214</v>
      </c>
      <c r="N659">
        <v>1198029693.8259699</v>
      </c>
      <c r="O659" s="9">
        <f t="shared" si="56"/>
        <v>39435.084419282059</v>
      </c>
      <c r="P659" t="b">
        <v>0</v>
      </c>
      <c r="Q659" t="b">
        <v>0</v>
      </c>
      <c r="R659" t="s">
        <v>49</v>
      </c>
      <c r="S659" t="str" cm="1">
        <f t="array" ref="S659:T659">_xlfn.TEXTSPLIT(R659,"/",,TRUE)</f>
        <v>music</v>
      </c>
      <c r="T659" t="str">
        <v>electric music</v>
      </c>
    </row>
    <row r="660" spans="1:20" x14ac:dyDescent="0.55000000000000004">
      <c r="A660">
        <v>658</v>
      </c>
      <c r="B660" t="s">
        <v>50</v>
      </c>
      <c r="C660" s="3" t="s">
        <v>51</v>
      </c>
      <c r="D660">
        <v>1447.3010054236699</v>
      </c>
      <c r="E660">
        <v>134089.91849422301</v>
      </c>
      <c r="F660" s="4">
        <f t="shared" si="54"/>
        <v>92.648259064098923</v>
      </c>
      <c r="G660" t="s">
        <v>19</v>
      </c>
      <c r="H660">
        <v>4336.9412395223699</v>
      </c>
      <c r="I660" s="5" cm="1">
        <f t="array" ref="I660">_xlfn.IFS(H660=0,0,H660&gt;0,E660/H660)</f>
        <v>30.918085140805463</v>
      </c>
      <c r="J660" t="s">
        <v>20</v>
      </c>
      <c r="K660" t="s">
        <v>21</v>
      </c>
      <c r="L660">
        <v>1193822307.92977</v>
      </c>
      <c r="M660" s="9">
        <f t="shared" si="55"/>
        <v>39386.387823261226</v>
      </c>
      <c r="N660">
        <v>1197664911.5955999</v>
      </c>
      <c r="O660" s="9">
        <f t="shared" si="56"/>
        <v>39430.862402726852</v>
      </c>
      <c r="P660" t="b">
        <v>0</v>
      </c>
      <c r="Q660" t="b">
        <v>0</v>
      </c>
      <c r="R660" t="s">
        <v>52</v>
      </c>
      <c r="S660" t="str" cm="1">
        <f t="array" ref="S660:T660">_xlfn.TEXTSPLIT(R660,"/",,TRUE)</f>
        <v>film &amp; video</v>
      </c>
      <c r="T660" t="str">
        <v>drama</v>
      </c>
    </row>
    <row r="661" spans="1:20" ht="37" x14ac:dyDescent="0.55000000000000004">
      <c r="A661">
        <v>659</v>
      </c>
      <c r="B661" t="s">
        <v>53</v>
      </c>
      <c r="C661" s="3" t="s">
        <v>54</v>
      </c>
      <c r="D661">
        <v>1395.2864064140699</v>
      </c>
      <c r="E661">
        <v>134238.62969751499</v>
      </c>
      <c r="F661" s="4">
        <f t="shared" si="54"/>
        <v>96.208655857626042</v>
      </c>
      <c r="G661" t="s">
        <v>13</v>
      </c>
      <c r="H661">
        <v>4342.7573209423999</v>
      </c>
      <c r="I661" s="5" cm="1">
        <f t="array" ref="I661">_xlfn.IFS(H661=0,0,H661&gt;0,E661/H661)</f>
        <v>30.910921282698922</v>
      </c>
      <c r="J661" t="s">
        <v>20</v>
      </c>
      <c r="K661" t="s">
        <v>21</v>
      </c>
      <c r="L661">
        <v>1193453833.7256401</v>
      </c>
      <c r="M661" s="9">
        <f t="shared" si="55"/>
        <v>39382.123075528238</v>
      </c>
      <c r="N661">
        <v>1197300129.3652301</v>
      </c>
      <c r="O661" s="9">
        <f t="shared" si="56"/>
        <v>39426.640386171646</v>
      </c>
      <c r="P661" t="b">
        <v>0</v>
      </c>
      <c r="Q661" t="b">
        <v>1</v>
      </c>
      <c r="R661" t="s">
        <v>32</v>
      </c>
      <c r="S661" t="str" cm="1">
        <f t="array" ref="S661:T661">_xlfn.TEXTSPLIT(R661,"/",,TRUE)</f>
        <v>theater</v>
      </c>
      <c r="T661" t="str">
        <v>plays</v>
      </c>
    </row>
    <row r="662" spans="1:20" x14ac:dyDescent="0.55000000000000004">
      <c r="A662">
        <v>660</v>
      </c>
      <c r="B662" t="s">
        <v>55</v>
      </c>
      <c r="C662" s="3" t="s">
        <v>56</v>
      </c>
      <c r="D662">
        <v>1343.2718074044799</v>
      </c>
      <c r="E662">
        <v>134387.34090080799</v>
      </c>
      <c r="F662" s="4">
        <f t="shared" si="54"/>
        <v>100.04478628973554</v>
      </c>
      <c r="G662" t="s">
        <v>13</v>
      </c>
      <c r="H662">
        <v>4348.57340236243</v>
      </c>
      <c r="I662" s="5" cm="1">
        <f t="array" ref="I662">_xlfn.IFS(H662=0,0,H662&gt;0,E662/H662)</f>
        <v>30.903776587466588</v>
      </c>
      <c r="J662" t="s">
        <v>20</v>
      </c>
      <c r="K662" t="s">
        <v>21</v>
      </c>
      <c r="L662">
        <v>1193085359.5215099</v>
      </c>
      <c r="M662" s="9">
        <f t="shared" si="55"/>
        <v>39377.858327795249</v>
      </c>
      <c r="N662">
        <v>1196935347.13486</v>
      </c>
      <c r="O662" s="9">
        <f t="shared" si="56"/>
        <v>39422.418369616433</v>
      </c>
      <c r="P662" t="b">
        <v>0</v>
      </c>
      <c r="Q662" t="b">
        <v>0</v>
      </c>
      <c r="R662" t="s">
        <v>52</v>
      </c>
      <c r="S662" t="str" cm="1">
        <f t="array" ref="S662:T662">_xlfn.TEXTSPLIT(R662,"/",,TRUE)</f>
        <v>film &amp; video</v>
      </c>
      <c r="T662" t="str">
        <v>drama</v>
      </c>
    </row>
    <row r="663" spans="1:20" ht="37" x14ac:dyDescent="0.55000000000000004">
      <c r="A663">
        <v>661</v>
      </c>
      <c r="B663" t="s">
        <v>57</v>
      </c>
      <c r="C663" s="3" t="s">
        <v>58</v>
      </c>
      <c r="D663">
        <v>1291.2572083948801</v>
      </c>
      <c r="E663">
        <v>134536.05210410099</v>
      </c>
      <c r="F663" s="4">
        <f t="shared" si="54"/>
        <v>104.18997178055517</v>
      </c>
      <c r="G663" t="s">
        <v>19</v>
      </c>
      <c r="H663">
        <v>4354.38948378246</v>
      </c>
      <c r="I663" s="5" cm="1">
        <f t="array" ref="I663">_xlfn.IFS(H663=0,0,H663&gt;0,E663/H663)</f>
        <v>30.896650978321684</v>
      </c>
      <c r="J663" t="s">
        <v>20</v>
      </c>
      <c r="K663" t="s">
        <v>21</v>
      </c>
      <c r="L663">
        <v>1192716885.31738</v>
      </c>
      <c r="M663" s="9">
        <f t="shared" si="55"/>
        <v>39373.593580062268</v>
      </c>
      <c r="N663">
        <v>1196570564.9045</v>
      </c>
      <c r="O663" s="9">
        <f t="shared" si="56"/>
        <v>39418.196353061343</v>
      </c>
      <c r="P663" t="b">
        <v>0</v>
      </c>
      <c r="Q663" t="b">
        <v>0</v>
      </c>
      <c r="R663" t="s">
        <v>59</v>
      </c>
      <c r="S663" t="str" cm="1">
        <f t="array" ref="S663:T663">_xlfn.TEXTSPLIT(R663,"/",,TRUE)</f>
        <v>music</v>
      </c>
      <c r="T663" t="str">
        <v>indie rock</v>
      </c>
    </row>
    <row r="664" spans="1:20" x14ac:dyDescent="0.55000000000000004">
      <c r="A664">
        <v>662</v>
      </c>
      <c r="B664" t="s">
        <v>60</v>
      </c>
      <c r="C664" s="3" t="s">
        <v>61</v>
      </c>
      <c r="D664">
        <v>1239.2426093853701</v>
      </c>
      <c r="E664">
        <v>134684.76330739399</v>
      </c>
      <c r="F664" s="4">
        <f t="shared" si="54"/>
        <v>108.68312813597807</v>
      </c>
      <c r="G664" t="s">
        <v>13</v>
      </c>
      <c r="H664">
        <v>4360.2055652024801</v>
      </c>
      <c r="I664" s="5" cm="1">
        <f t="array" ref="I664">_xlfn.IFS(H664=0,0,H664&gt;0,E664/H664)</f>
        <v>30.88954437888744</v>
      </c>
      <c r="J664" t="s">
        <v>20</v>
      </c>
      <c r="K664" t="s">
        <v>21</v>
      </c>
      <c r="L664">
        <v>1192348411.11325</v>
      </c>
      <c r="M664" s="9">
        <f t="shared" si="55"/>
        <v>39369.32883232928</v>
      </c>
      <c r="N664">
        <v>1196205782.67413</v>
      </c>
      <c r="O664" s="9">
        <f t="shared" si="56"/>
        <v>39413.974336506137</v>
      </c>
      <c r="P664" t="b">
        <v>0</v>
      </c>
      <c r="Q664" t="b">
        <v>0</v>
      </c>
      <c r="R664" t="s">
        <v>59</v>
      </c>
      <c r="S664" t="str" cm="1">
        <f t="array" ref="S664:T664">_xlfn.TEXTSPLIT(R664,"/",,TRUE)</f>
        <v>music</v>
      </c>
      <c r="T664" t="str">
        <v>indie rock</v>
      </c>
    </row>
    <row r="665" spans="1:20" x14ac:dyDescent="0.55000000000000004">
      <c r="A665">
        <v>663</v>
      </c>
      <c r="B665" t="s">
        <v>62</v>
      </c>
      <c r="C665" s="3" t="s">
        <v>63</v>
      </c>
      <c r="D665">
        <v>1187.2280103757701</v>
      </c>
      <c r="E665">
        <v>134833.474510687</v>
      </c>
      <c r="F665" s="4">
        <f t="shared" si="54"/>
        <v>113.56999104831665</v>
      </c>
      <c r="G665" t="s">
        <v>13</v>
      </c>
      <c r="H665">
        <v>4366.0216466225102</v>
      </c>
      <c r="I665" s="5" cm="1">
        <f t="array" ref="I665">_xlfn.IFS(H665=0,0,H665&gt;0,E665/H665)</f>
        <v>30.882456713193847</v>
      </c>
      <c r="J665" t="s">
        <v>20</v>
      </c>
      <c r="K665" t="s">
        <v>21</v>
      </c>
      <c r="L665">
        <v>1191979936.9091301</v>
      </c>
      <c r="M665" s="9">
        <f t="shared" si="55"/>
        <v>39365.064084596415</v>
      </c>
      <c r="N665">
        <v>1195841000.4437599</v>
      </c>
      <c r="O665" s="9">
        <f t="shared" si="56"/>
        <v>39409.752319950923</v>
      </c>
      <c r="P665" t="b">
        <v>0</v>
      </c>
      <c r="Q665" t="b">
        <v>0</v>
      </c>
      <c r="R665" t="s">
        <v>64</v>
      </c>
      <c r="S665" t="str" cm="1">
        <f t="array" ref="S665:T665">_xlfn.TEXTSPLIT(R665,"/",,TRUE)</f>
        <v>technology</v>
      </c>
      <c r="T665" t="str">
        <v>wearables</v>
      </c>
    </row>
    <row r="666" spans="1:20" x14ac:dyDescent="0.55000000000000004">
      <c r="A666">
        <v>664</v>
      </c>
      <c r="B666" t="s">
        <v>65</v>
      </c>
      <c r="C666" s="3" t="s">
        <v>66</v>
      </c>
      <c r="D666">
        <v>1135.21341136617</v>
      </c>
      <c r="E666">
        <v>134982.18571398</v>
      </c>
      <c r="F666" s="4">
        <f t="shared" si="54"/>
        <v>118.90467850581152</v>
      </c>
      <c r="G666" t="s">
        <v>19</v>
      </c>
      <c r="H666">
        <v>4371.8377280425402</v>
      </c>
      <c r="I666" s="5" cm="1">
        <f t="array" ref="I666">_xlfn.IFS(H666=0,0,H666&gt;0,E666/H666)</f>
        <v>30.875387905675385</v>
      </c>
      <c r="J666" t="s">
        <v>20</v>
      </c>
      <c r="K666" t="s">
        <v>21</v>
      </c>
      <c r="L666">
        <v>1191611462.7049999</v>
      </c>
      <c r="M666" s="9">
        <f t="shared" si="55"/>
        <v>39360.799336863427</v>
      </c>
      <c r="N666">
        <v>1195476218.2133901</v>
      </c>
      <c r="O666" s="9">
        <f t="shared" si="56"/>
        <v>39405.530303395717</v>
      </c>
      <c r="P666" t="b">
        <v>0</v>
      </c>
      <c r="Q666" t="b">
        <v>0</v>
      </c>
      <c r="R666" t="s">
        <v>67</v>
      </c>
      <c r="S666" t="str" cm="1">
        <f t="array" ref="S666:T666">_xlfn.TEXTSPLIT(R666,"/",,TRUE)</f>
        <v>publishing</v>
      </c>
      <c r="T666" t="str">
        <v>nonfiction</v>
      </c>
    </row>
    <row r="667" spans="1:20" x14ac:dyDescent="0.55000000000000004">
      <c r="A667">
        <v>665</v>
      </c>
      <c r="B667" t="s">
        <v>68</v>
      </c>
      <c r="C667" s="3" t="s">
        <v>69</v>
      </c>
      <c r="D667">
        <v>1083.19881235658</v>
      </c>
      <c r="E667">
        <v>135130.89691727201</v>
      </c>
      <c r="F667" s="4">
        <f t="shared" si="54"/>
        <v>124.75170335839331</v>
      </c>
      <c r="G667" t="s">
        <v>19</v>
      </c>
      <c r="H667">
        <v>4377.6538094625603</v>
      </c>
      <c r="I667" s="5" cm="1">
        <f t="array" ref="I667">_xlfn.IFS(H667=0,0,H667&gt;0,E667/H667)</f>
        <v>30.868337881167875</v>
      </c>
      <c r="J667" t="s">
        <v>20</v>
      </c>
      <c r="K667" t="s">
        <v>21</v>
      </c>
      <c r="L667">
        <v>1191242988.50087</v>
      </c>
      <c r="M667" s="9">
        <f t="shared" si="55"/>
        <v>39356.534589130439</v>
      </c>
      <c r="N667">
        <v>1195111435.9830201</v>
      </c>
      <c r="O667" s="9">
        <f t="shared" si="56"/>
        <v>39401.308286840511</v>
      </c>
      <c r="P667" t="b">
        <v>0</v>
      </c>
      <c r="Q667" t="b">
        <v>0</v>
      </c>
      <c r="R667" t="s">
        <v>70</v>
      </c>
      <c r="S667" t="str" cm="1">
        <f t="array" ref="S667:T667">_xlfn.TEXTSPLIT(R667,"/",,TRUE)</f>
        <v>film &amp; video</v>
      </c>
      <c r="T667" t="str">
        <v>animation</v>
      </c>
    </row>
    <row r="668" spans="1:20" x14ac:dyDescent="0.55000000000000004">
      <c r="A668">
        <v>666</v>
      </c>
      <c r="B668" t="s">
        <v>71</v>
      </c>
      <c r="C668" s="3" t="s">
        <v>72</v>
      </c>
      <c r="D668">
        <v>1031.18421334698</v>
      </c>
      <c r="E668">
        <v>135279.60812056501</v>
      </c>
      <c r="F668" s="4">
        <f t="shared" si="54"/>
        <v>131.18859498583615</v>
      </c>
      <c r="G668" t="s">
        <v>73</v>
      </c>
      <c r="H668">
        <v>4383.4698908825903</v>
      </c>
      <c r="I668" s="5" cm="1">
        <f t="array" ref="I668">_xlfn.IFS(H668=0,0,H668&gt;0,E668/H668)</f>
        <v>30.861306564906535</v>
      </c>
      <c r="J668" t="s">
        <v>20</v>
      </c>
      <c r="K668" t="s">
        <v>21</v>
      </c>
      <c r="L668">
        <v>1190874514.2967401</v>
      </c>
      <c r="M668" s="9">
        <f t="shared" si="55"/>
        <v>39352.269841397458</v>
      </c>
      <c r="N668">
        <v>1194746653.75265</v>
      </c>
      <c r="O668" s="9">
        <f t="shared" si="56"/>
        <v>39397.086270285305</v>
      </c>
      <c r="P668" t="b">
        <v>0</v>
      </c>
      <c r="Q668" t="b">
        <v>0</v>
      </c>
      <c r="R668" t="s">
        <v>32</v>
      </c>
      <c r="S668" t="str" cm="1">
        <f t="array" ref="S668:T668">_xlfn.TEXTSPLIT(R668,"/",,TRUE)</f>
        <v>theater</v>
      </c>
      <c r="T668" t="str">
        <v>plays</v>
      </c>
    </row>
    <row r="669" spans="1:20" x14ac:dyDescent="0.55000000000000004">
      <c r="A669">
        <v>667</v>
      </c>
      <c r="B669" t="s">
        <v>74</v>
      </c>
      <c r="C669" s="3" t="s">
        <v>75</v>
      </c>
      <c r="D669">
        <v>979.16961433737004</v>
      </c>
      <c r="E669">
        <v>135428.31932385801</v>
      </c>
      <c r="F669" s="4">
        <f t="shared" si="54"/>
        <v>138.30935656179031</v>
      </c>
      <c r="G669" t="s">
        <v>13</v>
      </c>
      <c r="H669">
        <v>4389.2859723026204</v>
      </c>
      <c r="I669" s="5" cm="1">
        <f t="array" ref="I669">_xlfn.IFS(H669=0,0,H669&gt;0,E669/H669)</f>
        <v>30.854293882522374</v>
      </c>
      <c r="J669" t="s">
        <v>20</v>
      </c>
      <c r="K669" t="s">
        <v>21</v>
      </c>
      <c r="L669">
        <v>1190506040.0926099</v>
      </c>
      <c r="M669" s="9">
        <f t="shared" si="55"/>
        <v>39348.005093664469</v>
      </c>
      <c r="N669">
        <v>1194381871.52228</v>
      </c>
      <c r="O669" s="9">
        <f t="shared" si="56"/>
        <v>39392.864253730091</v>
      </c>
      <c r="P669" t="b">
        <v>0</v>
      </c>
      <c r="Q669" t="b">
        <v>1</v>
      </c>
      <c r="R669" t="s">
        <v>32</v>
      </c>
      <c r="S669" t="str" cm="1">
        <f t="array" ref="S669:T669">_xlfn.TEXTSPLIT(R669,"/",,TRUE)</f>
        <v>theater</v>
      </c>
      <c r="T669" t="str">
        <v>plays</v>
      </c>
    </row>
    <row r="670" spans="1:20" x14ac:dyDescent="0.55000000000000004">
      <c r="A670">
        <v>668</v>
      </c>
      <c r="B670" t="s">
        <v>76</v>
      </c>
      <c r="C670" s="3" t="s">
        <v>77</v>
      </c>
      <c r="D670">
        <v>927.155015327873</v>
      </c>
      <c r="E670">
        <v>135577.03052715099</v>
      </c>
      <c r="F670" s="4">
        <f t="shared" si="54"/>
        <v>146.22908605979597</v>
      </c>
      <c r="G670" t="s">
        <v>19</v>
      </c>
      <c r="H670">
        <v>4395.1020537226505</v>
      </c>
      <c r="I670" s="5" cm="1">
        <f t="array" ref="I670">_xlfn.IFS(H670=0,0,H670&gt;0,E670/H670)</f>
        <v>30.847299760040219</v>
      </c>
      <c r="J670" t="s">
        <v>20</v>
      </c>
      <c r="K670" t="s">
        <v>21</v>
      </c>
      <c r="L670">
        <v>1190137565.8884799</v>
      </c>
      <c r="M670" s="9">
        <f t="shared" si="55"/>
        <v>39343.740345931481</v>
      </c>
      <c r="N670">
        <v>1194017089.2919199</v>
      </c>
      <c r="O670" s="9">
        <f t="shared" si="56"/>
        <v>39388.642237175001</v>
      </c>
      <c r="P670" t="b">
        <v>0</v>
      </c>
      <c r="Q670" t="b">
        <v>0</v>
      </c>
      <c r="R670" t="s">
        <v>52</v>
      </c>
      <c r="S670" t="str" cm="1">
        <f t="array" ref="S670:T670">_xlfn.TEXTSPLIT(R670,"/",,TRUE)</f>
        <v>film &amp; video</v>
      </c>
      <c r="T670" t="str">
        <v>drama</v>
      </c>
    </row>
    <row r="671" spans="1:20" x14ac:dyDescent="0.55000000000000004">
      <c r="A671">
        <v>669</v>
      </c>
      <c r="B671" t="s">
        <v>78</v>
      </c>
      <c r="C671" s="3" t="s">
        <v>79</v>
      </c>
      <c r="D671">
        <v>875.14041631827399</v>
      </c>
      <c r="E671">
        <v>135725.74173044399</v>
      </c>
      <c r="F671" s="4">
        <f t="shared" si="54"/>
        <v>155.09024517624701</v>
      </c>
      <c r="G671" t="s">
        <v>13</v>
      </c>
      <c r="H671">
        <v>4400.9181351426696</v>
      </c>
      <c r="I671" s="5" cm="1">
        <f t="array" ref="I671">_xlfn.IFS(H671=0,0,H671&gt;0,E671/H671)</f>
        <v>30.84032412387603</v>
      </c>
      <c r="J671" t="s">
        <v>20</v>
      </c>
      <c r="K671" t="s">
        <v>21</v>
      </c>
      <c r="L671">
        <v>1189769091.68435</v>
      </c>
      <c r="M671" s="9">
        <f t="shared" si="55"/>
        <v>39339.475598198493</v>
      </c>
      <c r="N671">
        <v>1193652307.0615499</v>
      </c>
      <c r="O671" s="9">
        <f t="shared" si="56"/>
        <v>39384.420220619788</v>
      </c>
      <c r="P671" t="b">
        <v>0</v>
      </c>
      <c r="Q671" t="b">
        <v>0</v>
      </c>
      <c r="R671" t="s">
        <v>32</v>
      </c>
      <c r="S671" t="str" cm="1">
        <f t="array" ref="S671:T671">_xlfn.TEXTSPLIT(R671,"/",,TRUE)</f>
        <v>theater</v>
      </c>
      <c r="T671" t="str">
        <v>plays</v>
      </c>
    </row>
    <row r="672" spans="1:20" x14ac:dyDescent="0.55000000000000004">
      <c r="A672">
        <v>670</v>
      </c>
      <c r="B672" t="s">
        <v>80</v>
      </c>
      <c r="C672" s="3" t="s">
        <v>81</v>
      </c>
      <c r="D672">
        <v>823.12581730867498</v>
      </c>
      <c r="E672">
        <v>135874.452933736</v>
      </c>
      <c r="F672" s="4">
        <f t="shared" si="54"/>
        <v>165.07130511104188</v>
      </c>
      <c r="G672" t="s">
        <v>19</v>
      </c>
      <c r="H672">
        <v>4406.7342165626997</v>
      </c>
      <c r="I672" s="5" cm="1">
        <f t="array" ref="I672">_xlfn.IFS(H672=0,0,H672&gt;0,E672/H672)</f>
        <v>30.833366900833774</v>
      </c>
      <c r="J672" t="s">
        <v>20</v>
      </c>
      <c r="K672" t="s">
        <v>21</v>
      </c>
      <c r="L672">
        <v>1189400617.4802201</v>
      </c>
      <c r="M672" s="9">
        <f t="shared" si="55"/>
        <v>39335.210850465512</v>
      </c>
      <c r="N672">
        <v>1193287524.8311801</v>
      </c>
      <c r="O672" s="9">
        <f t="shared" si="56"/>
        <v>39380.198204064582</v>
      </c>
      <c r="P672" t="b">
        <v>0</v>
      </c>
      <c r="Q672" t="b">
        <v>0</v>
      </c>
      <c r="R672" t="s">
        <v>32</v>
      </c>
      <c r="S672" t="str" cm="1">
        <f t="array" ref="S672:T672">_xlfn.TEXTSPLIT(R672,"/",,TRUE)</f>
        <v>theater</v>
      </c>
      <c r="T672" t="str">
        <v>plays</v>
      </c>
    </row>
    <row r="673" spans="1:20" x14ac:dyDescent="0.55000000000000004">
      <c r="A673">
        <v>671</v>
      </c>
      <c r="B673" t="s">
        <v>82</v>
      </c>
      <c r="C673" s="3" t="s">
        <v>83</v>
      </c>
      <c r="D673">
        <v>771.11121829907597</v>
      </c>
      <c r="E673">
        <v>136023.164137029</v>
      </c>
      <c r="F673" s="4">
        <f t="shared" si="54"/>
        <v>176.39889150759615</v>
      </c>
      <c r="G673" t="s">
        <v>19</v>
      </c>
      <c r="H673">
        <v>4412.5502979827297</v>
      </c>
      <c r="I673" s="5" cm="1">
        <f t="array" ref="I673">_xlfn.IFS(H673=0,0,H673&gt;0,E673/H673)</f>
        <v>30.826428018104234</v>
      </c>
      <c r="J673" t="s">
        <v>39</v>
      </c>
      <c r="K673" t="s">
        <v>40</v>
      </c>
      <c r="L673">
        <v>1189032143.2760999</v>
      </c>
      <c r="M673" s="9">
        <f t="shared" si="55"/>
        <v>39330.94610273264</v>
      </c>
      <c r="N673">
        <v>1192922742.6008101</v>
      </c>
      <c r="O673" s="9">
        <f t="shared" si="56"/>
        <v>39375.976187509375</v>
      </c>
      <c r="P673" t="b">
        <v>0</v>
      </c>
      <c r="Q673" t="b">
        <v>0</v>
      </c>
      <c r="R673" t="s">
        <v>41</v>
      </c>
      <c r="S673" t="str" cm="1">
        <f t="array" ref="S673:T673">_xlfn.TEXTSPLIT(R673,"/",,TRUE)</f>
        <v>film &amp; video</v>
      </c>
      <c r="T673" t="str">
        <v>documentary</v>
      </c>
    </row>
    <row r="674" spans="1:20" x14ac:dyDescent="0.55000000000000004">
      <c r="A674">
        <v>672</v>
      </c>
      <c r="B674" t="s">
        <v>84</v>
      </c>
      <c r="C674" s="3" t="s">
        <v>85</v>
      </c>
      <c r="D674">
        <v>719.09661928947003</v>
      </c>
      <c r="E674">
        <v>136171.875340322</v>
      </c>
      <c r="F674" s="4">
        <f t="shared" si="54"/>
        <v>189.36520029098685</v>
      </c>
      <c r="G674" t="s">
        <v>19</v>
      </c>
      <c r="H674">
        <v>4418.3663794027498</v>
      </c>
      <c r="I674" s="5" cm="1">
        <f t="array" ref="I674">_xlfn.IFS(H674=0,0,H674&gt;0,E674/H674)</f>
        <v>30.819507403260879</v>
      </c>
      <c r="J674" t="s">
        <v>20</v>
      </c>
      <c r="K674" t="s">
        <v>21</v>
      </c>
      <c r="L674">
        <v>1188663669.07197</v>
      </c>
      <c r="M674" s="9">
        <f t="shared" si="55"/>
        <v>39326.681354999651</v>
      </c>
      <c r="N674">
        <v>1192557960.37044</v>
      </c>
      <c r="O674" s="9">
        <f t="shared" si="56"/>
        <v>39371.754170954169</v>
      </c>
      <c r="P674" t="b">
        <v>0</v>
      </c>
      <c r="Q674" t="b">
        <v>0</v>
      </c>
      <c r="R674" t="s">
        <v>64</v>
      </c>
      <c r="S674" t="str" cm="1">
        <f t="array" ref="S674:T674">_xlfn.TEXTSPLIT(R674,"/",,TRUE)</f>
        <v>technology</v>
      </c>
      <c r="T674" t="str">
        <v>wearables</v>
      </c>
    </row>
    <row r="675" spans="1:20" x14ac:dyDescent="0.55000000000000004">
      <c r="A675">
        <v>673</v>
      </c>
      <c r="B675" t="s">
        <v>86</v>
      </c>
      <c r="C675" s="3" t="s">
        <v>87</v>
      </c>
      <c r="D675">
        <v>667.08202027997299</v>
      </c>
      <c r="E675">
        <v>136320.58654361399</v>
      </c>
      <c r="F675" s="4">
        <f t="shared" si="54"/>
        <v>204.35356133028515</v>
      </c>
      <c r="G675" t="s">
        <v>19</v>
      </c>
      <c r="H675">
        <v>4424.1824608227798</v>
      </c>
      <c r="I675" s="5" cm="1">
        <f t="array" ref="I675">_xlfn.IFS(H675=0,0,H675&gt;0,E675/H675)</f>
        <v>30.812604984257813</v>
      </c>
      <c r="J675" t="s">
        <v>20</v>
      </c>
      <c r="K675" t="s">
        <v>21</v>
      </c>
      <c r="L675">
        <v>1188295194.8678401</v>
      </c>
      <c r="M675" s="9">
        <f t="shared" si="55"/>
        <v>39322.41660726667</v>
      </c>
      <c r="N675">
        <v>1192193178.14007</v>
      </c>
      <c r="O675" s="9">
        <f t="shared" si="56"/>
        <v>39367.532154398956</v>
      </c>
      <c r="P675" t="b">
        <v>0</v>
      </c>
      <c r="Q675" t="b">
        <v>1</v>
      </c>
      <c r="R675" t="s">
        <v>88</v>
      </c>
      <c r="S675" t="str" cm="1">
        <f t="array" ref="S675:T675">_xlfn.TEXTSPLIT(R675,"/",,TRUE)</f>
        <v>games</v>
      </c>
      <c r="T675" t="str">
        <v>video games</v>
      </c>
    </row>
    <row r="676" spans="1:20" x14ac:dyDescent="0.55000000000000004">
      <c r="A676">
        <v>674</v>
      </c>
      <c r="B676" t="s">
        <v>89</v>
      </c>
      <c r="C676" s="3" t="s">
        <v>90</v>
      </c>
      <c r="D676">
        <v>615.06742127037398</v>
      </c>
      <c r="E676">
        <v>136469.29774690699</v>
      </c>
      <c r="F676" s="4">
        <f t="shared" si="54"/>
        <v>221.87697320245033</v>
      </c>
      <c r="G676" t="s">
        <v>73</v>
      </c>
      <c r="H676">
        <v>4429.9985422428099</v>
      </c>
      <c r="I676" s="5" cm="1">
        <f t="array" ref="I676">_xlfn.IFS(H676=0,0,H676&gt;0,E676/H676)</f>
        <v>30.805720689428401</v>
      </c>
      <c r="J676" t="s">
        <v>20</v>
      </c>
      <c r="K676" t="s">
        <v>21</v>
      </c>
      <c r="L676">
        <v>1187926720.6637101</v>
      </c>
      <c r="M676" s="9">
        <f t="shared" si="55"/>
        <v>39318.151859533682</v>
      </c>
      <c r="N676">
        <v>1191828395.9096999</v>
      </c>
      <c r="O676" s="9">
        <f t="shared" si="56"/>
        <v>39363.31013784375</v>
      </c>
      <c r="P676" t="b">
        <v>0</v>
      </c>
      <c r="Q676" t="b">
        <v>0</v>
      </c>
      <c r="R676" t="s">
        <v>32</v>
      </c>
      <c r="S676" t="str" cm="1">
        <f t="array" ref="S676:T676">_xlfn.TEXTSPLIT(R676,"/",,TRUE)</f>
        <v>theater</v>
      </c>
      <c r="T676" t="str">
        <v>plays</v>
      </c>
    </row>
    <row r="677" spans="1:20" x14ac:dyDescent="0.55000000000000004">
      <c r="A677">
        <v>675</v>
      </c>
      <c r="B677" t="s">
        <v>91</v>
      </c>
      <c r="C677" s="3" t="s">
        <v>92</v>
      </c>
      <c r="D677">
        <v>563.05282226077497</v>
      </c>
      <c r="E677">
        <v>136618.00895019999</v>
      </c>
      <c r="F677" s="4">
        <f t="shared" si="54"/>
        <v>242.63799691412623</v>
      </c>
      <c r="G677" t="s">
        <v>13</v>
      </c>
      <c r="H677">
        <v>4435.8146236628299</v>
      </c>
      <c r="I677" s="5" cm="1">
        <f t="array" ref="I677">_xlfn.IFS(H677=0,0,H677&gt;0,E677/H677)</f>
        <v>30.798854447481176</v>
      </c>
      <c r="J677" t="s">
        <v>20</v>
      </c>
      <c r="K677" t="s">
        <v>21</v>
      </c>
      <c r="L677">
        <v>1187558246.4595799</v>
      </c>
      <c r="M677" s="9">
        <f t="shared" si="55"/>
        <v>39313.887111800694</v>
      </c>
      <c r="N677">
        <v>1191463613.6793399</v>
      </c>
      <c r="O677" s="9">
        <f t="shared" si="56"/>
        <v>39359.088121288652</v>
      </c>
      <c r="P677" t="b">
        <v>0</v>
      </c>
      <c r="Q677" t="b">
        <v>0</v>
      </c>
      <c r="R677" t="s">
        <v>22</v>
      </c>
      <c r="S677" t="str" cm="1">
        <f t="array" ref="S677:T677">_xlfn.TEXTSPLIT(R677,"/",,TRUE)</f>
        <v>music</v>
      </c>
      <c r="T677" t="str">
        <v>rock</v>
      </c>
    </row>
    <row r="678" spans="1:20" x14ac:dyDescent="0.55000000000000004">
      <c r="A678">
        <v>676</v>
      </c>
      <c r="B678" t="s">
        <v>93</v>
      </c>
      <c r="C678" s="3" t="s">
        <v>94</v>
      </c>
      <c r="D678">
        <v>511.03822325116897</v>
      </c>
      <c r="E678">
        <v>136766.72015349299</v>
      </c>
      <c r="F678" s="4">
        <f t="shared" si="54"/>
        <v>267.62522631555458</v>
      </c>
      <c r="G678" t="s">
        <v>19</v>
      </c>
      <c r="H678">
        <v>4441.63070508286</v>
      </c>
      <c r="I678" s="5" cm="1">
        <f t="array" ref="I678">_xlfn.IFS(H678=0,0,H678&gt;0,E678/H678)</f>
        <v>30.792006187498103</v>
      </c>
      <c r="J678" t="s">
        <v>20</v>
      </c>
      <c r="K678" t="s">
        <v>21</v>
      </c>
      <c r="L678">
        <v>1187189772.25545</v>
      </c>
      <c r="M678" s="9">
        <f t="shared" si="55"/>
        <v>39309.622364067705</v>
      </c>
      <c r="N678">
        <v>1191098831.4489701</v>
      </c>
      <c r="O678" s="9">
        <f t="shared" si="56"/>
        <v>39354.866104733446</v>
      </c>
      <c r="P678" t="b">
        <v>0</v>
      </c>
      <c r="Q678" t="b">
        <v>1</v>
      </c>
      <c r="R678" t="s">
        <v>32</v>
      </c>
      <c r="S678" t="str" cm="1">
        <f t="array" ref="S678:T678">_xlfn.TEXTSPLIT(R678,"/",,TRUE)</f>
        <v>theater</v>
      </c>
      <c r="T678" t="str">
        <v>plays</v>
      </c>
    </row>
    <row r="679" spans="1:20" x14ac:dyDescent="0.55000000000000004">
      <c r="A679">
        <v>677</v>
      </c>
      <c r="B679" t="s">
        <v>95</v>
      </c>
      <c r="C679" s="3" t="s">
        <v>96</v>
      </c>
      <c r="D679">
        <v>459.02362424157002</v>
      </c>
      <c r="E679">
        <v>136915.43135678599</v>
      </c>
      <c r="F679" s="4">
        <f t="shared" si="54"/>
        <v>298.27534820894448</v>
      </c>
      <c r="G679" t="s">
        <v>19</v>
      </c>
      <c r="H679">
        <v>4447.4467865028901</v>
      </c>
      <c r="I679" s="5" cm="1">
        <f t="array" ref="I679">_xlfn.IFS(H679=0,0,H679&gt;0,E679/H679)</f>
        <v>30.785175838932329</v>
      </c>
      <c r="J679" t="s">
        <v>97</v>
      </c>
      <c r="K679" t="s">
        <v>98</v>
      </c>
      <c r="L679">
        <v>1186821298.0513201</v>
      </c>
      <c r="M679" s="9">
        <f t="shared" si="55"/>
        <v>39305.357616334724</v>
      </c>
      <c r="N679">
        <v>1190734049.2186</v>
      </c>
      <c r="O679" s="9">
        <f t="shared" si="56"/>
        <v>39350.64408817824</v>
      </c>
      <c r="P679" t="b">
        <v>0</v>
      </c>
      <c r="Q679" t="b">
        <v>0</v>
      </c>
      <c r="R679" t="s">
        <v>99</v>
      </c>
      <c r="S679" t="str" cm="1">
        <f t="array" ref="S679:T679">_xlfn.TEXTSPLIT(R679,"/",,TRUE)</f>
        <v>film &amp; video</v>
      </c>
      <c r="T679" t="str">
        <v>shorts</v>
      </c>
    </row>
    <row r="680" spans="1:20" x14ac:dyDescent="0.55000000000000004">
      <c r="A680">
        <v>678</v>
      </c>
      <c r="B680" t="s">
        <v>100</v>
      </c>
      <c r="C680" s="3" t="s">
        <v>101</v>
      </c>
      <c r="D680">
        <v>407.00902523197101</v>
      </c>
      <c r="E680">
        <v>137064.142560079</v>
      </c>
      <c r="F680" s="4">
        <f t="shared" si="54"/>
        <v>336.7594673900918</v>
      </c>
      <c r="G680" t="s">
        <v>19</v>
      </c>
      <c r="H680">
        <v>4453.2628679229201</v>
      </c>
      <c r="I680" s="5" cm="1">
        <f t="array" ref="I680">_xlfn.IFS(H680=0,0,H680&gt;0,E680/H680)</f>
        <v>30.778363331605465</v>
      </c>
      <c r="J680" t="s">
        <v>20</v>
      </c>
      <c r="K680" t="s">
        <v>21</v>
      </c>
      <c r="L680">
        <v>1186452823.8471899</v>
      </c>
      <c r="M680" s="9">
        <f t="shared" si="55"/>
        <v>39301.092868601736</v>
      </c>
      <c r="N680">
        <v>1190369266.98823</v>
      </c>
      <c r="O680" s="9">
        <f t="shared" si="56"/>
        <v>39346.422071623034</v>
      </c>
      <c r="P680" t="b">
        <v>0</v>
      </c>
      <c r="Q680" t="b">
        <v>0</v>
      </c>
      <c r="R680" t="s">
        <v>70</v>
      </c>
      <c r="S680" t="str" cm="1">
        <f t="array" ref="S680:T680">_xlfn.TEXTSPLIT(R680,"/",,TRUE)</f>
        <v>film &amp; video</v>
      </c>
      <c r="T680" t="str">
        <v>animation</v>
      </c>
    </row>
    <row r="681" spans="1:20" x14ac:dyDescent="0.55000000000000004">
      <c r="A681">
        <v>679</v>
      </c>
      <c r="B681" t="s">
        <v>102</v>
      </c>
      <c r="C681" s="3" t="s">
        <v>103</v>
      </c>
      <c r="D681">
        <v>354.99442622247398</v>
      </c>
      <c r="E681">
        <v>137212.85376337101</v>
      </c>
      <c r="F681" s="4">
        <f t="shared" si="54"/>
        <v>386.52114970779883</v>
      </c>
      <c r="G681" t="s">
        <v>19</v>
      </c>
      <c r="H681">
        <v>4459.0789493429402</v>
      </c>
      <c r="I681" s="5" cm="1">
        <f t="array" ref="I681">_xlfn.IFS(H681=0,0,H681&gt;0,E681/H681)</f>
        <v>30.771568595705123</v>
      </c>
      <c r="J681" t="s">
        <v>39</v>
      </c>
      <c r="K681" t="s">
        <v>40</v>
      </c>
      <c r="L681">
        <v>1186084349.64306</v>
      </c>
      <c r="M681" s="9">
        <f t="shared" si="55"/>
        <v>39296.828120868748</v>
      </c>
      <c r="N681">
        <v>1190004484.7578599</v>
      </c>
      <c r="O681" s="9">
        <f t="shared" si="56"/>
        <v>39342.20005506782</v>
      </c>
      <c r="P681" t="b">
        <v>0</v>
      </c>
      <c r="Q681" t="b">
        <v>0</v>
      </c>
      <c r="R681" t="s">
        <v>88</v>
      </c>
      <c r="S681" t="str" cm="1">
        <f t="array" ref="S681:T681">_xlfn.TEXTSPLIT(R681,"/",,TRUE)</f>
        <v>games</v>
      </c>
      <c r="T681" t="str">
        <v>video games</v>
      </c>
    </row>
    <row r="682" spans="1:20" x14ac:dyDescent="0.55000000000000004">
      <c r="A682">
        <v>680</v>
      </c>
      <c r="B682" t="s">
        <v>104</v>
      </c>
      <c r="C682" s="3" t="s">
        <v>105</v>
      </c>
      <c r="D682">
        <v>302.97982721287599</v>
      </c>
      <c r="E682">
        <v>137361.56496666401</v>
      </c>
      <c r="F682" s="4">
        <f t="shared" si="54"/>
        <v>453.3686821009133</v>
      </c>
      <c r="G682" t="s">
        <v>13</v>
      </c>
      <c r="H682">
        <v>4464.8950307629702</v>
      </c>
      <c r="I682" s="5" cm="1">
        <f t="array" ref="I682">_xlfn.IFS(H682=0,0,H682&gt;0,E682/H682)</f>
        <v>30.76479156178312</v>
      </c>
      <c r="J682" t="s">
        <v>106</v>
      </c>
      <c r="K682" t="s">
        <v>107</v>
      </c>
      <c r="L682">
        <v>1185715875.43894</v>
      </c>
      <c r="M682" s="9">
        <f t="shared" si="55"/>
        <v>39292.563373135883</v>
      </c>
      <c r="N682">
        <v>1189639702.5274899</v>
      </c>
      <c r="O682" s="9">
        <f t="shared" si="56"/>
        <v>39337.978038512614</v>
      </c>
      <c r="P682" t="b">
        <v>0</v>
      </c>
      <c r="Q682" t="b">
        <v>0</v>
      </c>
      <c r="R682" t="s">
        <v>41</v>
      </c>
      <c r="S682" t="str" cm="1">
        <f t="array" ref="S682:T682">_xlfn.TEXTSPLIT(R682,"/",,TRUE)</f>
        <v>film &amp; video</v>
      </c>
      <c r="T682" t="str">
        <v>documentary</v>
      </c>
    </row>
    <row r="683" spans="1:20" x14ac:dyDescent="0.55000000000000004">
      <c r="A683">
        <v>681</v>
      </c>
      <c r="B683" t="s">
        <v>108</v>
      </c>
      <c r="C683" s="3" t="s">
        <v>109</v>
      </c>
      <c r="D683">
        <v>250.96522820326899</v>
      </c>
      <c r="E683">
        <v>137510.27616995701</v>
      </c>
      <c r="F683" s="4">
        <f t="shared" si="54"/>
        <v>547.92561166513758</v>
      </c>
      <c r="G683" t="s">
        <v>19</v>
      </c>
      <c r="H683">
        <v>4470.7111121830003</v>
      </c>
      <c r="I683" s="5" cm="1">
        <f t="array" ref="I683">_xlfn.IFS(H683=0,0,H683&gt;0,E683/H683)</f>
        <v>30.758032160752212</v>
      </c>
      <c r="J683" t="s">
        <v>20</v>
      </c>
      <c r="K683" t="s">
        <v>21</v>
      </c>
      <c r="L683">
        <v>1185347401.2348101</v>
      </c>
      <c r="M683" s="9">
        <f t="shared" si="55"/>
        <v>39288.298625402895</v>
      </c>
      <c r="N683">
        <v>1189274920.2971201</v>
      </c>
      <c r="O683" s="9">
        <f t="shared" si="56"/>
        <v>39333.756021957408</v>
      </c>
      <c r="P683" t="b">
        <v>0</v>
      </c>
      <c r="Q683" t="b">
        <v>0</v>
      </c>
      <c r="R683" t="s">
        <v>32</v>
      </c>
      <c r="S683" t="str" cm="1">
        <f t="array" ref="S683:T683">_xlfn.TEXTSPLIT(R683,"/",,TRUE)</f>
        <v>theater</v>
      </c>
      <c r="T683" t="str">
        <v>plays</v>
      </c>
    </row>
    <row r="684" spans="1:20" ht="37" x14ac:dyDescent="0.55000000000000004">
      <c r="A684">
        <v>682</v>
      </c>
      <c r="B684" t="s">
        <v>110</v>
      </c>
      <c r="C684" s="3" t="s">
        <v>111</v>
      </c>
      <c r="D684">
        <v>198.95062919367001</v>
      </c>
      <c r="E684">
        <v>137658.98737325001</v>
      </c>
      <c r="F684" s="4">
        <f t="shared" si="54"/>
        <v>691.92536827438141</v>
      </c>
      <c r="G684" t="s">
        <v>19</v>
      </c>
      <c r="H684">
        <v>4476.5271936030204</v>
      </c>
      <c r="I684" s="5" cm="1">
        <f t="array" ref="I684">_xlfn.IFS(H684=0,0,H684&gt;0,E684/H684)</f>
        <v>30.751290323884415</v>
      </c>
      <c r="J684" t="s">
        <v>20</v>
      </c>
      <c r="K684" t="s">
        <v>21</v>
      </c>
      <c r="L684">
        <v>1184978927.0306799</v>
      </c>
      <c r="M684" s="9">
        <f t="shared" si="55"/>
        <v>39284.033877669906</v>
      </c>
      <c r="N684">
        <v>1188910138.0667601</v>
      </c>
      <c r="O684" s="9">
        <f t="shared" si="56"/>
        <v>39329.534005402318</v>
      </c>
      <c r="P684" t="b">
        <v>0</v>
      </c>
      <c r="Q684" t="b">
        <v>0</v>
      </c>
      <c r="R684" t="s">
        <v>41</v>
      </c>
      <c r="S684" t="str" cm="1">
        <f t="array" ref="S684:T684">_xlfn.TEXTSPLIT(R684,"/",,TRUE)</f>
        <v>film &amp; video</v>
      </c>
      <c r="T684" t="str">
        <v>documentary</v>
      </c>
    </row>
    <row r="685" spans="1:20" x14ac:dyDescent="0.55000000000000004">
      <c r="A685">
        <v>683</v>
      </c>
      <c r="B685" t="s">
        <v>112</v>
      </c>
      <c r="C685" s="3" t="s">
        <v>113</v>
      </c>
      <c r="D685">
        <v>146.936030184072</v>
      </c>
      <c r="E685">
        <v>137807.69857654301</v>
      </c>
      <c r="F685" s="4">
        <f t="shared" si="54"/>
        <v>937.87547141369214</v>
      </c>
      <c r="G685" t="s">
        <v>19</v>
      </c>
      <c r="H685">
        <v>4482.3432750230504</v>
      </c>
      <c r="I685" s="5" cm="1">
        <f t="array" ref="I685">_xlfn.IFS(H685=0,0,H685&gt;0,E685/H685)</f>
        <v>30.744565982808254</v>
      </c>
      <c r="J685" t="s">
        <v>35</v>
      </c>
      <c r="K685" t="s">
        <v>36</v>
      </c>
      <c r="L685">
        <v>1184610452.82655</v>
      </c>
      <c r="M685" s="9">
        <f t="shared" si="55"/>
        <v>39279.769129936925</v>
      </c>
      <c r="N685">
        <v>1188545355.83639</v>
      </c>
      <c r="O685" s="9">
        <f t="shared" si="56"/>
        <v>39325.311988847105</v>
      </c>
      <c r="P685" t="b">
        <v>0</v>
      </c>
      <c r="Q685" t="b">
        <v>1</v>
      </c>
      <c r="R685" t="s">
        <v>52</v>
      </c>
      <c r="S685" t="str" cm="1">
        <f t="array" ref="S685:T685">_xlfn.TEXTSPLIT(R685,"/",,TRUE)</f>
        <v>film &amp; video</v>
      </c>
      <c r="T685" t="str">
        <v>drama</v>
      </c>
    </row>
    <row r="686" spans="1:20" x14ac:dyDescent="0.55000000000000004">
      <c r="A686">
        <v>684</v>
      </c>
      <c r="B686" t="s">
        <v>114</v>
      </c>
      <c r="C686" s="3" t="s">
        <v>115</v>
      </c>
      <c r="D686">
        <v>94.921431174472701</v>
      </c>
      <c r="E686">
        <v>137956.409779835</v>
      </c>
      <c r="F686" s="4">
        <f t="shared" si="54"/>
        <v>1453.3747339550832</v>
      </c>
      <c r="G686" t="s">
        <v>19</v>
      </c>
      <c r="H686">
        <v>4488.1593564430796</v>
      </c>
      <c r="I686" s="5" cm="1">
        <f t="array" ref="I686">_xlfn.IFS(H686=0,0,H686&gt;0,E686/H686)</f>
        <v>30.737859069506641</v>
      </c>
      <c r="J686" t="s">
        <v>20</v>
      </c>
      <c r="K686" t="s">
        <v>21</v>
      </c>
      <c r="L686">
        <v>1184241978.6224201</v>
      </c>
      <c r="M686" s="9">
        <f t="shared" si="55"/>
        <v>39275.504382203937</v>
      </c>
      <c r="N686">
        <v>1188180573.60602</v>
      </c>
      <c r="O686" s="9">
        <f t="shared" si="56"/>
        <v>39321.089972291898</v>
      </c>
      <c r="P686" t="b">
        <v>0</v>
      </c>
      <c r="Q686" t="b">
        <v>0</v>
      </c>
      <c r="R686" t="s">
        <v>32</v>
      </c>
      <c r="S686" t="str" cm="1">
        <f t="array" ref="S686:T686">_xlfn.TEXTSPLIT(R686,"/",,TRUE)</f>
        <v>theater</v>
      </c>
      <c r="T686" t="str">
        <v>plays</v>
      </c>
    </row>
    <row r="687" spans="1:20" ht="37" x14ac:dyDescent="0.55000000000000004">
      <c r="A687">
        <v>685</v>
      </c>
      <c r="B687" t="s">
        <v>116</v>
      </c>
      <c r="C687" s="3" t="s">
        <v>117</v>
      </c>
      <c r="D687">
        <v>42.906832164975597</v>
      </c>
      <c r="E687">
        <v>138105.120983128</v>
      </c>
      <c r="F687" s="4">
        <f t="shared" si="54"/>
        <v>3218.7209825259897</v>
      </c>
      <c r="G687" t="s">
        <v>19</v>
      </c>
      <c r="H687">
        <v>4493.9754378630996</v>
      </c>
      <c r="I687" s="5" cm="1">
        <f t="array" ref="I687">_xlfn.IFS(H687=0,0,H687&gt;0,E687/H687)</f>
        <v>30.731169516315259</v>
      </c>
      <c r="J687" t="s">
        <v>20</v>
      </c>
      <c r="K687" t="s">
        <v>21</v>
      </c>
      <c r="L687">
        <v>1183873504.4182899</v>
      </c>
      <c r="M687" s="9">
        <f t="shared" si="55"/>
        <v>39271.239634470949</v>
      </c>
      <c r="N687">
        <v>1187815791.3756499</v>
      </c>
      <c r="O687" s="9">
        <f t="shared" si="56"/>
        <v>39316.867955736692</v>
      </c>
      <c r="P687" t="b">
        <v>0</v>
      </c>
      <c r="Q687" t="b">
        <v>1</v>
      </c>
      <c r="R687" t="s">
        <v>118</v>
      </c>
      <c r="S687" t="str" cm="1">
        <f t="array" ref="S687:T687">_xlfn.TEXTSPLIT(R687,"/",,TRUE)</f>
        <v>publishing</v>
      </c>
      <c r="T687" t="str">
        <v>fiction</v>
      </c>
    </row>
    <row r="688" spans="1:20" x14ac:dyDescent="0.55000000000000004">
      <c r="A688">
        <v>686</v>
      </c>
      <c r="B688" t="s">
        <v>119</v>
      </c>
      <c r="C688" s="3" t="s">
        <v>120</v>
      </c>
      <c r="D688">
        <v>-9.1077668446305307</v>
      </c>
      <c r="E688">
        <v>138253.832186421</v>
      </c>
      <c r="F688" s="4">
        <f t="shared" si="54"/>
        <v>-15179.772884494549</v>
      </c>
      <c r="G688" t="s">
        <v>19</v>
      </c>
      <c r="H688">
        <v>4499.7915192831297</v>
      </c>
      <c r="I688" s="5" cm="1">
        <f t="array" ref="I688">_xlfn.IFS(H688=0,0,H688&gt;0,E688/H688)</f>
        <v>30.724497255918756</v>
      </c>
      <c r="J688" t="s">
        <v>20</v>
      </c>
      <c r="K688" t="s">
        <v>21</v>
      </c>
      <c r="L688">
        <v>1183505030.21416</v>
      </c>
      <c r="M688" s="9">
        <f t="shared" si="55"/>
        <v>39266.97488673796</v>
      </c>
      <c r="N688">
        <v>1187451009.1452799</v>
      </c>
      <c r="O688" s="9">
        <f t="shared" si="56"/>
        <v>39312.645939181479</v>
      </c>
      <c r="P688" t="b">
        <v>0</v>
      </c>
      <c r="Q688" t="b">
        <v>0</v>
      </c>
      <c r="R688" t="s">
        <v>121</v>
      </c>
      <c r="S688" t="str" cm="1">
        <f t="array" ref="S688:T688">_xlfn.TEXTSPLIT(R688,"/",,TRUE)</f>
        <v>photography</v>
      </c>
      <c r="T688" t="str">
        <v>photography books</v>
      </c>
    </row>
    <row r="689" spans="1:20" x14ac:dyDescent="0.55000000000000004">
      <c r="A689">
        <v>687</v>
      </c>
      <c r="B689" t="s">
        <v>122</v>
      </c>
      <c r="C689" s="3" t="s">
        <v>123</v>
      </c>
      <c r="D689">
        <v>-61.1223658542294</v>
      </c>
      <c r="E689">
        <v>138402.543389714</v>
      </c>
      <c r="F689" s="4">
        <f t="shared" si="54"/>
        <v>-2264.3518694906202</v>
      </c>
      <c r="G689" t="s">
        <v>13</v>
      </c>
      <c r="H689">
        <v>4505.6076007031597</v>
      </c>
      <c r="I689" s="5" cm="1">
        <f t="array" ref="I689">_xlfn.IFS(H689=0,0,H689&gt;0,E689/H689)</f>
        <v>30.71784222134978</v>
      </c>
      <c r="J689" t="s">
        <v>35</v>
      </c>
      <c r="K689" t="s">
        <v>36</v>
      </c>
      <c r="L689">
        <v>1183136556.01003</v>
      </c>
      <c r="M689" s="9">
        <f t="shared" si="55"/>
        <v>39262.710139004979</v>
      </c>
      <c r="N689">
        <v>1187086226.9149101</v>
      </c>
      <c r="O689" s="9">
        <f t="shared" si="56"/>
        <v>39308.423922626273</v>
      </c>
      <c r="P689" t="b">
        <v>0</v>
      </c>
      <c r="Q689" t="b">
        <v>0</v>
      </c>
      <c r="R689" t="s">
        <v>32</v>
      </c>
      <c r="S689" t="str" cm="1">
        <f t="array" ref="S689:T689">_xlfn.TEXTSPLIT(R689,"/",,TRUE)</f>
        <v>theater</v>
      </c>
      <c r="T689" t="str">
        <v>plays</v>
      </c>
    </row>
    <row r="690" spans="1:20" x14ac:dyDescent="0.55000000000000004">
      <c r="A690">
        <v>688</v>
      </c>
      <c r="B690" t="s">
        <v>124</v>
      </c>
      <c r="C690" s="3" t="s">
        <v>125</v>
      </c>
      <c r="D690">
        <v>-113.136964863828</v>
      </c>
      <c r="E690">
        <v>138551.254593007</v>
      </c>
      <c r="F690" s="4">
        <f t="shared" si="54"/>
        <v>-1224.6329460912066</v>
      </c>
      <c r="G690" t="s">
        <v>19</v>
      </c>
      <c r="H690">
        <v>4511.4236821231898</v>
      </c>
      <c r="I690" s="5" cm="1">
        <f t="array" ref="I690">_xlfn.IFS(H690=0,0,H690&gt;0,E690/H690)</f>
        <v>30.711204345986253</v>
      </c>
      <c r="J690" t="s">
        <v>20</v>
      </c>
      <c r="K690" t="s">
        <v>21</v>
      </c>
      <c r="L690">
        <v>1182768081.8059001</v>
      </c>
      <c r="M690" s="9">
        <f t="shared" si="55"/>
        <v>39258.445391271991</v>
      </c>
      <c r="N690">
        <v>1186721444.68455</v>
      </c>
      <c r="O690" s="9">
        <f t="shared" si="56"/>
        <v>39304.201906071183</v>
      </c>
      <c r="P690" t="b">
        <v>0</v>
      </c>
      <c r="Q690" t="b">
        <v>1</v>
      </c>
      <c r="R690" t="s">
        <v>64</v>
      </c>
      <c r="S690" t="str" cm="1">
        <f t="array" ref="S690:T690">_xlfn.TEXTSPLIT(R690,"/",,TRUE)</f>
        <v>technology</v>
      </c>
      <c r="T690" t="str">
        <v>wearables</v>
      </c>
    </row>
    <row r="691" spans="1:20" x14ac:dyDescent="0.55000000000000004">
      <c r="A691">
        <v>689</v>
      </c>
      <c r="B691" t="s">
        <v>126</v>
      </c>
      <c r="C691" s="3" t="s">
        <v>127</v>
      </c>
      <c r="D691">
        <v>-165.15156387342699</v>
      </c>
      <c r="E691">
        <v>138699.96579630001</v>
      </c>
      <c r="F691" s="4">
        <f t="shared" si="54"/>
        <v>-839.83440751793535</v>
      </c>
      <c r="G691" t="s">
        <v>19</v>
      </c>
      <c r="H691">
        <v>4517.2397635432098</v>
      </c>
      <c r="I691" s="5" cm="1">
        <f t="array" ref="I691">_xlfn.IFS(H691=0,0,H691&gt;0,E691/H691)</f>
        <v>30.704583563549264</v>
      </c>
      <c r="J691" t="s">
        <v>106</v>
      </c>
      <c r="K691" t="s">
        <v>107</v>
      </c>
      <c r="L691">
        <v>1182399607.6017799</v>
      </c>
      <c r="M691" s="9">
        <f t="shared" si="55"/>
        <v>39254.180643539119</v>
      </c>
      <c r="N691">
        <v>1186356662.45418</v>
      </c>
      <c r="O691" s="9">
        <f t="shared" si="56"/>
        <v>39299.979889515969</v>
      </c>
      <c r="P691" t="b">
        <v>0</v>
      </c>
      <c r="Q691" t="b">
        <v>1</v>
      </c>
      <c r="R691" t="s">
        <v>22</v>
      </c>
      <c r="S691" t="str" cm="1">
        <f t="array" ref="S691:T691">_xlfn.TEXTSPLIT(R691,"/",,TRUE)</f>
        <v>music</v>
      </c>
      <c r="T691" t="str">
        <v>rock</v>
      </c>
    </row>
    <row r="692" spans="1:20" x14ac:dyDescent="0.55000000000000004">
      <c r="A692">
        <v>690</v>
      </c>
      <c r="B692" t="s">
        <v>128</v>
      </c>
      <c r="C692" s="3" t="s">
        <v>129</v>
      </c>
      <c r="D692">
        <v>-217.166162882924</v>
      </c>
      <c r="E692">
        <v>138848.67699959199</v>
      </c>
      <c r="F692" s="4">
        <f t="shared" si="54"/>
        <v>-639.36607414501498</v>
      </c>
      <c r="G692" t="s">
        <v>19</v>
      </c>
      <c r="H692">
        <v>4523.0558449632399</v>
      </c>
      <c r="I692" s="5" cm="1">
        <f t="array" ref="I692">_xlfn.IFS(H692=0,0,H692&gt;0,E692/H692)</f>
        <v>30.697979808100392</v>
      </c>
      <c r="J692" t="s">
        <v>20</v>
      </c>
      <c r="K692" t="s">
        <v>21</v>
      </c>
      <c r="L692">
        <v>1182031133.39765</v>
      </c>
      <c r="M692" s="9">
        <f t="shared" si="55"/>
        <v>39249.915895806131</v>
      </c>
      <c r="N692">
        <v>1185991880.22381</v>
      </c>
      <c r="O692" s="9">
        <f t="shared" si="56"/>
        <v>39295.757872960763</v>
      </c>
      <c r="P692" t="b">
        <v>0</v>
      </c>
      <c r="Q692" t="b">
        <v>0</v>
      </c>
      <c r="R692" t="s">
        <v>16</v>
      </c>
      <c r="S692" t="str" cm="1">
        <f t="array" ref="S692:T692">_xlfn.TEXTSPLIT(R692,"/",,TRUE)</f>
        <v>food</v>
      </c>
      <c r="T692" t="str">
        <v>food trucks</v>
      </c>
    </row>
    <row r="693" spans="1:20" x14ac:dyDescent="0.55000000000000004">
      <c r="A693">
        <v>691</v>
      </c>
      <c r="B693" t="s">
        <v>130</v>
      </c>
      <c r="C693" s="3" t="s">
        <v>131</v>
      </c>
      <c r="D693">
        <v>-269.18076189252997</v>
      </c>
      <c r="E693">
        <v>138997.38820288499</v>
      </c>
      <c r="F693" s="4">
        <f t="shared" si="54"/>
        <v>-516.37192504262055</v>
      </c>
      <c r="G693" t="s">
        <v>19</v>
      </c>
      <c r="H693">
        <v>4528.87192638327</v>
      </c>
      <c r="I693" s="5" cm="1">
        <f t="array" ref="I693">_xlfn.IFS(H693=0,0,H693&gt;0,E693/H693)</f>
        <v>30.691393014040798</v>
      </c>
      <c r="J693" t="s">
        <v>20</v>
      </c>
      <c r="K693" t="s">
        <v>21</v>
      </c>
      <c r="L693">
        <v>1181662659.1935201</v>
      </c>
      <c r="M693" s="9">
        <f t="shared" si="55"/>
        <v>39245.65114807315</v>
      </c>
      <c r="N693">
        <v>1185627097.9934399</v>
      </c>
      <c r="O693" s="9">
        <f t="shared" si="56"/>
        <v>39291.535856405557</v>
      </c>
      <c r="P693" t="b">
        <v>0</v>
      </c>
      <c r="Q693" t="b">
        <v>0</v>
      </c>
      <c r="R693" t="s">
        <v>132</v>
      </c>
      <c r="S693" t="str" cm="1">
        <f t="array" ref="S693:T693">_xlfn.TEXTSPLIT(R693,"/",,TRUE)</f>
        <v>publishing</v>
      </c>
      <c r="T693" t="str">
        <v>radio &amp; podcasts</v>
      </c>
    </row>
    <row r="694" spans="1:20" x14ac:dyDescent="0.55000000000000004">
      <c r="A694">
        <v>692</v>
      </c>
      <c r="B694" t="s">
        <v>133</v>
      </c>
      <c r="C694" s="3" t="s">
        <v>134</v>
      </c>
      <c r="D694">
        <v>-321.19536090212898</v>
      </c>
      <c r="E694">
        <v>139146.09940617799</v>
      </c>
      <c r="F694" s="4">
        <f t="shared" si="54"/>
        <v>-433.21329117383181</v>
      </c>
      <c r="G694" t="s">
        <v>19</v>
      </c>
      <c r="H694">
        <v>4534.68800780329</v>
      </c>
      <c r="I694" s="5" cm="1">
        <f t="array" ref="I694">_xlfn.IFS(H694=0,0,H694&gt;0,E694/H694)</f>
        <v>30.68482311610753</v>
      </c>
      <c r="J694" t="s">
        <v>35</v>
      </c>
      <c r="K694" t="s">
        <v>36</v>
      </c>
      <c r="L694">
        <v>1181294184.9893899</v>
      </c>
      <c r="M694" s="9">
        <f t="shared" si="55"/>
        <v>39241.386400340161</v>
      </c>
      <c r="N694">
        <v>1185262315.7630701</v>
      </c>
      <c r="O694" s="9">
        <f t="shared" si="56"/>
        <v>39287.313839850351</v>
      </c>
      <c r="P694" t="b">
        <v>0</v>
      </c>
      <c r="Q694" t="b">
        <v>0</v>
      </c>
      <c r="R694" t="s">
        <v>118</v>
      </c>
      <c r="S694" t="str" cm="1">
        <f t="array" ref="S694:T694">_xlfn.TEXTSPLIT(R694,"/",,TRUE)</f>
        <v>publishing</v>
      </c>
      <c r="T694" t="str">
        <v>fiction</v>
      </c>
    </row>
    <row r="695" spans="1:20" ht="37" x14ac:dyDescent="0.55000000000000004">
      <c r="A695">
        <v>693</v>
      </c>
      <c r="B695" t="s">
        <v>135</v>
      </c>
      <c r="C695" s="3" t="s">
        <v>136</v>
      </c>
      <c r="D695">
        <v>-373.20995991172799</v>
      </c>
      <c r="E695">
        <v>139294.81060947099</v>
      </c>
      <c r="F695" s="4">
        <f t="shared" si="54"/>
        <v>-373.23444058785878</v>
      </c>
      <c r="G695" t="s">
        <v>13</v>
      </c>
      <c r="H695">
        <v>4540.5040892233201</v>
      </c>
      <c r="I695" s="5" cm="1">
        <f t="array" ref="I695">_xlfn.IFS(H695=0,0,H695&gt;0,E695/H695)</f>
        <v>30.678270049372028</v>
      </c>
      <c r="J695" t="s">
        <v>20</v>
      </c>
      <c r="K695" t="s">
        <v>21</v>
      </c>
      <c r="L695">
        <v>1180925710.78526</v>
      </c>
      <c r="M695" s="9">
        <f t="shared" si="55"/>
        <v>39237.121652607173</v>
      </c>
      <c r="N695">
        <v>1184897533.5327001</v>
      </c>
      <c r="O695" s="9">
        <f t="shared" si="56"/>
        <v>39283.091823295137</v>
      </c>
      <c r="P695" t="b">
        <v>0</v>
      </c>
      <c r="Q695" t="b">
        <v>1</v>
      </c>
      <c r="R695" t="s">
        <v>32</v>
      </c>
      <c r="S695" t="str" cm="1">
        <f t="array" ref="S695:T695">_xlfn.TEXTSPLIT(R695,"/",,TRUE)</f>
        <v>theater</v>
      </c>
      <c r="T695" t="str">
        <v>plays</v>
      </c>
    </row>
    <row r="696" spans="1:20" x14ac:dyDescent="0.55000000000000004">
      <c r="A696">
        <v>694</v>
      </c>
      <c r="B696" t="s">
        <v>137</v>
      </c>
      <c r="C696" s="3" t="s">
        <v>138</v>
      </c>
      <c r="D696">
        <v>-425.224558921327</v>
      </c>
      <c r="E696">
        <v>139443.521812764</v>
      </c>
      <c r="F696" s="4">
        <f t="shared" si="54"/>
        <v>-327.92913505864362</v>
      </c>
      <c r="G696" t="s">
        <v>19</v>
      </c>
      <c r="H696">
        <v>4546.3201706433501</v>
      </c>
      <c r="I696" s="5" cm="1">
        <f t="array" ref="I696">_xlfn.IFS(H696=0,0,H696&gt;0,E696/H696)</f>
        <v>30.671733749238197</v>
      </c>
      <c r="J696" t="s">
        <v>20</v>
      </c>
      <c r="K696" t="s">
        <v>21</v>
      </c>
      <c r="L696">
        <v>1180557236.58113</v>
      </c>
      <c r="M696" s="9">
        <f t="shared" si="55"/>
        <v>39232.856904874192</v>
      </c>
      <c r="N696">
        <v>1184532751.30233</v>
      </c>
      <c r="O696" s="9">
        <f t="shared" si="56"/>
        <v>39278.869806739931</v>
      </c>
      <c r="P696" t="b">
        <v>0</v>
      </c>
      <c r="Q696" t="b">
        <v>0</v>
      </c>
      <c r="R696" t="s">
        <v>22</v>
      </c>
      <c r="S696" t="str" cm="1">
        <f t="array" ref="S696:T696">_xlfn.TEXTSPLIT(R696,"/",,TRUE)</f>
        <v>music</v>
      </c>
      <c r="T696" t="str">
        <v>rock</v>
      </c>
    </row>
    <row r="697" spans="1:20" x14ac:dyDescent="0.55000000000000004">
      <c r="A697">
        <v>695</v>
      </c>
      <c r="B697" t="s">
        <v>139</v>
      </c>
      <c r="C697" s="3" t="s">
        <v>140</v>
      </c>
      <c r="D697">
        <v>-477.23915793092601</v>
      </c>
      <c r="E697">
        <v>139592.23301605601</v>
      </c>
      <c r="F697" s="4">
        <f t="shared" si="54"/>
        <v>-292.4995375929737</v>
      </c>
      <c r="G697" t="s">
        <v>19</v>
      </c>
      <c r="H697">
        <v>4552.1362520633702</v>
      </c>
      <c r="I697" s="5" cm="1">
        <f t="array" ref="I697">_xlfn.IFS(H697=0,0,H697&gt;0,E697/H697)</f>
        <v>30.665214151439848</v>
      </c>
      <c r="J697" t="s">
        <v>20</v>
      </c>
      <c r="K697" t="s">
        <v>21</v>
      </c>
      <c r="L697">
        <v>1180188762.3770001</v>
      </c>
      <c r="M697" s="9">
        <f t="shared" si="55"/>
        <v>39228.592157141204</v>
      </c>
      <c r="N697">
        <v>1184167969.07197</v>
      </c>
      <c r="O697" s="9">
        <f t="shared" si="56"/>
        <v>39274.647790184834</v>
      </c>
      <c r="P697" t="b">
        <v>0</v>
      </c>
      <c r="Q697" t="b">
        <v>0</v>
      </c>
      <c r="R697" t="s">
        <v>32</v>
      </c>
      <c r="S697" t="str" cm="1">
        <f t="array" ref="S697:T697">_xlfn.TEXTSPLIT(R697,"/",,TRUE)</f>
        <v>theater</v>
      </c>
      <c r="T697" t="str">
        <v>plays</v>
      </c>
    </row>
    <row r="698" spans="1:20" x14ac:dyDescent="0.55000000000000004">
      <c r="A698">
        <v>696</v>
      </c>
      <c r="B698" t="s">
        <v>141</v>
      </c>
      <c r="C698" s="3" t="s">
        <v>142</v>
      </c>
      <c r="D698">
        <v>-529.25375694042998</v>
      </c>
      <c r="E698">
        <v>139740.94421934901</v>
      </c>
      <c r="F698" s="4">
        <f t="shared" si="54"/>
        <v>-264.0339201882652</v>
      </c>
      <c r="G698" t="s">
        <v>19</v>
      </c>
      <c r="H698">
        <v>4557.9523334834003</v>
      </c>
      <c r="I698" s="5" cm="1">
        <f t="array" ref="I698">_xlfn.IFS(H698=0,0,H698&gt;0,E698/H698)</f>
        <v>30.658711192039267</v>
      </c>
      <c r="J698" t="s">
        <v>20</v>
      </c>
      <c r="K698" t="s">
        <v>21</v>
      </c>
      <c r="L698">
        <v>1179820288.1728699</v>
      </c>
      <c r="M698" s="9">
        <f t="shared" si="55"/>
        <v>39224.327409408215</v>
      </c>
      <c r="N698">
        <v>1183803186.8415999</v>
      </c>
      <c r="O698" s="9">
        <f t="shared" si="56"/>
        <v>39270.425773629628</v>
      </c>
      <c r="P698" t="b">
        <v>0</v>
      </c>
      <c r="Q698" t="b">
        <v>0</v>
      </c>
      <c r="R698" t="s">
        <v>32</v>
      </c>
      <c r="S698" t="str" cm="1">
        <f t="array" ref="S698:T698">_xlfn.TEXTSPLIT(R698,"/",,TRUE)</f>
        <v>theater</v>
      </c>
      <c r="T698" t="str">
        <v>plays</v>
      </c>
    </row>
    <row r="699" spans="1:20" x14ac:dyDescent="0.55000000000000004">
      <c r="A699">
        <v>697</v>
      </c>
      <c r="B699" t="s">
        <v>143</v>
      </c>
      <c r="C699" s="3" t="s">
        <v>144</v>
      </c>
      <c r="D699">
        <v>-581.26835595002899</v>
      </c>
      <c r="E699">
        <v>139889.65542264201</v>
      </c>
      <c r="F699" s="4">
        <f t="shared" si="54"/>
        <v>-240.66277475918227</v>
      </c>
      <c r="G699" t="s">
        <v>19</v>
      </c>
      <c r="H699">
        <v>4563.7684149034303</v>
      </c>
      <c r="I699" s="5" cm="1">
        <f t="array" ref="I699">_xlfn.IFS(H699=0,0,H699&gt;0,E699/H699)</f>
        <v>30.652224807424215</v>
      </c>
      <c r="J699" t="s">
        <v>20</v>
      </c>
      <c r="K699" t="s">
        <v>21</v>
      </c>
      <c r="L699">
        <v>1179451813.96874</v>
      </c>
      <c r="M699" s="9">
        <f t="shared" si="55"/>
        <v>39220.062661675234</v>
      </c>
      <c r="N699">
        <v>1183438404.6112299</v>
      </c>
      <c r="O699" s="9">
        <f t="shared" si="56"/>
        <v>39266.203757074421</v>
      </c>
      <c r="P699" t="b">
        <v>0</v>
      </c>
      <c r="Q699" t="b">
        <v>0</v>
      </c>
      <c r="R699" t="s">
        <v>22</v>
      </c>
      <c r="S699" t="str" cm="1">
        <f t="array" ref="S699:T699">_xlfn.TEXTSPLIT(R699,"/",,TRUE)</f>
        <v>music</v>
      </c>
      <c r="T699" t="str">
        <v>rock</v>
      </c>
    </row>
    <row r="700" spans="1:20" ht="37" x14ac:dyDescent="0.55000000000000004">
      <c r="A700">
        <v>698</v>
      </c>
      <c r="B700" t="s">
        <v>145</v>
      </c>
      <c r="C700" s="3" t="s">
        <v>146</v>
      </c>
      <c r="D700">
        <v>-633.282954959628</v>
      </c>
      <c r="E700">
        <v>140038.36662593501</v>
      </c>
      <c r="F700" s="4">
        <f t="shared" si="54"/>
        <v>-221.13080026741366</v>
      </c>
      <c r="G700" t="s">
        <v>13</v>
      </c>
      <c r="H700">
        <v>4569.5844963234604</v>
      </c>
      <c r="I700" s="5" cm="1">
        <f t="array" ref="I700">_xlfn.IFS(H700=0,0,H700&gt;0,E700/H700)</f>
        <v>30.645754934306467</v>
      </c>
      <c r="J700" t="s">
        <v>106</v>
      </c>
      <c r="K700" t="s">
        <v>107</v>
      </c>
      <c r="L700">
        <v>1179083339.7646201</v>
      </c>
      <c r="M700" s="9">
        <f t="shared" si="55"/>
        <v>39215.797913942362</v>
      </c>
      <c r="N700">
        <v>1183073622.3808601</v>
      </c>
      <c r="O700" s="9">
        <f t="shared" si="56"/>
        <v>39261.981740519215</v>
      </c>
      <c r="P700" t="b">
        <v>0</v>
      </c>
      <c r="Q700" t="b">
        <v>0</v>
      </c>
      <c r="R700" t="s">
        <v>147</v>
      </c>
      <c r="S700" t="str" cm="1">
        <f t="array" ref="S700:T700">_xlfn.TEXTSPLIT(R700,"/",,TRUE)</f>
        <v>music</v>
      </c>
      <c r="T700" t="str">
        <v>metal</v>
      </c>
    </row>
    <row r="701" spans="1:20" x14ac:dyDescent="0.55000000000000004">
      <c r="A701">
        <v>699</v>
      </c>
      <c r="B701" t="s">
        <v>148</v>
      </c>
      <c r="C701" s="3" t="s">
        <v>149</v>
      </c>
      <c r="D701">
        <v>-685.29755396922701</v>
      </c>
      <c r="E701">
        <v>140187.07782922799</v>
      </c>
      <c r="F701" s="4">
        <f t="shared" si="54"/>
        <v>-204.56380884079886</v>
      </c>
      <c r="G701" t="s">
        <v>13</v>
      </c>
      <c r="H701">
        <v>4575.4005777434804</v>
      </c>
      <c r="I701" s="5" cm="1">
        <f t="array" ref="I701">_xlfn.IFS(H701=0,0,H701&gt;0,E701/H701)</f>
        <v>30.639301509719651</v>
      </c>
      <c r="J701" t="s">
        <v>39</v>
      </c>
      <c r="K701" t="s">
        <v>40</v>
      </c>
      <c r="L701">
        <v>1178714865.5604899</v>
      </c>
      <c r="M701" s="9">
        <f t="shared" si="55"/>
        <v>39211.533166209374</v>
      </c>
      <c r="N701">
        <v>1182708840.15049</v>
      </c>
      <c r="O701" s="9">
        <f t="shared" si="56"/>
        <v>39257.759723964002</v>
      </c>
      <c r="P701" t="b">
        <v>0</v>
      </c>
      <c r="Q701" t="b">
        <v>1</v>
      </c>
      <c r="R701" t="s">
        <v>64</v>
      </c>
      <c r="S701" t="str" cm="1">
        <f t="array" ref="S701:T701">_xlfn.TEXTSPLIT(R701,"/",,TRUE)</f>
        <v>technology</v>
      </c>
      <c r="T701" t="str">
        <v>wearables</v>
      </c>
    </row>
    <row r="702" spans="1:20" x14ac:dyDescent="0.55000000000000004">
      <c r="A702">
        <v>700</v>
      </c>
      <c r="B702" t="s">
        <v>150</v>
      </c>
      <c r="C702" s="3" t="s">
        <v>151</v>
      </c>
      <c r="D702">
        <v>-737.31215297882602</v>
      </c>
      <c r="E702">
        <v>140335.78903252099</v>
      </c>
      <c r="F702" s="4">
        <f t="shared" si="54"/>
        <v>-190.3342952717492</v>
      </c>
      <c r="G702" t="s">
        <v>13</v>
      </c>
      <c r="H702">
        <v>4581.2166591635096</v>
      </c>
      <c r="I702" s="5" cm="1">
        <f t="array" ref="I702">_xlfn.IFS(H702=0,0,H702&gt;0,E702/H702)</f>
        <v>30.632864471016983</v>
      </c>
      <c r="J702" t="s">
        <v>20</v>
      </c>
      <c r="K702" t="s">
        <v>21</v>
      </c>
      <c r="L702">
        <v>1178346391.35636</v>
      </c>
      <c r="M702" s="9">
        <f t="shared" si="55"/>
        <v>39207.268418476386</v>
      </c>
      <c r="N702">
        <v>1182344057.92012</v>
      </c>
      <c r="O702" s="9">
        <f t="shared" si="56"/>
        <v>39253.537707408796</v>
      </c>
      <c r="P702" t="b">
        <v>0</v>
      </c>
      <c r="Q702" t="b">
        <v>0</v>
      </c>
      <c r="R702" t="s">
        <v>32</v>
      </c>
      <c r="S702" t="str" cm="1">
        <f t="array" ref="S702:T702">_xlfn.TEXTSPLIT(R702,"/",,TRUE)</f>
        <v>theater</v>
      </c>
      <c r="T702" t="str">
        <v>plays</v>
      </c>
    </row>
    <row r="703" spans="1:20" x14ac:dyDescent="0.55000000000000004">
      <c r="A703">
        <v>701</v>
      </c>
      <c r="B703" t="s">
        <v>152</v>
      </c>
      <c r="C703" s="3" t="s">
        <v>153</v>
      </c>
      <c r="D703">
        <v>-789.32675198842503</v>
      </c>
      <c r="E703">
        <v>140484.500235813</v>
      </c>
      <c r="F703" s="4">
        <f t="shared" si="54"/>
        <v>-177.98015825754391</v>
      </c>
      <c r="G703" t="s">
        <v>19</v>
      </c>
      <c r="H703">
        <v>4587.0327405835396</v>
      </c>
      <c r="I703" s="5" cm="1">
        <f t="array" ref="I703">_xlfn.IFS(H703=0,0,H703&gt;0,E703/H703)</f>
        <v>30.626443755869346</v>
      </c>
      <c r="J703" t="s">
        <v>20</v>
      </c>
      <c r="K703" t="s">
        <v>21</v>
      </c>
      <c r="L703">
        <v>1177977917.15223</v>
      </c>
      <c r="M703" s="9">
        <f t="shared" si="55"/>
        <v>39203.003670743405</v>
      </c>
      <c r="N703">
        <v>1181979275.68975</v>
      </c>
      <c r="O703" s="9">
        <f t="shared" si="56"/>
        <v>39249.315690853589</v>
      </c>
      <c r="P703" t="b">
        <v>0</v>
      </c>
      <c r="Q703" t="b">
        <v>0</v>
      </c>
      <c r="R703" t="s">
        <v>52</v>
      </c>
      <c r="S703" t="str" cm="1">
        <f t="array" ref="S703:T703">_xlfn.TEXTSPLIT(R703,"/",,TRUE)</f>
        <v>film &amp; video</v>
      </c>
      <c r="T703" t="str">
        <v>drama</v>
      </c>
    </row>
    <row r="704" spans="1:20" ht="37" x14ac:dyDescent="0.55000000000000004">
      <c r="A704">
        <v>702</v>
      </c>
      <c r="B704" t="s">
        <v>154</v>
      </c>
      <c r="C704" s="3" t="s">
        <v>155</v>
      </c>
      <c r="D704">
        <v>-841.341350997929</v>
      </c>
      <c r="E704">
        <v>140633.211439106</v>
      </c>
      <c r="F704" s="4">
        <f t="shared" si="54"/>
        <v>-167.15357122563702</v>
      </c>
      <c r="G704" t="s">
        <v>13</v>
      </c>
      <c r="H704">
        <v>4592.8488220035597</v>
      </c>
      <c r="I704" s="5" cm="1">
        <f t="array" ref="I704">_xlfn.IFS(H704=0,0,H704&gt;0,E704/H704)</f>
        <v>30.620039302264018</v>
      </c>
      <c r="J704" t="s">
        <v>20</v>
      </c>
      <c r="K704" t="s">
        <v>21</v>
      </c>
      <c r="L704">
        <v>1177609442.9481001</v>
      </c>
      <c r="M704" s="9">
        <f t="shared" si="55"/>
        <v>39198.738923010416</v>
      </c>
      <c r="N704">
        <v>1181614493.4593899</v>
      </c>
      <c r="O704" s="9">
        <f t="shared" si="56"/>
        <v>39245.093674298492</v>
      </c>
      <c r="P704" t="b">
        <v>0</v>
      </c>
      <c r="Q704" t="b">
        <v>0</v>
      </c>
      <c r="R704" t="s">
        <v>64</v>
      </c>
      <c r="S704" t="str" cm="1">
        <f t="array" ref="S704:T704">_xlfn.TEXTSPLIT(R704,"/",,TRUE)</f>
        <v>technology</v>
      </c>
      <c r="T704" t="str">
        <v>wearables</v>
      </c>
    </row>
    <row r="705" spans="1:20" ht="37" x14ac:dyDescent="0.55000000000000004">
      <c r="A705">
        <v>703</v>
      </c>
      <c r="B705" t="s">
        <v>156</v>
      </c>
      <c r="C705" s="3" t="s">
        <v>157</v>
      </c>
      <c r="D705">
        <v>-893.35595000752801</v>
      </c>
      <c r="E705">
        <v>140781.922642399</v>
      </c>
      <c r="F705" s="4">
        <f t="shared" si="54"/>
        <v>-157.58771477507111</v>
      </c>
      <c r="G705" t="s">
        <v>19</v>
      </c>
      <c r="H705">
        <v>4598.6649034235897</v>
      </c>
      <c r="I705" s="5" cm="1">
        <f t="array" ref="I705">_xlfn.IFS(H705=0,0,H705&gt;0,E705/H705)</f>
        <v>30.613651048501147</v>
      </c>
      <c r="J705" t="s">
        <v>20</v>
      </c>
      <c r="K705" t="s">
        <v>21</v>
      </c>
      <c r="L705">
        <v>1177240968.7439699</v>
      </c>
      <c r="M705" s="9">
        <f t="shared" si="55"/>
        <v>39194.474175277428</v>
      </c>
      <c r="N705">
        <v>1181249711.2290201</v>
      </c>
      <c r="O705" s="9">
        <f t="shared" si="56"/>
        <v>39240.871657743286</v>
      </c>
      <c r="P705" t="b">
        <v>0</v>
      </c>
      <c r="Q705" t="b">
        <v>0</v>
      </c>
      <c r="R705" t="s">
        <v>158</v>
      </c>
      <c r="S705" t="str" cm="1">
        <f t="array" ref="S705:T705">_xlfn.TEXTSPLIT(R705,"/",,TRUE)</f>
        <v>music</v>
      </c>
      <c r="T705" t="str">
        <v>jazz</v>
      </c>
    </row>
    <row r="706" spans="1:20" ht="37" x14ac:dyDescent="0.55000000000000004">
      <c r="A706">
        <v>704</v>
      </c>
      <c r="B706" t="s">
        <v>159</v>
      </c>
      <c r="C706" s="3" t="s">
        <v>160</v>
      </c>
      <c r="D706">
        <v>-945.37054901712702</v>
      </c>
      <c r="E706">
        <v>140930.63384569201</v>
      </c>
      <c r="F706" s="4">
        <f t="shared" si="54"/>
        <v>-149.07449147026347</v>
      </c>
      <c r="G706" t="s">
        <v>19</v>
      </c>
      <c r="H706">
        <v>4604.4809848436198</v>
      </c>
      <c r="I706" s="5" cm="1">
        <f t="array" ref="I706">_xlfn.IFS(H706=0,0,H706&gt;0,E706/H706)</f>
        <v>30.607278933193026</v>
      </c>
      <c r="J706" t="s">
        <v>20</v>
      </c>
      <c r="K706" t="s">
        <v>21</v>
      </c>
      <c r="L706">
        <v>1176872494.53984</v>
      </c>
      <c r="M706" s="9">
        <f t="shared" si="55"/>
        <v>39190.209427544447</v>
      </c>
      <c r="N706">
        <v>1180884928.9986501</v>
      </c>
      <c r="O706" s="9">
        <f t="shared" si="56"/>
        <v>39236.64964118808</v>
      </c>
      <c r="P706" t="b">
        <v>0</v>
      </c>
      <c r="Q706" t="b">
        <v>0</v>
      </c>
      <c r="R706" t="s">
        <v>64</v>
      </c>
      <c r="S706" t="str" cm="1">
        <f t="array" ref="S706:T706">_xlfn.TEXTSPLIT(R706,"/",,TRUE)</f>
        <v>technology</v>
      </c>
      <c r="T706" t="str">
        <v>wearables</v>
      </c>
    </row>
    <row r="707" spans="1:20" x14ac:dyDescent="0.55000000000000004">
      <c r="A707">
        <v>705</v>
      </c>
      <c r="B707" t="s">
        <v>161</v>
      </c>
      <c r="C707" s="3" t="s">
        <v>162</v>
      </c>
      <c r="D707">
        <v>-997.38514802672603</v>
      </c>
      <c r="E707">
        <v>141079.34504898501</v>
      </c>
      <c r="F707" s="4">
        <f t="shared" si="54"/>
        <v>-141.4492138048206</v>
      </c>
      <c r="G707" t="s">
        <v>19</v>
      </c>
      <c r="H707">
        <v>4610.2970662636399</v>
      </c>
      <c r="I707" s="5" cm="1">
        <f t="array" ref="I707">_xlfn.IFS(H707=0,0,H707&gt;0,E707/H707)</f>
        <v>30.600922895261732</v>
      </c>
      <c r="J707" t="s">
        <v>20</v>
      </c>
      <c r="K707" t="s">
        <v>21</v>
      </c>
      <c r="L707">
        <v>1176504020.33571</v>
      </c>
      <c r="M707" s="9">
        <f t="shared" si="55"/>
        <v>39185.944679811459</v>
      </c>
      <c r="N707">
        <v>1180520146.76828</v>
      </c>
      <c r="O707" s="9">
        <f t="shared" si="56"/>
        <v>39232.427624632874</v>
      </c>
      <c r="P707" t="b">
        <v>0</v>
      </c>
      <c r="Q707" t="b">
        <v>0</v>
      </c>
      <c r="R707" t="s">
        <v>88</v>
      </c>
      <c r="S707" t="str" cm="1">
        <f t="array" ref="S707:T707">_xlfn.TEXTSPLIT(R707,"/",,TRUE)</f>
        <v>games</v>
      </c>
      <c r="T707" t="str">
        <v>video games</v>
      </c>
    </row>
    <row r="708" spans="1:20" x14ac:dyDescent="0.55000000000000004">
      <c r="A708">
        <v>706</v>
      </c>
      <c r="B708" t="s">
        <v>163</v>
      </c>
      <c r="C708" s="3" t="s">
        <v>164</v>
      </c>
      <c r="D708">
        <v>-1049.3997470363199</v>
      </c>
      <c r="E708">
        <v>141228.05625227699</v>
      </c>
      <c r="F708" s="4">
        <f t="shared" si="54"/>
        <v>-134.57984590822383</v>
      </c>
      <c r="G708" t="s">
        <v>19</v>
      </c>
      <c r="H708">
        <v>4616.1131476836699</v>
      </c>
      <c r="I708" s="5" cm="1">
        <f t="array" ref="I708">_xlfn.IFS(H708=0,0,H708&gt;0,E708/H708)</f>
        <v>30.594582873936734</v>
      </c>
      <c r="J708" t="s">
        <v>20</v>
      </c>
      <c r="K708" t="s">
        <v>21</v>
      </c>
      <c r="L708">
        <v>1176135546.1315801</v>
      </c>
      <c r="M708" s="9">
        <f t="shared" si="55"/>
        <v>39181.67993207847</v>
      </c>
      <c r="N708">
        <v>1180155364.53791</v>
      </c>
      <c r="O708" s="9">
        <f t="shared" si="56"/>
        <v>39228.20560807766</v>
      </c>
      <c r="P708" t="b">
        <v>0</v>
      </c>
      <c r="Q708" t="b">
        <v>0</v>
      </c>
      <c r="R708" t="s">
        <v>32</v>
      </c>
      <c r="S708" t="str" cm="1">
        <f t="array" ref="S708:T708">_xlfn.TEXTSPLIT(R708,"/",,TRUE)</f>
        <v>theater</v>
      </c>
      <c r="T708" t="str">
        <v>plays</v>
      </c>
    </row>
    <row r="709" spans="1:20" x14ac:dyDescent="0.55000000000000004">
      <c r="A709">
        <v>707</v>
      </c>
      <c r="B709" t="s">
        <v>165</v>
      </c>
      <c r="C709" s="3" t="s">
        <v>166</v>
      </c>
      <c r="D709">
        <v>-1101.41434604592</v>
      </c>
      <c r="E709">
        <v>141376.76745556999</v>
      </c>
      <c r="F709" s="4">
        <f t="shared" si="54"/>
        <v>-128.35929363287568</v>
      </c>
      <c r="G709" t="s">
        <v>19</v>
      </c>
      <c r="H709">
        <v>4621.9292291037</v>
      </c>
      <c r="I709" s="5" cm="1">
        <f t="array" ref="I709">_xlfn.IFS(H709=0,0,H709&gt;0,E709/H709)</f>
        <v>30.588258808754251</v>
      </c>
      <c r="J709" t="s">
        <v>20</v>
      </c>
      <c r="K709" t="s">
        <v>21</v>
      </c>
      <c r="L709">
        <v>1175767071.92746</v>
      </c>
      <c r="M709" s="9">
        <f t="shared" si="55"/>
        <v>39177.415184345598</v>
      </c>
      <c r="N709">
        <v>1179790582.3075399</v>
      </c>
      <c r="O709" s="9">
        <f t="shared" si="56"/>
        <v>39223.983591522454</v>
      </c>
      <c r="P709" t="b">
        <v>0</v>
      </c>
      <c r="Q709" t="b">
        <v>1</v>
      </c>
      <c r="R709" t="s">
        <v>32</v>
      </c>
      <c r="S709" t="str" cm="1">
        <f t="array" ref="S709:T709">_xlfn.TEXTSPLIT(R709,"/",,TRUE)</f>
        <v>theater</v>
      </c>
      <c r="T709" t="str">
        <v>plays</v>
      </c>
    </row>
    <row r="710" spans="1:20" x14ac:dyDescent="0.55000000000000004">
      <c r="A710">
        <v>708</v>
      </c>
      <c r="B710" t="s">
        <v>167</v>
      </c>
      <c r="C710" s="3" t="s">
        <v>168</v>
      </c>
      <c r="D710">
        <v>-1153.4289450554299</v>
      </c>
      <c r="E710">
        <v>141525.47865886299</v>
      </c>
      <c r="F710" s="4">
        <f t="shared" si="54"/>
        <v>-122.69978074120704</v>
      </c>
      <c r="G710" t="s">
        <v>19</v>
      </c>
      <c r="H710">
        <v>4627.74531052373</v>
      </c>
      <c r="I710" s="5" cm="1">
        <f t="array" ref="I710">_xlfn.IFS(H710=0,0,H710&gt;0,E710/H710)</f>
        <v>30.581950639553739</v>
      </c>
      <c r="J710" t="s">
        <v>14</v>
      </c>
      <c r="K710" t="s">
        <v>15</v>
      </c>
      <c r="L710">
        <v>1175398597.72333</v>
      </c>
      <c r="M710" s="9">
        <f t="shared" si="55"/>
        <v>39173.150436612617</v>
      </c>
      <c r="N710">
        <v>1179425800.0771699</v>
      </c>
      <c r="O710" s="9">
        <f t="shared" si="56"/>
        <v>39219.761574967248</v>
      </c>
      <c r="P710" t="b">
        <v>0</v>
      </c>
      <c r="Q710" t="b">
        <v>0</v>
      </c>
      <c r="R710" t="s">
        <v>32</v>
      </c>
      <c r="S710" t="str" cm="1">
        <f t="array" ref="S710:T710">_xlfn.TEXTSPLIT(R710,"/",,TRUE)</f>
        <v>theater</v>
      </c>
      <c r="T710" t="str">
        <v>plays</v>
      </c>
    </row>
    <row r="711" spans="1:20" ht="37" x14ac:dyDescent="0.55000000000000004">
      <c r="A711">
        <v>709</v>
      </c>
      <c r="B711" t="s">
        <v>169</v>
      </c>
      <c r="C711" s="3" t="s">
        <v>170</v>
      </c>
      <c r="D711">
        <v>-1205.44354406503</v>
      </c>
      <c r="E711">
        <v>141674.189862156</v>
      </c>
      <c r="F711" s="4">
        <f t="shared" si="54"/>
        <v>-117.52868108978242</v>
      </c>
      <c r="G711" t="s">
        <v>13</v>
      </c>
      <c r="H711">
        <v>4633.5613919437501</v>
      </c>
      <c r="I711" s="5" cm="1">
        <f t="array" ref="I711">_xlfn.IFS(H711=0,0,H711&gt;0,E711/H711)</f>
        <v>30.575658306476988</v>
      </c>
      <c r="J711" t="s">
        <v>14</v>
      </c>
      <c r="K711" t="s">
        <v>15</v>
      </c>
      <c r="L711">
        <v>1175030123.5192001</v>
      </c>
      <c r="M711" s="9">
        <f t="shared" si="55"/>
        <v>39168.885688879629</v>
      </c>
      <c r="N711">
        <v>1179061017.8468101</v>
      </c>
      <c r="O711" s="9">
        <f t="shared" si="56"/>
        <v>39215.539558412151</v>
      </c>
      <c r="P711" t="b">
        <v>0</v>
      </c>
      <c r="Q711" t="b">
        <v>0</v>
      </c>
      <c r="R711" t="s">
        <v>32</v>
      </c>
      <c r="S711" t="str" cm="1">
        <f t="array" ref="S711:T711">_xlfn.TEXTSPLIT(R711,"/",,TRUE)</f>
        <v>theater</v>
      </c>
      <c r="T711" t="str">
        <v>plays</v>
      </c>
    </row>
    <row r="712" spans="1:20" x14ac:dyDescent="0.55000000000000004">
      <c r="A712">
        <v>710</v>
      </c>
      <c r="B712" t="s">
        <v>171</v>
      </c>
      <c r="C712" s="3" t="s">
        <v>172</v>
      </c>
      <c r="D712">
        <v>-1257.45814307463</v>
      </c>
      <c r="E712">
        <v>141822.901065449</v>
      </c>
      <c r="F712" s="4">
        <f t="shared" si="54"/>
        <v>-112.78538522059722</v>
      </c>
      <c r="G712" t="s">
        <v>19</v>
      </c>
      <c r="H712">
        <v>4639.3774733637802</v>
      </c>
      <c r="I712" s="5" cm="1">
        <f t="array" ref="I712">_xlfn.IFS(H712=0,0,H712&gt;0,E712/H712)</f>
        <v>30.569381749965761</v>
      </c>
      <c r="J712" t="s">
        <v>20</v>
      </c>
      <c r="K712" t="s">
        <v>21</v>
      </c>
      <c r="L712">
        <v>1174661649.3150699</v>
      </c>
      <c r="M712" s="9">
        <f t="shared" si="55"/>
        <v>39164.620941146641</v>
      </c>
      <c r="N712">
        <v>1178696235.6164401</v>
      </c>
      <c r="O712" s="9">
        <f t="shared" si="56"/>
        <v>39211.317541856944</v>
      </c>
      <c r="P712" t="b">
        <v>0</v>
      </c>
      <c r="Q712" t="b">
        <v>0</v>
      </c>
      <c r="R712" t="s">
        <v>27</v>
      </c>
      <c r="S712" t="str" cm="1">
        <f t="array" ref="S712:T712">_xlfn.TEXTSPLIT(R712,"/",,TRUE)</f>
        <v>technology</v>
      </c>
      <c r="T712" t="str">
        <v>web</v>
      </c>
    </row>
    <row r="713" spans="1:20" x14ac:dyDescent="0.55000000000000004">
      <c r="A713">
        <v>711</v>
      </c>
      <c r="B713" t="s">
        <v>173</v>
      </c>
      <c r="C713" s="3" t="s">
        <v>174</v>
      </c>
      <c r="D713">
        <v>-1309.47274208422</v>
      </c>
      <c r="E713">
        <v>141971.612268742</v>
      </c>
      <c r="F713" s="4">
        <f t="shared" si="54"/>
        <v>-108.41891373987146</v>
      </c>
      <c r="G713" t="s">
        <v>13</v>
      </c>
      <c r="H713">
        <v>4645.1935547838102</v>
      </c>
      <c r="I713" s="5" cm="1">
        <f t="array" ref="I713">_xlfn.IFS(H713=0,0,H713&gt;0,E713/H713)</f>
        <v>30.56312091076029</v>
      </c>
      <c r="J713" t="s">
        <v>20</v>
      </c>
      <c r="K713" t="s">
        <v>21</v>
      </c>
      <c r="L713">
        <v>1174293175.11094</v>
      </c>
      <c r="M713" s="9">
        <f t="shared" si="55"/>
        <v>39160.35619341366</v>
      </c>
      <c r="N713">
        <v>1178331453.38607</v>
      </c>
      <c r="O713" s="9">
        <f t="shared" si="56"/>
        <v>39207.095525301738</v>
      </c>
      <c r="P713" t="b">
        <v>0</v>
      </c>
      <c r="Q713" t="b">
        <v>0</v>
      </c>
      <c r="R713" t="s">
        <v>32</v>
      </c>
      <c r="S713" t="str" cm="1">
        <f t="array" ref="S713:T713">_xlfn.TEXTSPLIT(R713,"/",,TRUE)</f>
        <v>theater</v>
      </c>
      <c r="T713" t="str">
        <v>plays</v>
      </c>
    </row>
    <row r="714" spans="1:20" x14ac:dyDescent="0.55000000000000004">
      <c r="A714">
        <v>712</v>
      </c>
      <c r="B714" t="s">
        <v>175</v>
      </c>
      <c r="C714" s="3" t="s">
        <v>176</v>
      </c>
      <c r="D714">
        <v>-1361.4873410938201</v>
      </c>
      <c r="E714">
        <v>142120.32347203401</v>
      </c>
      <c r="F714" s="4">
        <f t="shared" ref="F714:F721" si="57">E714/D714</f>
        <v>-104.38607777128095</v>
      </c>
      <c r="G714" t="s">
        <v>13</v>
      </c>
      <c r="H714">
        <v>4651.0096362038303</v>
      </c>
      <c r="I714" s="5" cm="1">
        <f t="array" ref="I714">_xlfn.IFS(H714=0,0,H714&gt;0,E714/H714)</f>
        <v>30.556875729897026</v>
      </c>
      <c r="J714" t="s">
        <v>20</v>
      </c>
      <c r="K714" t="s">
        <v>21</v>
      </c>
      <c r="L714">
        <v>1173924700.90681</v>
      </c>
      <c r="M714" s="9">
        <f t="shared" ref="M714:M721" si="58">(((L714/60)/60)/24)+DATE(1970,1,1)</f>
        <v>39156.091445680671</v>
      </c>
      <c r="N714">
        <v>1177966671.1557</v>
      </c>
      <c r="O714" s="9">
        <f t="shared" ref="O714:O721" si="59">(((N714/60)/60)/24)+DATE(1970,1,1)</f>
        <v>39202.873508746525</v>
      </c>
      <c r="P714" t="b">
        <v>0</v>
      </c>
      <c r="Q714" t="b">
        <v>1</v>
      </c>
      <c r="R714" t="s">
        <v>27</v>
      </c>
      <c r="S714" t="str" cm="1">
        <f t="array" ref="S714:T714">_xlfn.TEXTSPLIT(R714,"/",,TRUE)</f>
        <v>technology</v>
      </c>
      <c r="T714" t="str">
        <v>web</v>
      </c>
    </row>
    <row r="715" spans="1:20" x14ac:dyDescent="0.55000000000000004">
      <c r="A715">
        <v>713</v>
      </c>
      <c r="B715" t="s">
        <v>177</v>
      </c>
      <c r="C715" s="3" t="s">
        <v>178</v>
      </c>
      <c r="D715">
        <v>-1413.5019401034299</v>
      </c>
      <c r="E715">
        <v>142269.03467532701</v>
      </c>
      <c r="F715" s="4">
        <f t="shared" si="57"/>
        <v>-100.65004556337347</v>
      </c>
      <c r="G715" t="s">
        <v>19</v>
      </c>
      <c r="H715">
        <v>4656.8257176238603</v>
      </c>
      <c r="I715" s="5" cm="1">
        <f t="array" ref="I715">_xlfn.IFS(H715=0,0,H715&gt;0,E715/H715)</f>
        <v>30.550646148707411</v>
      </c>
      <c r="J715" t="s">
        <v>20</v>
      </c>
      <c r="K715" t="s">
        <v>21</v>
      </c>
      <c r="L715">
        <v>1173556226.7026801</v>
      </c>
      <c r="M715" s="9">
        <f t="shared" si="58"/>
        <v>39151.82669794769</v>
      </c>
      <c r="N715">
        <v>1177601888.9253299</v>
      </c>
      <c r="O715" s="9">
        <f t="shared" si="59"/>
        <v>39198.651492191319</v>
      </c>
      <c r="P715" t="b">
        <v>0</v>
      </c>
      <c r="Q715" t="b">
        <v>0</v>
      </c>
      <c r="R715" t="s">
        <v>32</v>
      </c>
      <c r="S715" t="str" cm="1">
        <f t="array" ref="S715:T715">_xlfn.TEXTSPLIT(R715,"/",,TRUE)</f>
        <v>theater</v>
      </c>
      <c r="T715" t="str">
        <v>plays</v>
      </c>
    </row>
    <row r="716" spans="1:20" x14ac:dyDescent="0.55000000000000004">
      <c r="A716">
        <v>714</v>
      </c>
      <c r="B716" t="s">
        <v>179</v>
      </c>
      <c r="C716" s="3" t="s">
        <v>180</v>
      </c>
      <c r="D716">
        <v>-1465.5165391129301</v>
      </c>
      <c r="E716">
        <v>142417.74587861999</v>
      </c>
      <c r="F716" s="4">
        <f t="shared" si="57"/>
        <v>-97.179214343650287</v>
      </c>
      <c r="G716" t="s">
        <v>13</v>
      </c>
      <c r="H716">
        <v>4662.6417990438904</v>
      </c>
      <c r="I716" s="5" cm="1">
        <f t="array" ref="I716">_xlfn.IFS(H716=0,0,H716&gt;0,E716/H716)</f>
        <v>30.54443210881518</v>
      </c>
      <c r="J716" t="s">
        <v>20</v>
      </c>
      <c r="K716" t="s">
        <v>21</v>
      </c>
      <c r="L716">
        <v>1173187752.4985499</v>
      </c>
      <c r="M716" s="9">
        <f t="shared" si="58"/>
        <v>39147.561950214702</v>
      </c>
      <c r="N716">
        <v>1177237106.6949601</v>
      </c>
      <c r="O716" s="9">
        <f t="shared" si="59"/>
        <v>39194.429475636112</v>
      </c>
      <c r="P716" t="b">
        <v>0</v>
      </c>
      <c r="Q716" t="b">
        <v>1</v>
      </c>
      <c r="R716" t="s">
        <v>32</v>
      </c>
      <c r="S716" t="str" cm="1">
        <f t="array" ref="S716:T716">_xlfn.TEXTSPLIT(R716,"/",,TRUE)</f>
        <v>theater</v>
      </c>
      <c r="T716" t="str">
        <v>plays</v>
      </c>
    </row>
    <row r="717" spans="1:20" ht="37" x14ac:dyDescent="0.55000000000000004">
      <c r="A717">
        <v>715</v>
      </c>
      <c r="B717" t="s">
        <v>181</v>
      </c>
      <c r="C717" s="3" t="s">
        <v>182</v>
      </c>
      <c r="D717">
        <v>-1517.5311381225299</v>
      </c>
      <c r="E717">
        <v>142566.45708191299</v>
      </c>
      <c r="F717" s="4">
        <f t="shared" si="57"/>
        <v>-93.946314181265748</v>
      </c>
      <c r="G717" t="s">
        <v>19</v>
      </c>
      <c r="H717">
        <v>4668.4578804639204</v>
      </c>
      <c r="I717" s="5" cm="1">
        <f t="array" ref="I717">_xlfn.IFS(H717=0,0,H717&gt;0,E717/H717)</f>
        <v>30.538233552135139</v>
      </c>
      <c r="J717" t="s">
        <v>39</v>
      </c>
      <c r="K717" t="s">
        <v>40</v>
      </c>
      <c r="L717">
        <v>1172819278.29442</v>
      </c>
      <c r="M717" s="9">
        <f t="shared" si="58"/>
        <v>39143.297202481714</v>
      </c>
      <c r="N717">
        <v>1176872324.4646001</v>
      </c>
      <c r="O717" s="9">
        <f t="shared" si="59"/>
        <v>39190.207459081015</v>
      </c>
      <c r="P717" t="b">
        <v>0</v>
      </c>
      <c r="Q717" t="b">
        <v>1</v>
      </c>
      <c r="R717" t="s">
        <v>64</v>
      </c>
      <c r="S717" t="str" cm="1">
        <f t="array" ref="S717:T717">_xlfn.TEXTSPLIT(R717,"/",,TRUE)</f>
        <v>technology</v>
      </c>
      <c r="T717" t="str">
        <v>wearables</v>
      </c>
    </row>
    <row r="718" spans="1:20" x14ac:dyDescent="0.55000000000000004">
      <c r="A718">
        <v>716</v>
      </c>
      <c r="B718" t="s">
        <v>183</v>
      </c>
      <c r="C718" s="3" t="s">
        <v>184</v>
      </c>
      <c r="D718">
        <v>-1569.5457371321199</v>
      </c>
      <c r="E718">
        <v>142715.16828520599</v>
      </c>
      <c r="F718" s="4">
        <f t="shared" si="57"/>
        <v>-90.927690037230576</v>
      </c>
      <c r="G718" t="s">
        <v>19</v>
      </c>
      <c r="H718">
        <v>4674.2739618839396</v>
      </c>
      <c r="I718" s="5" cm="1">
        <f t="array" ref="I718">_xlfn.IFS(H718=0,0,H718&gt;0,E718/H718)</f>
        <v>30.532050420871233</v>
      </c>
      <c r="J718" t="s">
        <v>106</v>
      </c>
      <c r="K718" t="s">
        <v>107</v>
      </c>
      <c r="L718">
        <v>1172450804.0903001</v>
      </c>
      <c r="M718" s="9">
        <f t="shared" si="58"/>
        <v>39139.032454748842</v>
      </c>
      <c r="N718">
        <v>1176507542.23423</v>
      </c>
      <c r="O718" s="9">
        <f t="shared" si="59"/>
        <v>39185.985442525809</v>
      </c>
      <c r="P718" t="b">
        <v>0</v>
      </c>
      <c r="Q718" t="b">
        <v>1</v>
      </c>
      <c r="R718" t="s">
        <v>32</v>
      </c>
      <c r="S718" t="str" cm="1">
        <f t="array" ref="S718:T718">_xlfn.TEXTSPLIT(R718,"/",,TRUE)</f>
        <v>theater</v>
      </c>
      <c r="T718" t="str">
        <v>plays</v>
      </c>
    </row>
    <row r="719" spans="1:20" x14ac:dyDescent="0.55000000000000004">
      <c r="A719">
        <v>717</v>
      </c>
      <c r="B719" t="s">
        <v>185</v>
      </c>
      <c r="C719" s="3" t="s">
        <v>186</v>
      </c>
      <c r="D719">
        <v>-1621.56033614173</v>
      </c>
      <c r="E719">
        <v>142863.879488498</v>
      </c>
      <c r="F719" s="4">
        <f t="shared" si="57"/>
        <v>-88.102721992091944</v>
      </c>
      <c r="G719" t="s">
        <v>73</v>
      </c>
      <c r="H719">
        <v>4680.0900433039697</v>
      </c>
      <c r="I719" s="5" cm="1">
        <f t="array" ref="I719">_xlfn.IFS(H719=0,0,H719&gt;0,E719/H719)</f>
        <v>30.525882657514302</v>
      </c>
      <c r="J719" t="s">
        <v>20</v>
      </c>
      <c r="K719" t="s">
        <v>21</v>
      </c>
      <c r="L719">
        <v>1172082329.8861699</v>
      </c>
      <c r="M719" s="9">
        <f t="shared" si="58"/>
        <v>39134.767707015853</v>
      </c>
      <c r="N719">
        <v>1176142760.00386</v>
      </c>
      <c r="O719" s="9">
        <f t="shared" si="59"/>
        <v>39181.763425970603</v>
      </c>
      <c r="P719" t="b">
        <v>0</v>
      </c>
      <c r="Q719" t="b">
        <v>0</v>
      </c>
      <c r="R719" t="s">
        <v>32</v>
      </c>
      <c r="S719" t="str" cm="1">
        <f t="array" ref="S719:T719">_xlfn.TEXTSPLIT(R719,"/",,TRUE)</f>
        <v>theater</v>
      </c>
      <c r="T719" t="str">
        <v>plays</v>
      </c>
    </row>
    <row r="720" spans="1:20" x14ac:dyDescent="0.55000000000000004">
      <c r="A720">
        <v>718</v>
      </c>
      <c r="B720" t="s">
        <v>187</v>
      </c>
      <c r="C720" s="3" t="s">
        <v>188</v>
      </c>
      <c r="D720">
        <v>-1673.57493515133</v>
      </c>
      <c r="E720">
        <v>143012.590691791</v>
      </c>
      <c r="F720" s="4">
        <f t="shared" si="57"/>
        <v>-85.453353589368461</v>
      </c>
      <c r="G720" t="s">
        <v>19</v>
      </c>
      <c r="H720">
        <v>4685.9061247239997</v>
      </c>
      <c r="I720" s="5" cm="1">
        <f t="array" ref="I720">_xlfn.IFS(H720=0,0,H720&gt;0,E720/H720)</f>
        <v>30.519730204841537</v>
      </c>
      <c r="J720" t="s">
        <v>106</v>
      </c>
      <c r="K720" t="s">
        <v>107</v>
      </c>
      <c r="L720">
        <v>1171713855.68204</v>
      </c>
      <c r="M720" s="9">
        <f t="shared" si="58"/>
        <v>39130.502959282872</v>
      </c>
      <c r="N720">
        <v>1175777977.77349</v>
      </c>
      <c r="O720" s="9">
        <f t="shared" si="59"/>
        <v>39177.541409415389</v>
      </c>
      <c r="P720" t="b">
        <v>0</v>
      </c>
      <c r="Q720" t="b">
        <v>1</v>
      </c>
      <c r="R720" t="s">
        <v>32</v>
      </c>
      <c r="S720" t="str" cm="1">
        <f t="array" ref="S720:T720">_xlfn.TEXTSPLIT(R720,"/",,TRUE)</f>
        <v>theater</v>
      </c>
      <c r="T720" t="str">
        <v>plays</v>
      </c>
    </row>
    <row r="721" spans="1:20" ht="37" x14ac:dyDescent="0.55000000000000004">
      <c r="A721">
        <v>719</v>
      </c>
      <c r="B721" t="s">
        <v>189</v>
      </c>
      <c r="C721" s="3" t="s">
        <v>190</v>
      </c>
      <c r="D721">
        <v>-1725.58953416093</v>
      </c>
      <c r="E721">
        <v>143161.30189508401</v>
      </c>
      <c r="F721" s="4">
        <f t="shared" si="57"/>
        <v>-82.963705482078254</v>
      </c>
      <c r="G721" t="s">
        <v>19</v>
      </c>
      <c r="H721">
        <v>4691.7222061440198</v>
      </c>
      <c r="I721" s="5" cm="1">
        <f t="array" ref="I721">_xlfn.IFS(H721=0,0,H721&gt;0,E721/H721)</f>
        <v>30.51359300591324</v>
      </c>
      <c r="J721" t="s">
        <v>20</v>
      </c>
      <c r="K721" t="s">
        <v>21</v>
      </c>
      <c r="L721">
        <v>1171345381.47791</v>
      </c>
      <c r="M721" s="9">
        <f t="shared" si="58"/>
        <v>39126.238211549884</v>
      </c>
      <c r="N721">
        <v>1175413195.5431199</v>
      </c>
      <c r="O721" s="9">
        <f t="shared" si="59"/>
        <v>39173.319392860183</v>
      </c>
      <c r="P721" t="b">
        <v>0</v>
      </c>
      <c r="Q721" t="b">
        <v>0</v>
      </c>
      <c r="R721" t="s">
        <v>32</v>
      </c>
      <c r="S721" t="str" cm="1">
        <f t="array" ref="S721:T721">_xlfn.TEXTSPLIT(R721,"/",,TRUE)</f>
        <v>theater</v>
      </c>
      <c r="T721" t="str">
        <v>plays</v>
      </c>
    </row>
    <row r="722" spans="1:20" x14ac:dyDescent="0.55000000000000004">
      <c r="A722">
        <v>720</v>
      </c>
      <c r="B722" t="s">
        <v>11</v>
      </c>
      <c r="C722" s="3" t="s">
        <v>12</v>
      </c>
      <c r="D722">
        <v>-1777.60413317043</v>
      </c>
      <c r="E722">
        <v>143310.01309837701</v>
      </c>
      <c r="F722" s="4">
        <f t="shared" ref="F722:F785" si="60">E722/D722</f>
        <v>-80.619756909980694</v>
      </c>
      <c r="G722" t="s">
        <v>13</v>
      </c>
      <c r="H722">
        <v>4697.5382875640498</v>
      </c>
      <c r="I722" s="5" cm="1">
        <f t="array" ref="I722">_xlfn.IFS(H722=0,0,H722&gt;0,E722/H722)</f>
        <v>30.507471004071729</v>
      </c>
      <c r="J722" t="s">
        <v>14</v>
      </c>
      <c r="K722" t="s">
        <v>15</v>
      </c>
      <c r="L722">
        <v>1170976907.2737801</v>
      </c>
      <c r="M722" s="9">
        <f t="shared" ref="M722:M785" si="61">(((L722/60)/60)/24)+DATE(1970,1,1)</f>
        <v>39121.973463816903</v>
      </c>
      <c r="N722">
        <v>1175048413.3127501</v>
      </c>
      <c r="O722" s="9">
        <f t="shared" ref="O722:O785" si="62">(((N722/60)/60)/24)+DATE(1970,1,1)</f>
        <v>39169.097376304977</v>
      </c>
      <c r="P722" t="b">
        <v>0</v>
      </c>
      <c r="Q722" t="b">
        <v>0</v>
      </c>
      <c r="R722" t="s">
        <v>16</v>
      </c>
      <c r="S722" t="str" cm="1">
        <f t="array" ref="S722:T722">_xlfn.TEXTSPLIT(R722,"/",,TRUE)</f>
        <v>food</v>
      </c>
      <c r="T722" t="str">
        <v>food trucks</v>
      </c>
    </row>
    <row r="723" spans="1:20" x14ac:dyDescent="0.55000000000000004">
      <c r="A723">
        <v>721</v>
      </c>
      <c r="B723" t="s">
        <v>17</v>
      </c>
      <c r="C723" s="3" t="s">
        <v>18</v>
      </c>
      <c r="D723">
        <v>-1829.6187321800201</v>
      </c>
      <c r="E723">
        <v>143458.72430167001</v>
      </c>
      <c r="F723" s="4">
        <f t="shared" si="60"/>
        <v>-78.409081508876241</v>
      </c>
      <c r="G723" t="s">
        <v>19</v>
      </c>
      <c r="H723">
        <v>4703.3543689840799</v>
      </c>
      <c r="I723" s="5" cm="1">
        <f t="array" ref="I723">_xlfn.IFS(H723=0,0,H723&gt;0,E723/H723)</f>
        <v>30.501364142939746</v>
      </c>
      <c r="J723" t="s">
        <v>20</v>
      </c>
      <c r="K723" t="s">
        <v>21</v>
      </c>
      <c r="L723">
        <v>1170608433.0696499</v>
      </c>
      <c r="M723" s="9">
        <f t="shared" si="61"/>
        <v>39117.708716083907</v>
      </c>
      <c r="N723">
        <v>1174683631.0823901</v>
      </c>
      <c r="O723" s="9">
        <f t="shared" si="62"/>
        <v>39164.875359749887</v>
      </c>
      <c r="P723" t="b">
        <v>0</v>
      </c>
      <c r="Q723" t="b">
        <v>1</v>
      </c>
      <c r="R723" t="s">
        <v>22</v>
      </c>
      <c r="S723" t="str" cm="1">
        <f t="array" ref="S723:T723">_xlfn.TEXTSPLIT(R723,"/",,TRUE)</f>
        <v>music</v>
      </c>
      <c r="T723" t="str">
        <v>rock</v>
      </c>
    </row>
    <row r="724" spans="1:20" ht="37" x14ac:dyDescent="0.55000000000000004">
      <c r="A724">
        <v>722</v>
      </c>
      <c r="B724" t="s">
        <v>23</v>
      </c>
      <c r="C724" s="3" t="s">
        <v>24</v>
      </c>
      <c r="D724">
        <v>-1881.6333311896301</v>
      </c>
      <c r="E724">
        <v>143607.43550496199</v>
      </c>
      <c r="F724" s="4">
        <f t="shared" si="60"/>
        <v>-76.32062693860162</v>
      </c>
      <c r="G724" t="s">
        <v>19</v>
      </c>
      <c r="H724">
        <v>4709.1704504040999</v>
      </c>
      <c r="I724" s="5" cm="1">
        <f t="array" ref="I724">_xlfn.IFS(H724=0,0,H724&gt;0,E724/H724)</f>
        <v>30.495272366418348</v>
      </c>
      <c r="J724" t="s">
        <v>25</v>
      </c>
      <c r="K724" t="s">
        <v>26</v>
      </c>
      <c r="L724">
        <v>1170239958.86552</v>
      </c>
      <c r="M724" s="9">
        <f t="shared" si="61"/>
        <v>39113.443968350926</v>
      </c>
      <c r="N724">
        <v>1174318848.85202</v>
      </c>
      <c r="O724" s="9">
        <f t="shared" si="62"/>
        <v>39160.653343194674</v>
      </c>
      <c r="P724" t="b">
        <v>0</v>
      </c>
      <c r="Q724" t="b">
        <v>0</v>
      </c>
      <c r="R724" t="s">
        <v>27</v>
      </c>
      <c r="S724" t="str" cm="1">
        <f t="array" ref="S724:T724">_xlfn.TEXTSPLIT(R724,"/",,TRUE)</f>
        <v>technology</v>
      </c>
      <c r="T724" t="str">
        <v>web</v>
      </c>
    </row>
    <row r="725" spans="1:20" ht="37" x14ac:dyDescent="0.55000000000000004">
      <c r="A725">
        <v>723</v>
      </c>
      <c r="B725" t="s">
        <v>28</v>
      </c>
      <c r="C725" s="3" t="s">
        <v>29</v>
      </c>
      <c r="D725">
        <v>-1933.6479301992299</v>
      </c>
      <c r="E725">
        <v>143756.14670825499</v>
      </c>
      <c r="F725" s="4">
        <f t="shared" si="60"/>
        <v>-74.344530078670189</v>
      </c>
      <c r="G725" t="s">
        <v>13</v>
      </c>
      <c r="H725">
        <v>4714.98653182413</v>
      </c>
      <c r="I725" s="5" cm="1">
        <f t="array" ref="I725">_xlfn.IFS(H725=0,0,H725&gt;0,E725/H725)</f>
        <v>30.489195618685837</v>
      </c>
      <c r="J725" t="s">
        <v>20</v>
      </c>
      <c r="K725" t="s">
        <v>21</v>
      </c>
      <c r="L725">
        <v>1169871484.6613901</v>
      </c>
      <c r="M725" s="9">
        <f t="shared" si="61"/>
        <v>39109.179220617938</v>
      </c>
      <c r="N725">
        <v>1173954066.62165</v>
      </c>
      <c r="O725" s="9">
        <f t="shared" si="62"/>
        <v>39156.431326639467</v>
      </c>
      <c r="P725" t="b">
        <v>0</v>
      </c>
      <c r="Q725" t="b">
        <v>0</v>
      </c>
      <c r="R725" t="s">
        <v>22</v>
      </c>
      <c r="S725" t="str" cm="1">
        <f t="array" ref="S725:T725">_xlfn.TEXTSPLIT(R725,"/",,TRUE)</f>
        <v>music</v>
      </c>
      <c r="T725" t="str">
        <v>rock</v>
      </c>
    </row>
    <row r="726" spans="1:20" x14ac:dyDescent="0.55000000000000004">
      <c r="A726">
        <v>724</v>
      </c>
      <c r="B726" t="s">
        <v>30</v>
      </c>
      <c r="C726" s="3" t="s">
        <v>31</v>
      </c>
      <c r="D726">
        <v>-1985.6625292088299</v>
      </c>
      <c r="E726">
        <v>143904.857911548</v>
      </c>
      <c r="F726" s="4">
        <f t="shared" si="60"/>
        <v>-72.471961269715678</v>
      </c>
      <c r="G726" t="s">
        <v>13</v>
      </c>
      <c r="H726">
        <v>4720.8026132441601</v>
      </c>
      <c r="I726" s="5" cm="1">
        <f t="array" ref="I726">_xlfn.IFS(H726=0,0,H726&gt;0,E726/H726)</f>
        <v>30.483133844195155</v>
      </c>
      <c r="J726" t="s">
        <v>20</v>
      </c>
      <c r="K726" t="s">
        <v>21</v>
      </c>
      <c r="L726">
        <v>1169503010.4572599</v>
      </c>
      <c r="M726" s="9">
        <f t="shared" si="61"/>
        <v>39104.91447288495</v>
      </c>
      <c r="N726">
        <v>1173589284.3912799</v>
      </c>
      <c r="O726" s="9">
        <f t="shared" si="62"/>
        <v>39152.209310084261</v>
      </c>
      <c r="P726" t="b">
        <v>0</v>
      </c>
      <c r="Q726" t="b">
        <v>0</v>
      </c>
      <c r="R726" t="s">
        <v>32</v>
      </c>
      <c r="S726" t="str" cm="1">
        <f t="array" ref="S726:T726">_xlfn.TEXTSPLIT(R726,"/",,TRUE)</f>
        <v>theater</v>
      </c>
      <c r="T726" t="str">
        <v>plays</v>
      </c>
    </row>
    <row r="727" spans="1:20" x14ac:dyDescent="0.55000000000000004">
      <c r="A727">
        <v>725</v>
      </c>
      <c r="B727" t="s">
        <v>33</v>
      </c>
      <c r="C727" s="3" t="s">
        <v>34</v>
      </c>
      <c r="D727">
        <v>-2037.6771282183299</v>
      </c>
      <c r="E727">
        <v>144053.569114841</v>
      </c>
      <c r="F727" s="4">
        <f t="shared" si="60"/>
        <v>-70.694992410694695</v>
      </c>
      <c r="G727" t="s">
        <v>19</v>
      </c>
      <c r="H727">
        <v>4726.6186946641801</v>
      </c>
      <c r="I727" s="5" cm="1">
        <f t="array" ref="I727">_xlfn.IFS(H727=0,0,H727&gt;0,E727/H727)</f>
        <v>30.477086987672866</v>
      </c>
      <c r="J727" t="s">
        <v>35</v>
      </c>
      <c r="K727" t="s">
        <v>36</v>
      </c>
      <c r="L727">
        <v>1169134536.25314</v>
      </c>
      <c r="M727" s="9">
        <f t="shared" si="61"/>
        <v>39100.649725152085</v>
      </c>
      <c r="N727">
        <v>1173224502.1609099</v>
      </c>
      <c r="O727" s="9">
        <f t="shared" si="62"/>
        <v>39147.987293529048</v>
      </c>
      <c r="P727" t="b">
        <v>0</v>
      </c>
      <c r="Q727" t="b">
        <v>0</v>
      </c>
      <c r="R727" t="s">
        <v>32</v>
      </c>
      <c r="S727" t="str" cm="1">
        <f t="array" ref="S727:T727">_xlfn.TEXTSPLIT(R727,"/",,TRUE)</f>
        <v>theater</v>
      </c>
      <c r="T727" t="str">
        <v>plays</v>
      </c>
    </row>
    <row r="728" spans="1:20" x14ac:dyDescent="0.55000000000000004">
      <c r="A728">
        <v>726</v>
      </c>
      <c r="B728" t="s">
        <v>37</v>
      </c>
      <c r="C728" s="3" t="s">
        <v>38</v>
      </c>
      <c r="D728">
        <v>-2089.6917272279202</v>
      </c>
      <c r="E728">
        <v>144202.280318134</v>
      </c>
      <c r="F728" s="4">
        <f t="shared" si="60"/>
        <v>-69.006484755254064</v>
      </c>
      <c r="G728" t="s">
        <v>13</v>
      </c>
      <c r="H728">
        <v>4732.4347760842102</v>
      </c>
      <c r="I728" s="5" cm="1">
        <f t="array" ref="I728">_xlfn.IFS(H728=0,0,H728&gt;0,E728/H728)</f>
        <v>30.471054994117054</v>
      </c>
      <c r="J728" t="s">
        <v>39</v>
      </c>
      <c r="K728" t="s">
        <v>40</v>
      </c>
      <c r="L728">
        <v>1168766062.04901</v>
      </c>
      <c r="M728" s="9">
        <f t="shared" si="61"/>
        <v>39096.384977419097</v>
      </c>
      <c r="N728">
        <v>1172859719.9305401</v>
      </c>
      <c r="O728" s="9">
        <f t="shared" si="62"/>
        <v>39143.765276973842</v>
      </c>
      <c r="P728" t="b">
        <v>0</v>
      </c>
      <c r="Q728" t="b">
        <v>0</v>
      </c>
      <c r="R728" t="s">
        <v>41</v>
      </c>
      <c r="S728" t="str" cm="1">
        <f t="array" ref="S728:T728">_xlfn.TEXTSPLIT(R728,"/",,TRUE)</f>
        <v>film &amp; video</v>
      </c>
      <c r="T728" t="str">
        <v>documentary</v>
      </c>
    </row>
    <row r="729" spans="1:20" x14ac:dyDescent="0.55000000000000004">
      <c r="A729">
        <v>727</v>
      </c>
      <c r="B729" t="s">
        <v>42</v>
      </c>
      <c r="C729" s="3" t="s">
        <v>43</v>
      </c>
      <c r="D729">
        <v>-2141.70632623753</v>
      </c>
      <c r="E729">
        <v>144350.991521427</v>
      </c>
      <c r="F729" s="4">
        <f t="shared" si="60"/>
        <v>-67.399993058346823</v>
      </c>
      <c r="G729" t="s">
        <v>19</v>
      </c>
      <c r="H729">
        <v>4738.2508575042402</v>
      </c>
      <c r="I729" s="5" cm="1">
        <f t="array" ref="I729">_xlfn.IFS(H729=0,0,H729&gt;0,E729/H729)</f>
        <v>30.465037808796055</v>
      </c>
      <c r="J729" t="s">
        <v>35</v>
      </c>
      <c r="K729" t="s">
        <v>36</v>
      </c>
      <c r="L729">
        <v>1168397587.8448801</v>
      </c>
      <c r="M729" s="9">
        <f t="shared" si="61"/>
        <v>39092.120229686108</v>
      </c>
      <c r="N729">
        <v>1172494937.70017</v>
      </c>
      <c r="O729" s="9">
        <f t="shared" si="62"/>
        <v>39139.543260418635</v>
      </c>
      <c r="P729" t="b">
        <v>0</v>
      </c>
      <c r="Q729" t="b">
        <v>0</v>
      </c>
      <c r="R729" t="s">
        <v>32</v>
      </c>
      <c r="S729" t="str" cm="1">
        <f t="array" ref="S729:T729">_xlfn.TEXTSPLIT(R729,"/",,TRUE)</f>
        <v>theater</v>
      </c>
      <c r="T729" t="str">
        <v>plays</v>
      </c>
    </row>
    <row r="730" spans="1:20" x14ac:dyDescent="0.55000000000000004">
      <c r="A730">
        <v>728</v>
      </c>
      <c r="B730" t="s">
        <v>44</v>
      </c>
      <c r="C730" s="3" t="s">
        <v>45</v>
      </c>
      <c r="D730">
        <v>-2193.7209252471298</v>
      </c>
      <c r="E730">
        <v>144499.70272471901</v>
      </c>
      <c r="F730" s="4">
        <f t="shared" si="60"/>
        <v>-65.869683359309093</v>
      </c>
      <c r="G730" t="s">
        <v>46</v>
      </c>
      <c r="H730">
        <v>4744.0669389242703</v>
      </c>
      <c r="I730" s="5" cm="1">
        <f t="array" ref="I730">_xlfn.IFS(H730=0,0,H730&gt;0,E730/H730)</f>
        <v>30.459035377246323</v>
      </c>
      <c r="J730" t="s">
        <v>35</v>
      </c>
      <c r="K730" t="s">
        <v>36</v>
      </c>
      <c r="L730">
        <v>1168029113.6407499</v>
      </c>
      <c r="M730" s="9">
        <f t="shared" si="61"/>
        <v>39087.855481953127</v>
      </c>
      <c r="N730">
        <v>1172130155.46981</v>
      </c>
      <c r="O730" s="9">
        <f t="shared" si="62"/>
        <v>39135.321243863546</v>
      </c>
      <c r="P730" t="b">
        <v>0</v>
      </c>
      <c r="Q730" t="b">
        <v>0</v>
      </c>
      <c r="R730" t="s">
        <v>32</v>
      </c>
      <c r="S730" t="str" cm="1">
        <f t="array" ref="S730:T730">_xlfn.TEXTSPLIT(R730,"/",,TRUE)</f>
        <v>theater</v>
      </c>
      <c r="T730" t="str">
        <v>plays</v>
      </c>
    </row>
    <row r="731" spans="1:20" x14ac:dyDescent="0.55000000000000004">
      <c r="A731">
        <v>729</v>
      </c>
      <c r="B731" t="s">
        <v>47</v>
      </c>
      <c r="C731" s="3" t="s">
        <v>48</v>
      </c>
      <c r="D731">
        <v>-2245.7355242567301</v>
      </c>
      <c r="E731">
        <v>144648.41392801201</v>
      </c>
      <c r="F731" s="4">
        <f t="shared" si="60"/>
        <v>-64.410262190551677</v>
      </c>
      <c r="G731" t="s">
        <v>13</v>
      </c>
      <c r="H731">
        <v>4749.8830203442903</v>
      </c>
      <c r="I731" s="5" cm="1">
        <f t="array" ref="I731">_xlfn.IFS(H731=0,0,H731&gt;0,E731/H731)</f>
        <v>30.453047645271763</v>
      </c>
      <c r="J731" t="s">
        <v>20</v>
      </c>
      <c r="K731" t="s">
        <v>21</v>
      </c>
      <c r="L731">
        <v>1167660639.43662</v>
      </c>
      <c r="M731" s="9">
        <f t="shared" si="61"/>
        <v>39083.590734220139</v>
      </c>
      <c r="N731">
        <v>1171765373.23944</v>
      </c>
      <c r="O731" s="9">
        <f t="shared" si="62"/>
        <v>39131.099227308332</v>
      </c>
      <c r="P731" t="b">
        <v>0</v>
      </c>
      <c r="Q731" t="b">
        <v>0</v>
      </c>
      <c r="R731" t="s">
        <v>49</v>
      </c>
      <c r="S731" t="str" cm="1">
        <f t="array" ref="S731:T731">_xlfn.TEXTSPLIT(R731,"/",,TRUE)</f>
        <v>music</v>
      </c>
      <c r="T731" t="str">
        <v>electric music</v>
      </c>
    </row>
    <row r="732" spans="1:20" x14ac:dyDescent="0.55000000000000004">
      <c r="A732">
        <v>730</v>
      </c>
      <c r="B732" t="s">
        <v>50</v>
      </c>
      <c r="C732" s="3" t="s">
        <v>51</v>
      </c>
      <c r="D732">
        <v>-2297.7501232663299</v>
      </c>
      <c r="E732">
        <v>144797.12513130499</v>
      </c>
      <c r="F732" s="4">
        <f t="shared" si="60"/>
        <v>-63.016915401345273</v>
      </c>
      <c r="G732" t="s">
        <v>19</v>
      </c>
      <c r="H732">
        <v>4755.6991017643204</v>
      </c>
      <c r="I732" s="5" cm="1">
        <f t="array" ref="I732">_xlfn.IFS(H732=0,0,H732&gt;0,E732/H732)</f>
        <v>30.447074558940574</v>
      </c>
      <c r="J732" t="s">
        <v>20</v>
      </c>
      <c r="K732" t="s">
        <v>21</v>
      </c>
      <c r="L732">
        <v>1167292165.2324901</v>
      </c>
      <c r="M732" s="9">
        <f t="shared" si="61"/>
        <v>39079.325986487158</v>
      </c>
      <c r="N732">
        <v>1171400591.0090699</v>
      </c>
      <c r="O732" s="9">
        <f t="shared" si="62"/>
        <v>39126.877210753126</v>
      </c>
      <c r="P732" t="b">
        <v>0</v>
      </c>
      <c r="Q732" t="b">
        <v>0</v>
      </c>
      <c r="R732" t="s">
        <v>52</v>
      </c>
      <c r="S732" t="str" cm="1">
        <f t="array" ref="S732:T732">_xlfn.TEXTSPLIT(R732,"/",,TRUE)</f>
        <v>film &amp; video</v>
      </c>
      <c r="T732" t="str">
        <v>drama</v>
      </c>
    </row>
    <row r="733" spans="1:20" ht="37" x14ac:dyDescent="0.55000000000000004">
      <c r="A733">
        <v>731</v>
      </c>
      <c r="B733" t="s">
        <v>53</v>
      </c>
      <c r="C733" s="3" t="s">
        <v>54</v>
      </c>
      <c r="D733">
        <v>-2349.7647222758201</v>
      </c>
      <c r="E733">
        <v>144945.83633459799</v>
      </c>
      <c r="F733" s="4">
        <f t="shared" si="60"/>
        <v>-61.685255106823398</v>
      </c>
      <c r="G733" t="s">
        <v>13</v>
      </c>
      <c r="H733">
        <v>4761.5151831843496</v>
      </c>
      <c r="I733" s="5" cm="1">
        <f t="array" ref="I733">_xlfn.IFS(H733=0,0,H733&gt;0,E733/H733)</f>
        <v>30.441116064584893</v>
      </c>
      <c r="J733" t="s">
        <v>20</v>
      </c>
      <c r="K733" t="s">
        <v>21</v>
      </c>
      <c r="L733">
        <v>1166923691.0283599</v>
      </c>
      <c r="M733" s="9">
        <f t="shared" si="61"/>
        <v>39075.061238754162</v>
      </c>
      <c r="N733">
        <v>1171035808.7787001</v>
      </c>
      <c r="O733" s="9">
        <f t="shared" si="62"/>
        <v>39122.65519419792</v>
      </c>
      <c r="P733" t="b">
        <v>0</v>
      </c>
      <c r="Q733" t="b">
        <v>1</v>
      </c>
      <c r="R733" t="s">
        <v>32</v>
      </c>
      <c r="S733" t="str" cm="1">
        <f t="array" ref="S733:T733">_xlfn.TEXTSPLIT(R733,"/",,TRUE)</f>
        <v>theater</v>
      </c>
      <c r="T733" t="str">
        <v>plays</v>
      </c>
    </row>
    <row r="734" spans="1:20" x14ac:dyDescent="0.55000000000000004">
      <c r="A734">
        <v>732</v>
      </c>
      <c r="B734" t="s">
        <v>55</v>
      </c>
      <c r="C734" s="3" t="s">
        <v>56</v>
      </c>
      <c r="D734">
        <v>-2401.7793212854299</v>
      </c>
      <c r="E734">
        <v>145094.54753789099</v>
      </c>
      <c r="F734" s="4">
        <f t="shared" si="60"/>
        <v>-60.411273530424324</v>
      </c>
      <c r="G734" t="s">
        <v>13</v>
      </c>
      <c r="H734">
        <v>4767.3312646043696</v>
      </c>
      <c r="I734" s="5" cm="1">
        <f t="array" ref="I734">_xlfn.IFS(H734=0,0,H734&gt;0,E734/H734)</f>
        <v>30.43517210879871</v>
      </c>
      <c r="J734" t="s">
        <v>20</v>
      </c>
      <c r="K734" t="s">
        <v>21</v>
      </c>
      <c r="L734">
        <v>1166555216.82423</v>
      </c>
      <c r="M734" s="9">
        <f t="shared" si="61"/>
        <v>39070.796491021181</v>
      </c>
      <c r="N734">
        <v>1170671026.5483301</v>
      </c>
      <c r="O734" s="9">
        <f t="shared" si="62"/>
        <v>39118.433177642706</v>
      </c>
      <c r="P734" t="b">
        <v>0</v>
      </c>
      <c r="Q734" t="b">
        <v>0</v>
      </c>
      <c r="R734" t="s">
        <v>52</v>
      </c>
      <c r="S734" t="str" cm="1">
        <f t="array" ref="S734:T734">_xlfn.TEXTSPLIT(R734,"/",,TRUE)</f>
        <v>film &amp; video</v>
      </c>
      <c r="T734" t="str">
        <v>drama</v>
      </c>
    </row>
    <row r="735" spans="1:20" ht="37" x14ac:dyDescent="0.55000000000000004">
      <c r="A735">
        <v>733</v>
      </c>
      <c r="B735" t="s">
        <v>57</v>
      </c>
      <c r="C735" s="3" t="s">
        <v>58</v>
      </c>
      <c r="D735">
        <v>-2453.7939202950301</v>
      </c>
      <c r="E735">
        <v>145243.258741183</v>
      </c>
      <c r="F735" s="4">
        <f t="shared" si="60"/>
        <v>-59.191302716945273</v>
      </c>
      <c r="G735" t="s">
        <v>19</v>
      </c>
      <c r="H735">
        <v>4773.1473460243997</v>
      </c>
      <c r="I735" s="5" cm="1">
        <f t="array" ref="I735">_xlfn.IFS(H735=0,0,H735&gt;0,E735/H735)</f>
        <v>30.429242638435937</v>
      </c>
      <c r="J735" t="s">
        <v>20</v>
      </c>
      <c r="K735" t="s">
        <v>21</v>
      </c>
      <c r="L735">
        <v>1166186742.6201</v>
      </c>
      <c r="M735" s="9">
        <f t="shared" si="61"/>
        <v>39066.531743288193</v>
      </c>
      <c r="N735">
        <v>1170306244.31796</v>
      </c>
      <c r="O735" s="9">
        <f t="shared" si="62"/>
        <v>39114.2111610875</v>
      </c>
      <c r="P735" t="b">
        <v>0</v>
      </c>
      <c r="Q735" t="b">
        <v>0</v>
      </c>
      <c r="R735" t="s">
        <v>59</v>
      </c>
      <c r="S735" t="str" cm="1">
        <f t="array" ref="S735:T735">_xlfn.TEXTSPLIT(R735,"/",,TRUE)</f>
        <v>music</v>
      </c>
      <c r="T735" t="str">
        <v>indie rock</v>
      </c>
    </row>
    <row r="736" spans="1:20" x14ac:dyDescent="0.55000000000000004">
      <c r="A736">
        <v>734</v>
      </c>
      <c r="B736" t="s">
        <v>60</v>
      </c>
      <c r="C736" s="3" t="s">
        <v>61</v>
      </c>
      <c r="D736">
        <v>-2505.80851930463</v>
      </c>
      <c r="E736">
        <v>145391.969944476</v>
      </c>
      <c r="F736" s="4">
        <f t="shared" si="60"/>
        <v>-58.021979263133304</v>
      </c>
      <c r="G736" t="s">
        <v>13</v>
      </c>
      <c r="H736">
        <v>4778.9634274444297</v>
      </c>
      <c r="I736" s="5" cm="1">
        <f t="array" ref="I736">_xlfn.IFS(H736=0,0,H736&gt;0,E736/H736)</f>
        <v>30.423327600610026</v>
      </c>
      <c r="J736" t="s">
        <v>20</v>
      </c>
      <c r="K736" t="s">
        <v>21</v>
      </c>
      <c r="L736">
        <v>1165818268.4159801</v>
      </c>
      <c r="M736" s="9">
        <f t="shared" si="61"/>
        <v>39062.266995555328</v>
      </c>
      <c r="N736">
        <v>1169941462.08759</v>
      </c>
      <c r="O736" s="9">
        <f t="shared" si="62"/>
        <v>39109.989144532294</v>
      </c>
      <c r="P736" t="b">
        <v>0</v>
      </c>
      <c r="Q736" t="b">
        <v>0</v>
      </c>
      <c r="R736" t="s">
        <v>59</v>
      </c>
      <c r="S736" t="str" cm="1">
        <f t="array" ref="S736:T736">_xlfn.TEXTSPLIT(R736,"/",,TRUE)</f>
        <v>music</v>
      </c>
      <c r="T736" t="str">
        <v>indie rock</v>
      </c>
    </row>
    <row r="737" spans="1:20" x14ac:dyDescent="0.55000000000000004">
      <c r="A737">
        <v>735</v>
      </c>
      <c r="B737" t="s">
        <v>62</v>
      </c>
      <c r="C737" s="3" t="s">
        <v>63</v>
      </c>
      <c r="D737">
        <v>-2557.8231183142302</v>
      </c>
      <c r="E737">
        <v>145540.68114776901</v>
      </c>
      <c r="F737" s="4">
        <f t="shared" si="60"/>
        <v>-56.900213351613488</v>
      </c>
      <c r="G737" t="s">
        <v>13</v>
      </c>
      <c r="H737">
        <v>4784.7795088644598</v>
      </c>
      <c r="I737" s="5" cm="1">
        <f t="array" ref="I737">_xlfn.IFS(H737=0,0,H737&gt;0,E737/H737)</f>
        <v>30.41742694269087</v>
      </c>
      <c r="J737" t="s">
        <v>20</v>
      </c>
      <c r="K737" t="s">
        <v>21</v>
      </c>
      <c r="L737">
        <v>1165449794.2118499</v>
      </c>
      <c r="M737" s="9">
        <f t="shared" si="61"/>
        <v>39058.00224782234</v>
      </c>
      <c r="N737">
        <v>1169576679.8572199</v>
      </c>
      <c r="O737" s="9">
        <f t="shared" si="62"/>
        <v>39105.76712797708</v>
      </c>
      <c r="P737" t="b">
        <v>0</v>
      </c>
      <c r="Q737" t="b">
        <v>0</v>
      </c>
      <c r="R737" t="s">
        <v>64</v>
      </c>
      <c r="S737" t="str" cm="1">
        <f t="array" ref="S737:T737">_xlfn.TEXTSPLIT(R737,"/",,TRUE)</f>
        <v>technology</v>
      </c>
      <c r="T737" t="str">
        <v>wearables</v>
      </c>
    </row>
    <row r="738" spans="1:20" x14ac:dyDescent="0.55000000000000004">
      <c r="A738">
        <v>736</v>
      </c>
      <c r="B738" t="s">
        <v>65</v>
      </c>
      <c r="C738" s="3" t="s">
        <v>66</v>
      </c>
      <c r="D738">
        <v>-2609.83771732383</v>
      </c>
      <c r="E738">
        <v>145689.39235106201</v>
      </c>
      <c r="F738" s="4">
        <f t="shared" si="60"/>
        <v>-55.823161487777973</v>
      </c>
      <c r="G738" t="s">
        <v>19</v>
      </c>
      <c r="H738">
        <v>4790.5955902844798</v>
      </c>
      <c r="I738" s="5" cm="1">
        <f t="array" ref="I738">_xlfn.IFS(H738=0,0,H738&gt;0,E738/H738)</f>
        <v>30.411540612304229</v>
      </c>
      <c r="J738" t="s">
        <v>20</v>
      </c>
      <c r="K738" t="s">
        <v>21</v>
      </c>
      <c r="L738">
        <v>1165081320.00772</v>
      </c>
      <c r="M738" s="9">
        <f t="shared" si="61"/>
        <v>39053.737500089352</v>
      </c>
      <c r="N738">
        <v>1169211897.6268599</v>
      </c>
      <c r="O738" s="9">
        <f t="shared" si="62"/>
        <v>39101.54511142199</v>
      </c>
      <c r="P738" t="b">
        <v>0</v>
      </c>
      <c r="Q738" t="b">
        <v>0</v>
      </c>
      <c r="R738" t="s">
        <v>67</v>
      </c>
      <c r="S738" t="str" cm="1">
        <f t="array" ref="S738:T738">_xlfn.TEXTSPLIT(R738,"/",,TRUE)</f>
        <v>publishing</v>
      </c>
      <c r="T738" t="str">
        <v>nonfiction</v>
      </c>
    </row>
    <row r="739" spans="1:20" x14ac:dyDescent="0.55000000000000004">
      <c r="A739">
        <v>737</v>
      </c>
      <c r="B739" t="s">
        <v>68</v>
      </c>
      <c r="C739" s="3" t="s">
        <v>69</v>
      </c>
      <c r="D739">
        <v>-2661.8523163333298</v>
      </c>
      <c r="E739">
        <v>145838.10355435501</v>
      </c>
      <c r="F739" s="4">
        <f t="shared" si="60"/>
        <v>-54.788202433125697</v>
      </c>
      <c r="G739" t="s">
        <v>19</v>
      </c>
      <c r="H739">
        <v>4796.4116717045099</v>
      </c>
      <c r="I739" s="5" cm="1">
        <f t="array" ref="I739">_xlfn.IFS(H739=0,0,H739&gt;0,E739/H739)</f>
        <v>30.405668557329701</v>
      </c>
      <c r="J739" t="s">
        <v>20</v>
      </c>
      <c r="K739" t="s">
        <v>21</v>
      </c>
      <c r="L739">
        <v>1164712845.8035901</v>
      </c>
      <c r="M739" s="9">
        <f t="shared" si="61"/>
        <v>39049.472752356363</v>
      </c>
      <c r="N739">
        <v>1168847115.3964901</v>
      </c>
      <c r="O739" s="9">
        <f t="shared" si="62"/>
        <v>39097.323094866784</v>
      </c>
      <c r="P739" t="b">
        <v>0</v>
      </c>
      <c r="Q739" t="b">
        <v>0</v>
      </c>
      <c r="R739" t="s">
        <v>70</v>
      </c>
      <c r="S739" t="str" cm="1">
        <f t="array" ref="S739:T739">_xlfn.TEXTSPLIT(R739,"/",,TRUE)</f>
        <v>film &amp; video</v>
      </c>
      <c r="T739" t="str">
        <v>animation</v>
      </c>
    </row>
    <row r="740" spans="1:20" x14ac:dyDescent="0.55000000000000004">
      <c r="A740">
        <v>738</v>
      </c>
      <c r="B740" t="s">
        <v>71</v>
      </c>
      <c r="C740" s="3" t="s">
        <v>72</v>
      </c>
      <c r="D740">
        <v>-2713.86691534293</v>
      </c>
      <c r="E740">
        <v>145986.81475764801</v>
      </c>
      <c r="F740" s="4">
        <f t="shared" si="60"/>
        <v>-53.792915906195347</v>
      </c>
      <c r="G740" t="s">
        <v>73</v>
      </c>
      <c r="H740">
        <v>4802.22775312454</v>
      </c>
      <c r="I740" s="5" cm="1">
        <f t="array" ref="I740">_xlfn.IFS(H740=0,0,H740&gt;0,E740/H740)</f>
        <v>30.399810725899577</v>
      </c>
      <c r="J740" t="s">
        <v>20</v>
      </c>
      <c r="K740" t="s">
        <v>21</v>
      </c>
      <c r="L740">
        <v>1164344371.5994599</v>
      </c>
      <c r="M740" s="9">
        <f t="shared" si="61"/>
        <v>39045.208004623375</v>
      </c>
      <c r="N740">
        <v>1168482333.1661201</v>
      </c>
      <c r="O740" s="9">
        <f t="shared" si="62"/>
        <v>39093.101078311571</v>
      </c>
      <c r="P740" t="b">
        <v>0</v>
      </c>
      <c r="Q740" t="b">
        <v>0</v>
      </c>
      <c r="R740" t="s">
        <v>32</v>
      </c>
      <c r="S740" t="str" cm="1">
        <f t="array" ref="S740:T740">_xlfn.TEXTSPLIT(R740,"/",,TRUE)</f>
        <v>theater</v>
      </c>
      <c r="T740" t="str">
        <v>plays</v>
      </c>
    </row>
    <row r="741" spans="1:20" x14ac:dyDescent="0.55000000000000004">
      <c r="A741">
        <v>739</v>
      </c>
      <c r="B741" t="s">
        <v>74</v>
      </c>
      <c r="C741" s="3" t="s">
        <v>75</v>
      </c>
      <c r="D741">
        <v>-2765.8815143525298</v>
      </c>
      <c r="E741">
        <v>146135.52596093999</v>
      </c>
      <c r="F741" s="4">
        <f t="shared" si="60"/>
        <v>-52.83506368679322</v>
      </c>
      <c r="G741" t="s">
        <v>13</v>
      </c>
      <c r="H741">
        <v>4808.04383454456</v>
      </c>
      <c r="I741" s="5" cm="1">
        <f t="array" ref="I741">_xlfn.IFS(H741=0,0,H741&gt;0,E741/H741)</f>
        <v>30.393967066396893</v>
      </c>
      <c r="J741" t="s">
        <v>20</v>
      </c>
      <c r="K741" t="s">
        <v>21</v>
      </c>
      <c r="L741">
        <v>1163975897.39533</v>
      </c>
      <c r="M741" s="9">
        <f t="shared" si="61"/>
        <v>39040.943256890394</v>
      </c>
      <c r="N741">
        <v>1168117550.93575</v>
      </c>
      <c r="O741" s="9">
        <f t="shared" si="62"/>
        <v>39088.879061756365</v>
      </c>
      <c r="P741" t="b">
        <v>0</v>
      </c>
      <c r="Q741" t="b">
        <v>1</v>
      </c>
      <c r="R741" t="s">
        <v>32</v>
      </c>
      <c r="S741" t="str" cm="1">
        <f t="array" ref="S741:T741">_xlfn.TEXTSPLIT(R741,"/",,TRUE)</f>
        <v>theater</v>
      </c>
      <c r="T741" t="str">
        <v>plays</v>
      </c>
    </row>
    <row r="742" spans="1:20" x14ac:dyDescent="0.55000000000000004">
      <c r="A742">
        <v>740</v>
      </c>
      <c r="B742" t="s">
        <v>76</v>
      </c>
      <c r="C742" s="3" t="s">
        <v>77</v>
      </c>
      <c r="D742">
        <v>-2817.8961133621301</v>
      </c>
      <c r="E742">
        <v>146284.237164233</v>
      </c>
      <c r="F742" s="4">
        <f t="shared" si="60"/>
        <v>-51.912572812947374</v>
      </c>
      <c r="G742" t="s">
        <v>19</v>
      </c>
      <c r="H742">
        <v>4813.8599159645901</v>
      </c>
      <c r="I742" s="5" cm="1">
        <f t="array" ref="I742">_xlfn.IFS(H742=0,0,H742&gt;0,E742/H742)</f>
        <v>30.3881375274546</v>
      </c>
      <c r="J742" t="s">
        <v>20</v>
      </c>
      <c r="K742" t="s">
        <v>21</v>
      </c>
      <c r="L742">
        <v>1163607423.1912</v>
      </c>
      <c r="M742" s="9">
        <f t="shared" si="61"/>
        <v>39036.678509157406</v>
      </c>
      <c r="N742">
        <v>1167752768.70538</v>
      </c>
      <c r="O742" s="9">
        <f t="shared" si="62"/>
        <v>39084.657045201158</v>
      </c>
      <c r="P742" t="b">
        <v>0</v>
      </c>
      <c r="Q742" t="b">
        <v>0</v>
      </c>
      <c r="R742" t="s">
        <v>52</v>
      </c>
      <c r="S742" t="str" cm="1">
        <f t="array" ref="S742:T742">_xlfn.TEXTSPLIT(R742,"/",,TRUE)</f>
        <v>film &amp; video</v>
      </c>
      <c r="T742" t="str">
        <v>drama</v>
      </c>
    </row>
    <row r="743" spans="1:20" x14ac:dyDescent="0.55000000000000004">
      <c r="A743">
        <v>741</v>
      </c>
      <c r="B743" t="s">
        <v>78</v>
      </c>
      <c r="C743" s="3" t="s">
        <v>79</v>
      </c>
      <c r="D743">
        <v>-2869.9107123717299</v>
      </c>
      <c r="E743">
        <v>146432.948367526</v>
      </c>
      <c r="F743" s="4">
        <f t="shared" si="60"/>
        <v>-51.023520605110392</v>
      </c>
      <c r="G743" t="s">
        <v>13</v>
      </c>
      <c r="H743">
        <v>4819.6759973846201</v>
      </c>
      <c r="I743" s="5" cm="1">
        <f t="array" ref="I743">_xlfn.IFS(H743=0,0,H743&gt;0,E743/H743)</f>
        <v>30.382322057953129</v>
      </c>
      <c r="J743" t="s">
        <v>20</v>
      </c>
      <c r="K743" t="s">
        <v>21</v>
      </c>
      <c r="L743">
        <v>1163238948.9870701</v>
      </c>
      <c r="M743" s="9">
        <f t="shared" si="61"/>
        <v>39032.413761424425</v>
      </c>
      <c r="N743">
        <v>1167387986.4750099</v>
      </c>
      <c r="O743" s="9">
        <f t="shared" si="62"/>
        <v>39080.435028645945</v>
      </c>
      <c r="P743" t="b">
        <v>0</v>
      </c>
      <c r="Q743" t="b">
        <v>0</v>
      </c>
      <c r="R743" t="s">
        <v>32</v>
      </c>
      <c r="S743" t="str" cm="1">
        <f t="array" ref="S743:T743">_xlfn.TEXTSPLIT(R743,"/",,TRUE)</f>
        <v>theater</v>
      </c>
      <c r="T743" t="str">
        <v>plays</v>
      </c>
    </row>
    <row r="744" spans="1:20" x14ac:dyDescent="0.55000000000000004">
      <c r="A744">
        <v>742</v>
      </c>
      <c r="B744" t="s">
        <v>80</v>
      </c>
      <c r="C744" s="3" t="s">
        <v>81</v>
      </c>
      <c r="D744">
        <v>-2921.9253113812301</v>
      </c>
      <c r="E744">
        <v>146581.659570819</v>
      </c>
      <c r="F744" s="4">
        <f t="shared" si="60"/>
        <v>-50.166121289913477</v>
      </c>
      <c r="G744" t="s">
        <v>19</v>
      </c>
      <c r="H744">
        <v>4825.4920788046402</v>
      </c>
      <c r="I744" s="5" cm="1">
        <f t="array" ref="I744">_xlfn.IFS(H744=0,0,H744&gt;0,E744/H744)</f>
        <v>30.3765206070196</v>
      </c>
      <c r="J744" t="s">
        <v>20</v>
      </c>
      <c r="K744" t="s">
        <v>21</v>
      </c>
      <c r="L744">
        <v>1162870474.7829399</v>
      </c>
      <c r="M744" s="9">
        <f t="shared" si="61"/>
        <v>39028.149013691436</v>
      </c>
      <c r="N744">
        <v>1167023204.2446499</v>
      </c>
      <c r="O744" s="9">
        <f t="shared" si="62"/>
        <v>39076.213012090855</v>
      </c>
      <c r="P744" t="b">
        <v>0</v>
      </c>
      <c r="Q744" t="b">
        <v>0</v>
      </c>
      <c r="R744" t="s">
        <v>32</v>
      </c>
      <c r="S744" t="str" cm="1">
        <f t="array" ref="S744:T744">_xlfn.TEXTSPLIT(R744,"/",,TRUE)</f>
        <v>theater</v>
      </c>
      <c r="T744" t="str">
        <v>plays</v>
      </c>
    </row>
    <row r="745" spans="1:20" x14ac:dyDescent="0.55000000000000004">
      <c r="A745">
        <v>743</v>
      </c>
      <c r="B745" t="s">
        <v>82</v>
      </c>
      <c r="C745" s="3" t="s">
        <v>83</v>
      </c>
      <c r="D745">
        <v>-2973.9399103908299</v>
      </c>
      <c r="E745">
        <v>146730.370774112</v>
      </c>
      <c r="F745" s="4">
        <f t="shared" si="60"/>
        <v>-49.33871402762437</v>
      </c>
      <c r="G745" t="s">
        <v>19</v>
      </c>
      <c r="H745">
        <v>4831.3081602246702</v>
      </c>
      <c r="I745" s="5" cm="1">
        <f t="array" ref="I745">_xlfn.IFS(H745=0,0,H745&gt;0,E745/H745)</f>
        <v>30.370733124025897</v>
      </c>
      <c r="J745" t="s">
        <v>39</v>
      </c>
      <c r="K745" t="s">
        <v>40</v>
      </c>
      <c r="L745">
        <v>1162502000.57882</v>
      </c>
      <c r="M745" s="9">
        <f t="shared" si="61"/>
        <v>39023.884265958564</v>
      </c>
      <c r="N745">
        <v>1166658422.0142801</v>
      </c>
      <c r="O745" s="9">
        <f t="shared" si="62"/>
        <v>39071.990995535649</v>
      </c>
      <c r="P745" t="b">
        <v>0</v>
      </c>
      <c r="Q745" t="b">
        <v>0</v>
      </c>
      <c r="R745" t="s">
        <v>41</v>
      </c>
      <c r="S745" t="str" cm="1">
        <f t="array" ref="S745:T745">_xlfn.TEXTSPLIT(R745,"/",,TRUE)</f>
        <v>film &amp; video</v>
      </c>
      <c r="T745" t="str">
        <v>documentary</v>
      </c>
    </row>
    <row r="746" spans="1:20" x14ac:dyDescent="0.55000000000000004">
      <c r="A746">
        <v>744</v>
      </c>
      <c r="B746" t="s">
        <v>84</v>
      </c>
      <c r="C746" s="3" t="s">
        <v>85</v>
      </c>
      <c r="D746">
        <v>-3025.9545094004302</v>
      </c>
      <c r="E746">
        <v>146879.08197740401</v>
      </c>
      <c r="F746" s="4">
        <f t="shared" si="60"/>
        <v>-48.539752174432714</v>
      </c>
      <c r="G746" t="s">
        <v>19</v>
      </c>
      <c r="H746">
        <v>4837.1242416447003</v>
      </c>
      <c r="I746" s="5" cm="1">
        <f t="array" ref="I746">_xlfn.IFS(H746=0,0,H746&gt;0,E746/H746)</f>
        <v>30.364959558587387</v>
      </c>
      <c r="J746" t="s">
        <v>20</v>
      </c>
      <c r="K746" t="s">
        <v>21</v>
      </c>
      <c r="L746">
        <v>1162133526.3746901</v>
      </c>
      <c r="M746" s="9">
        <f t="shared" si="61"/>
        <v>39019.619518225583</v>
      </c>
      <c r="N746">
        <v>1166293639.78391</v>
      </c>
      <c r="O746" s="9">
        <f t="shared" si="62"/>
        <v>39067.768978980443</v>
      </c>
      <c r="P746" t="b">
        <v>0</v>
      </c>
      <c r="Q746" t="b">
        <v>0</v>
      </c>
      <c r="R746" t="s">
        <v>64</v>
      </c>
      <c r="S746" t="str" cm="1">
        <f t="array" ref="S746:T746">_xlfn.TEXTSPLIT(R746,"/",,TRUE)</f>
        <v>technology</v>
      </c>
      <c r="T746" t="str">
        <v>wearables</v>
      </c>
    </row>
    <row r="747" spans="1:20" x14ac:dyDescent="0.55000000000000004">
      <c r="A747">
        <v>745</v>
      </c>
      <c r="B747" t="s">
        <v>86</v>
      </c>
      <c r="C747" s="3" t="s">
        <v>87</v>
      </c>
      <c r="D747">
        <v>-3077.96910841003</v>
      </c>
      <c r="E747">
        <v>147027.79318069699</v>
      </c>
      <c r="F747" s="4">
        <f t="shared" si="60"/>
        <v>-47.767793633460585</v>
      </c>
      <c r="G747" t="s">
        <v>19</v>
      </c>
      <c r="H747">
        <v>4842.9403230647204</v>
      </c>
      <c r="I747" s="5" cm="1">
        <f t="array" ref="I747">_xlfn.IFS(H747=0,0,H747&gt;0,E747/H747)</f>
        <v>30.359199860562089</v>
      </c>
      <c r="J747" t="s">
        <v>20</v>
      </c>
      <c r="K747" t="s">
        <v>21</v>
      </c>
      <c r="L747">
        <v>1161765052.1705599</v>
      </c>
      <c r="M747" s="9">
        <f t="shared" si="61"/>
        <v>39015.354770492595</v>
      </c>
      <c r="N747">
        <v>1165928857.55354</v>
      </c>
      <c r="O747" s="9">
        <f t="shared" si="62"/>
        <v>39063.546962425229</v>
      </c>
      <c r="P747" t="b">
        <v>0</v>
      </c>
      <c r="Q747" t="b">
        <v>1</v>
      </c>
      <c r="R747" t="s">
        <v>88</v>
      </c>
      <c r="S747" t="str" cm="1">
        <f t="array" ref="S747:T747">_xlfn.TEXTSPLIT(R747,"/",,TRUE)</f>
        <v>games</v>
      </c>
      <c r="T747" t="str">
        <v>video games</v>
      </c>
    </row>
    <row r="748" spans="1:20" x14ac:dyDescent="0.55000000000000004">
      <c r="A748">
        <v>746</v>
      </c>
      <c r="B748" t="s">
        <v>89</v>
      </c>
      <c r="C748" s="3" t="s">
        <v>90</v>
      </c>
      <c r="D748">
        <v>-3129.9837074196298</v>
      </c>
      <c r="E748">
        <v>147176.50438398999</v>
      </c>
      <c r="F748" s="4">
        <f t="shared" si="60"/>
        <v>-47.021492167869091</v>
      </c>
      <c r="G748" t="s">
        <v>73</v>
      </c>
      <c r="H748">
        <v>4848.7564044847504</v>
      </c>
      <c r="I748" s="5" cm="1">
        <f t="array" ref="I748">_xlfn.IFS(H748=0,0,H748&gt;0,E748/H748)</f>
        <v>30.353453980047817</v>
      </c>
      <c r="J748" t="s">
        <v>20</v>
      </c>
      <c r="K748" t="s">
        <v>21</v>
      </c>
      <c r="L748">
        <v>1161396577.9664299</v>
      </c>
      <c r="M748" s="9">
        <f t="shared" si="61"/>
        <v>39011.090022759607</v>
      </c>
      <c r="N748">
        <v>1165564075.3231699</v>
      </c>
      <c r="O748" s="9">
        <f t="shared" si="62"/>
        <v>39059.324945870023</v>
      </c>
      <c r="P748" t="b">
        <v>0</v>
      </c>
      <c r="Q748" t="b">
        <v>0</v>
      </c>
      <c r="R748" t="s">
        <v>32</v>
      </c>
      <c r="S748" t="str" cm="1">
        <f t="array" ref="S748:T748">_xlfn.TEXTSPLIT(R748,"/",,TRUE)</f>
        <v>theater</v>
      </c>
      <c r="T748" t="str">
        <v>plays</v>
      </c>
    </row>
    <row r="749" spans="1:20" x14ac:dyDescent="0.55000000000000004">
      <c r="A749">
        <v>747</v>
      </c>
      <c r="B749" t="s">
        <v>91</v>
      </c>
      <c r="C749" s="3" t="s">
        <v>92</v>
      </c>
      <c r="D749">
        <v>-3181.9983064292201</v>
      </c>
      <c r="E749">
        <v>147325.21558728299</v>
      </c>
      <c r="F749" s="4">
        <f t="shared" si="60"/>
        <v>-46.299589565969519</v>
      </c>
      <c r="G749" t="s">
        <v>13</v>
      </c>
      <c r="H749">
        <v>4854.5724859047796</v>
      </c>
      <c r="I749" s="5" cm="1">
        <f t="array" ref="I749">_xlfn.IFS(H749=0,0,H749&gt;0,E749/H749)</f>
        <v>30.3477218673819</v>
      </c>
      <c r="J749" t="s">
        <v>20</v>
      </c>
      <c r="K749" t="s">
        <v>21</v>
      </c>
      <c r="L749">
        <v>1161028103.7623</v>
      </c>
      <c r="M749" s="9">
        <f t="shared" si="61"/>
        <v>39006.825275026618</v>
      </c>
      <c r="N749">
        <v>1165199293.0927999</v>
      </c>
      <c r="O749" s="9">
        <f t="shared" si="62"/>
        <v>39055.102929314817</v>
      </c>
      <c r="P749" t="b">
        <v>0</v>
      </c>
      <c r="Q749" t="b">
        <v>0</v>
      </c>
      <c r="R749" t="s">
        <v>22</v>
      </c>
      <c r="S749" t="str" cm="1">
        <f t="array" ref="S749:T749">_xlfn.TEXTSPLIT(R749,"/",,TRUE)</f>
        <v>music</v>
      </c>
      <c r="T749" t="str">
        <v>rock</v>
      </c>
    </row>
    <row r="750" spans="1:20" x14ac:dyDescent="0.55000000000000004">
      <c r="A750">
        <v>748</v>
      </c>
      <c r="B750" t="s">
        <v>93</v>
      </c>
      <c r="C750" s="3" t="s">
        <v>94</v>
      </c>
      <c r="D750">
        <v>-3234.0129054387298</v>
      </c>
      <c r="E750">
        <v>147473.92679057599</v>
      </c>
      <c r="F750" s="4">
        <f t="shared" si="60"/>
        <v>-45.600908562413267</v>
      </c>
      <c r="G750" t="s">
        <v>19</v>
      </c>
      <c r="H750">
        <v>4860.3885673248096</v>
      </c>
      <c r="I750" s="5" cm="1">
        <f t="array" ref="I750">_xlfn.IFS(H750=0,0,H750&gt;0,E750/H750)</f>
        <v>30.342003473139314</v>
      </c>
      <c r="J750" t="s">
        <v>20</v>
      </c>
      <c r="K750" t="s">
        <v>21</v>
      </c>
      <c r="L750">
        <v>1160659629.5581701</v>
      </c>
      <c r="M750" s="9">
        <f t="shared" si="61"/>
        <v>39002.560527293637</v>
      </c>
      <c r="N750">
        <v>1164834510.8624301</v>
      </c>
      <c r="O750" s="9">
        <f t="shared" si="62"/>
        <v>39050.880912759611</v>
      </c>
      <c r="P750" t="b">
        <v>0</v>
      </c>
      <c r="Q750" t="b">
        <v>1</v>
      </c>
      <c r="R750" t="s">
        <v>32</v>
      </c>
      <c r="S750" t="str" cm="1">
        <f t="array" ref="S750:T750">_xlfn.TEXTSPLIT(R750,"/",,TRUE)</f>
        <v>theater</v>
      </c>
      <c r="T750" t="str">
        <v>plays</v>
      </c>
    </row>
    <row r="751" spans="1:20" x14ac:dyDescent="0.55000000000000004">
      <c r="A751">
        <v>749</v>
      </c>
      <c r="B751" t="s">
        <v>95</v>
      </c>
      <c r="C751" s="3" t="s">
        <v>96</v>
      </c>
      <c r="D751">
        <v>-3286.0275044483301</v>
      </c>
      <c r="E751">
        <v>147622.63799386899</v>
      </c>
      <c r="F751" s="4">
        <f t="shared" si="60"/>
        <v>-44.924346431681009</v>
      </c>
      <c r="G751" t="s">
        <v>19</v>
      </c>
      <c r="H751">
        <v>4866.2046487448297</v>
      </c>
      <c r="I751" s="5" cm="1">
        <f t="array" ref="I751">_xlfn.IFS(H751=0,0,H751&gt;0,E751/H751)</f>
        <v>30.336298748131405</v>
      </c>
      <c r="J751" t="s">
        <v>97</v>
      </c>
      <c r="K751" t="s">
        <v>98</v>
      </c>
      <c r="L751">
        <v>1160291155.3540399</v>
      </c>
      <c r="M751" s="9">
        <f t="shared" si="61"/>
        <v>38998.295779560649</v>
      </c>
      <c r="N751">
        <v>1164469728.6320701</v>
      </c>
      <c r="O751" s="9">
        <f t="shared" si="62"/>
        <v>39046.658896204513</v>
      </c>
      <c r="P751" t="b">
        <v>0</v>
      </c>
      <c r="Q751" t="b">
        <v>0</v>
      </c>
      <c r="R751" t="s">
        <v>99</v>
      </c>
      <c r="S751" t="str" cm="1">
        <f t="array" ref="S751:T751">_xlfn.TEXTSPLIT(R751,"/",,TRUE)</f>
        <v>film &amp; video</v>
      </c>
      <c r="T751" t="str">
        <v>shorts</v>
      </c>
    </row>
    <row r="752" spans="1:20" x14ac:dyDescent="0.55000000000000004">
      <c r="A752">
        <v>750</v>
      </c>
      <c r="B752" t="s">
        <v>100</v>
      </c>
      <c r="C752" s="3" t="s">
        <v>101</v>
      </c>
      <c r="D752">
        <v>-3338.0421034579299</v>
      </c>
      <c r="E752">
        <v>147771.34919716101</v>
      </c>
      <c r="F752" s="4">
        <f t="shared" si="60"/>
        <v>-44.268869180554184</v>
      </c>
      <c r="G752" t="s">
        <v>19</v>
      </c>
      <c r="H752">
        <v>4872.0207301648597</v>
      </c>
      <c r="I752" s="5" cm="1">
        <f t="array" ref="I752">_xlfn.IFS(H752=0,0,H752&gt;0,E752/H752)</f>
        <v>30.330607643403994</v>
      </c>
      <c r="J752" t="s">
        <v>20</v>
      </c>
      <c r="K752" t="s">
        <v>21</v>
      </c>
      <c r="L752">
        <v>1159922681.14991</v>
      </c>
      <c r="M752" s="9">
        <f t="shared" si="61"/>
        <v>38994.031031827661</v>
      </c>
      <c r="N752">
        <v>1164104946.4017</v>
      </c>
      <c r="O752" s="9">
        <f t="shared" si="62"/>
        <v>39042.436879649307</v>
      </c>
      <c r="P752" t="b">
        <v>0</v>
      </c>
      <c r="Q752" t="b">
        <v>0</v>
      </c>
      <c r="R752" t="s">
        <v>70</v>
      </c>
      <c r="S752" t="str" cm="1">
        <f t="array" ref="S752:T752">_xlfn.TEXTSPLIT(R752,"/",,TRUE)</f>
        <v>film &amp; video</v>
      </c>
      <c r="T752" t="str">
        <v>animation</v>
      </c>
    </row>
    <row r="753" spans="1:20" x14ac:dyDescent="0.55000000000000004">
      <c r="A753">
        <v>751</v>
      </c>
      <c r="B753" t="s">
        <v>102</v>
      </c>
      <c r="C753" s="3" t="s">
        <v>103</v>
      </c>
      <c r="D753">
        <v>-3390.0567024675302</v>
      </c>
      <c r="E753">
        <v>147920.06040045401</v>
      </c>
      <c r="F753" s="4">
        <f t="shared" si="60"/>
        <v>-43.633506275215694</v>
      </c>
      <c r="G753" t="s">
        <v>19</v>
      </c>
      <c r="H753">
        <v>4877.8368115848898</v>
      </c>
      <c r="I753" s="5" cm="1">
        <f t="array" ref="I753">_xlfn.IFS(H753=0,0,H753&gt;0,E753/H753)</f>
        <v>30.324930110237194</v>
      </c>
      <c r="J753" t="s">
        <v>39</v>
      </c>
      <c r="K753" t="s">
        <v>40</v>
      </c>
      <c r="L753">
        <v>1159554206.94578</v>
      </c>
      <c r="M753" s="9">
        <f t="shared" si="61"/>
        <v>38989.766284094672</v>
      </c>
      <c r="N753">
        <v>1163740164.17133</v>
      </c>
      <c r="O753" s="9">
        <f t="shared" si="62"/>
        <v>39038.214863094101</v>
      </c>
      <c r="P753" t="b">
        <v>0</v>
      </c>
      <c r="Q753" t="b">
        <v>0</v>
      </c>
      <c r="R753" t="s">
        <v>88</v>
      </c>
      <c r="S753" t="str" cm="1">
        <f t="array" ref="S753:T753">_xlfn.TEXTSPLIT(R753,"/",,TRUE)</f>
        <v>games</v>
      </c>
      <c r="T753" t="str">
        <v>video games</v>
      </c>
    </row>
    <row r="754" spans="1:20" x14ac:dyDescent="0.55000000000000004">
      <c r="A754">
        <v>752</v>
      </c>
      <c r="B754" t="s">
        <v>104</v>
      </c>
      <c r="C754" s="3" t="s">
        <v>105</v>
      </c>
      <c r="D754">
        <v>-3442.07130147712</v>
      </c>
      <c r="E754">
        <v>148068.77160374701</v>
      </c>
      <c r="F754" s="4">
        <f t="shared" si="60"/>
        <v>-43.017345846439973</v>
      </c>
      <c r="G754" t="s">
        <v>13</v>
      </c>
      <c r="H754">
        <v>4883.6528930049099</v>
      </c>
      <c r="I754" s="5" cm="1">
        <f t="array" ref="I754">_xlfn.IFS(H754=0,0,H754&gt;0,E754/H754)</f>
        <v>30.319266100142581</v>
      </c>
      <c r="J754" t="s">
        <v>106</v>
      </c>
      <c r="K754" t="s">
        <v>107</v>
      </c>
      <c r="L754">
        <v>1159185732.7416601</v>
      </c>
      <c r="M754" s="9">
        <f t="shared" si="61"/>
        <v>38985.501536361808</v>
      </c>
      <c r="N754">
        <v>1163375381.9409599</v>
      </c>
      <c r="O754" s="9">
        <f t="shared" si="62"/>
        <v>39033.992846538888</v>
      </c>
      <c r="P754" t="b">
        <v>0</v>
      </c>
      <c r="Q754" t="b">
        <v>0</v>
      </c>
      <c r="R754" t="s">
        <v>41</v>
      </c>
      <c r="S754" t="str" cm="1">
        <f t="array" ref="S754:T754">_xlfn.TEXTSPLIT(R754,"/",,TRUE)</f>
        <v>film &amp; video</v>
      </c>
      <c r="T754" t="str">
        <v>documentary</v>
      </c>
    </row>
    <row r="755" spans="1:20" x14ac:dyDescent="0.55000000000000004">
      <c r="A755">
        <v>753</v>
      </c>
      <c r="B755" t="s">
        <v>108</v>
      </c>
      <c r="C755" s="3" t="s">
        <v>109</v>
      </c>
      <c r="D755">
        <v>-3494.0859004867302</v>
      </c>
      <c r="E755">
        <v>148217.48280704001</v>
      </c>
      <c r="F755" s="4">
        <f t="shared" si="60"/>
        <v>-42.419530323050488</v>
      </c>
      <c r="G755" t="s">
        <v>19</v>
      </c>
      <c r="H755">
        <v>4889.4689744249399</v>
      </c>
      <c r="I755" s="5" cm="1">
        <f t="array" ref="I755">_xlfn.IFS(H755=0,0,H755&gt;0,E755/H755)</f>
        <v>30.313615564862474</v>
      </c>
      <c r="J755" t="s">
        <v>20</v>
      </c>
      <c r="K755" t="s">
        <v>21</v>
      </c>
      <c r="L755">
        <v>1158817258.5375299</v>
      </c>
      <c r="M755" s="9">
        <f t="shared" si="61"/>
        <v>38981.236788628819</v>
      </c>
      <c r="N755">
        <v>1163010599.7105899</v>
      </c>
      <c r="O755" s="9">
        <f t="shared" si="62"/>
        <v>39029.770829983681</v>
      </c>
      <c r="P755" t="b">
        <v>0</v>
      </c>
      <c r="Q755" t="b">
        <v>0</v>
      </c>
      <c r="R755" t="s">
        <v>32</v>
      </c>
      <c r="S755" t="str" cm="1">
        <f t="array" ref="S755:T755">_xlfn.TEXTSPLIT(R755,"/",,TRUE)</f>
        <v>theater</v>
      </c>
      <c r="T755" t="str">
        <v>plays</v>
      </c>
    </row>
    <row r="756" spans="1:20" ht="37" x14ac:dyDescent="0.55000000000000004">
      <c r="A756">
        <v>754</v>
      </c>
      <c r="B756" t="s">
        <v>110</v>
      </c>
      <c r="C756" s="3" t="s">
        <v>111</v>
      </c>
      <c r="D756">
        <v>-3546.10049949623</v>
      </c>
      <c r="E756">
        <v>148366.19401033301</v>
      </c>
      <c r="F756" s="4">
        <f t="shared" si="60"/>
        <v>-41.839252449672642</v>
      </c>
      <c r="G756" t="s">
        <v>19</v>
      </c>
      <c r="H756">
        <v>4895.28505584497</v>
      </c>
      <c r="I756" s="5" cm="1">
        <f t="array" ref="I756">_xlfn.IFS(H756=0,0,H756&gt;0,E756/H756)</f>
        <v>30.307978456368701</v>
      </c>
      <c r="J756" t="s">
        <v>20</v>
      </c>
      <c r="K756" t="s">
        <v>21</v>
      </c>
      <c r="L756">
        <v>1158448784.3334</v>
      </c>
      <c r="M756" s="9">
        <f t="shared" si="61"/>
        <v>38976.972040895831</v>
      </c>
      <c r="N756">
        <v>1162645817.4802201</v>
      </c>
      <c r="O756" s="9">
        <f t="shared" si="62"/>
        <v>39025.548813428475</v>
      </c>
      <c r="P756" t="b">
        <v>0</v>
      </c>
      <c r="Q756" t="b">
        <v>0</v>
      </c>
      <c r="R756" t="s">
        <v>41</v>
      </c>
      <c r="S756" t="str" cm="1">
        <f t="array" ref="S756:T756">_xlfn.TEXTSPLIT(R756,"/",,TRUE)</f>
        <v>film &amp; video</v>
      </c>
      <c r="T756" t="str">
        <v>documentary</v>
      </c>
    </row>
    <row r="757" spans="1:20" x14ac:dyDescent="0.55000000000000004">
      <c r="A757">
        <v>755</v>
      </c>
      <c r="B757" t="s">
        <v>112</v>
      </c>
      <c r="C757" s="3" t="s">
        <v>113</v>
      </c>
      <c r="D757">
        <v>-3598.1150985058298</v>
      </c>
      <c r="E757">
        <v>148514.905213625</v>
      </c>
      <c r="F757" s="4">
        <f t="shared" si="60"/>
        <v>-41.275751649884128</v>
      </c>
      <c r="G757" t="s">
        <v>19</v>
      </c>
      <c r="H757">
        <v>4901.101137265</v>
      </c>
      <c r="I757" s="5" cm="1">
        <f t="array" ref="I757">_xlfn.IFS(H757=0,0,H757&gt;0,E757/H757)</f>
        <v>30.302354726860816</v>
      </c>
      <c r="J757" t="s">
        <v>35</v>
      </c>
      <c r="K757" t="s">
        <v>36</v>
      </c>
      <c r="L757">
        <v>1158080310.1292701</v>
      </c>
      <c r="M757" s="9">
        <f t="shared" si="61"/>
        <v>38972.70729316285</v>
      </c>
      <c r="N757">
        <v>1162281035.24986</v>
      </c>
      <c r="O757" s="9">
        <f t="shared" si="62"/>
        <v>39021.326796873378</v>
      </c>
      <c r="P757" t="b">
        <v>0</v>
      </c>
      <c r="Q757" t="b">
        <v>1</v>
      </c>
      <c r="R757" t="s">
        <v>52</v>
      </c>
      <c r="S757" t="str" cm="1">
        <f t="array" ref="S757:T757">_xlfn.TEXTSPLIT(R757,"/",,TRUE)</f>
        <v>film &amp; video</v>
      </c>
      <c r="T757" t="str">
        <v>drama</v>
      </c>
    </row>
    <row r="758" spans="1:20" x14ac:dyDescent="0.55000000000000004">
      <c r="A758">
        <v>756</v>
      </c>
      <c r="B758" t="s">
        <v>114</v>
      </c>
      <c r="C758" s="3" t="s">
        <v>115</v>
      </c>
      <c r="D758">
        <v>-3650.1296975154301</v>
      </c>
      <c r="E758">
        <v>148663.616416918</v>
      </c>
      <c r="F758" s="4">
        <f t="shared" si="60"/>
        <v>-40.728310700332194</v>
      </c>
      <c r="G758" t="s">
        <v>19</v>
      </c>
      <c r="H758">
        <v>4906.9172186850201</v>
      </c>
      <c r="I758" s="5" cm="1">
        <f t="array" ref="I758">_xlfn.IFS(H758=0,0,H758&gt;0,E758/H758)</f>
        <v>30.296744328765669</v>
      </c>
      <c r="J758" t="s">
        <v>20</v>
      </c>
      <c r="K758" t="s">
        <v>21</v>
      </c>
      <c r="L758">
        <v>1157711835.9251399</v>
      </c>
      <c r="M758" s="9">
        <f t="shared" si="61"/>
        <v>38968.442545429862</v>
      </c>
      <c r="N758">
        <v>1161916253.01949</v>
      </c>
      <c r="O758" s="9">
        <f t="shared" si="62"/>
        <v>39017.104780318172</v>
      </c>
      <c r="P758" t="b">
        <v>0</v>
      </c>
      <c r="Q758" t="b">
        <v>0</v>
      </c>
      <c r="R758" t="s">
        <v>32</v>
      </c>
      <c r="S758" t="str" cm="1">
        <f t="array" ref="S758:T758">_xlfn.TEXTSPLIT(R758,"/",,TRUE)</f>
        <v>theater</v>
      </c>
      <c r="T758" t="str">
        <v>plays</v>
      </c>
    </row>
    <row r="759" spans="1:20" ht="37" x14ac:dyDescent="0.55000000000000004">
      <c r="A759">
        <v>757</v>
      </c>
      <c r="B759" t="s">
        <v>116</v>
      </c>
      <c r="C759" s="3" t="s">
        <v>117</v>
      </c>
      <c r="D759">
        <v>-3702.1442965250199</v>
      </c>
      <c r="E759">
        <v>148812.327620211</v>
      </c>
      <c r="F759" s="4">
        <f t="shared" si="60"/>
        <v>-40.196252685205216</v>
      </c>
      <c r="G759" t="s">
        <v>19</v>
      </c>
      <c r="H759">
        <v>4912.7333001050501</v>
      </c>
      <c r="I759" s="5" cm="1">
        <f t="array" ref="I759">_xlfn.IFS(H759=0,0,H759&gt;0,E759/H759)</f>
        <v>30.291147214734597</v>
      </c>
      <c r="J759" t="s">
        <v>20</v>
      </c>
      <c r="K759" t="s">
        <v>21</v>
      </c>
      <c r="L759">
        <v>1157343361.72101</v>
      </c>
      <c r="M759" s="9">
        <f t="shared" si="61"/>
        <v>38964.177797696873</v>
      </c>
      <c r="N759">
        <v>1161551470.78912</v>
      </c>
      <c r="O759" s="9">
        <f t="shared" si="62"/>
        <v>39012.882763762966</v>
      </c>
      <c r="P759" t="b">
        <v>0</v>
      </c>
      <c r="Q759" t="b">
        <v>1</v>
      </c>
      <c r="R759" t="s">
        <v>118</v>
      </c>
      <c r="S759" t="str" cm="1">
        <f t="array" ref="S759:T759">_xlfn.TEXTSPLIT(R759,"/",,TRUE)</f>
        <v>publishing</v>
      </c>
      <c r="T759" t="str">
        <v>fiction</v>
      </c>
    </row>
    <row r="760" spans="1:20" x14ac:dyDescent="0.55000000000000004">
      <c r="A760">
        <v>758</v>
      </c>
      <c r="B760" t="s">
        <v>119</v>
      </c>
      <c r="C760" s="3" t="s">
        <v>120</v>
      </c>
      <c r="D760">
        <v>-3754.1588955346301</v>
      </c>
      <c r="E760">
        <v>148961.038823504</v>
      </c>
      <c r="F760" s="4">
        <f t="shared" si="60"/>
        <v>-39.678938203890397</v>
      </c>
      <c r="G760" t="s">
        <v>19</v>
      </c>
      <c r="H760">
        <v>4918.5493815250802</v>
      </c>
      <c r="I760" s="5" cm="1">
        <f t="array" ref="I760">_xlfn.IFS(H760=0,0,H760&gt;0,E760/H760)</f>
        <v>30.285563337643282</v>
      </c>
      <c r="J760" t="s">
        <v>20</v>
      </c>
      <c r="K760" t="s">
        <v>21</v>
      </c>
      <c r="L760">
        <v>1156974887.51688</v>
      </c>
      <c r="M760" s="9">
        <f t="shared" si="61"/>
        <v>38959.913049963892</v>
      </c>
      <c r="N760">
        <v>1161186688.5587499</v>
      </c>
      <c r="O760" s="9">
        <f t="shared" si="62"/>
        <v>39008.660747207752</v>
      </c>
      <c r="P760" t="b">
        <v>0</v>
      </c>
      <c r="Q760" t="b">
        <v>0</v>
      </c>
      <c r="R760" t="s">
        <v>121</v>
      </c>
      <c r="S760" t="str" cm="1">
        <f t="array" ref="S760:T760">_xlfn.TEXTSPLIT(R760,"/",,TRUE)</f>
        <v>photography</v>
      </c>
      <c r="T760" t="str">
        <v>photography books</v>
      </c>
    </row>
    <row r="761" spans="1:20" x14ac:dyDescent="0.55000000000000004">
      <c r="A761">
        <v>759</v>
      </c>
      <c r="B761" t="s">
        <v>122</v>
      </c>
      <c r="C761" s="3" t="s">
        <v>123</v>
      </c>
      <c r="D761">
        <v>-3806.1734945442299</v>
      </c>
      <c r="E761">
        <v>149109.750026797</v>
      </c>
      <c r="F761" s="4">
        <f t="shared" si="60"/>
        <v>-39.175762807589031</v>
      </c>
      <c r="G761" t="s">
        <v>13</v>
      </c>
      <c r="H761">
        <v>4924.3654629451003</v>
      </c>
      <c r="I761" s="5" cm="1">
        <f t="array" ref="I761">_xlfn.IFS(H761=0,0,H761&gt;0,E761/H761)</f>
        <v>30.279992650590028</v>
      </c>
      <c r="J761" t="s">
        <v>35</v>
      </c>
      <c r="K761" t="s">
        <v>36</v>
      </c>
      <c r="L761">
        <v>1156606413.3127501</v>
      </c>
      <c r="M761" s="9">
        <f t="shared" si="61"/>
        <v>38955.648302230904</v>
      </c>
      <c r="N761">
        <v>1160821906.3283801</v>
      </c>
      <c r="O761" s="9">
        <f t="shared" si="62"/>
        <v>39004.438730652546</v>
      </c>
      <c r="P761" t="b">
        <v>0</v>
      </c>
      <c r="Q761" t="b">
        <v>0</v>
      </c>
      <c r="R761" t="s">
        <v>32</v>
      </c>
      <c r="S761" t="str" cm="1">
        <f t="array" ref="S761:T761">_xlfn.TEXTSPLIT(R761,"/",,TRUE)</f>
        <v>theater</v>
      </c>
      <c r="T761" t="str">
        <v>plays</v>
      </c>
    </row>
    <row r="762" spans="1:20" x14ac:dyDescent="0.55000000000000004">
      <c r="A762">
        <v>760</v>
      </c>
      <c r="B762" t="s">
        <v>124</v>
      </c>
      <c r="C762" s="3" t="s">
        <v>125</v>
      </c>
      <c r="D762">
        <v>-3858.1880935537301</v>
      </c>
      <c r="E762">
        <v>149258.46123009</v>
      </c>
      <c r="F762" s="4">
        <f t="shared" si="60"/>
        <v>-38.686154643282272</v>
      </c>
      <c r="G762" t="s">
        <v>19</v>
      </c>
      <c r="H762">
        <v>4930.1815443651303</v>
      </c>
      <c r="I762" s="5" cm="1">
        <f t="array" ref="I762">_xlfn.IFS(H762=0,0,H762&gt;0,E762/H762)</f>
        <v>30.274435106894288</v>
      </c>
      <c r="J762" t="s">
        <v>20</v>
      </c>
      <c r="K762" t="s">
        <v>21</v>
      </c>
      <c r="L762">
        <v>1156237939.1086199</v>
      </c>
      <c r="M762" s="9">
        <f t="shared" si="61"/>
        <v>38951.383554497916</v>
      </c>
      <c r="N762">
        <v>1160457124.0980101</v>
      </c>
      <c r="O762" s="9">
        <f t="shared" si="62"/>
        <v>39000.21671409734</v>
      </c>
      <c r="P762" t="b">
        <v>0</v>
      </c>
      <c r="Q762" t="b">
        <v>1</v>
      </c>
      <c r="R762" t="s">
        <v>64</v>
      </c>
      <c r="S762" t="str" cm="1">
        <f t="array" ref="S762:T762">_xlfn.TEXTSPLIT(R762,"/",,TRUE)</f>
        <v>technology</v>
      </c>
      <c r="T762" t="str">
        <v>wearables</v>
      </c>
    </row>
    <row r="763" spans="1:20" x14ac:dyDescent="0.55000000000000004">
      <c r="A763">
        <v>761</v>
      </c>
      <c r="B763" t="s">
        <v>126</v>
      </c>
      <c r="C763" s="3" t="s">
        <v>127</v>
      </c>
      <c r="D763">
        <v>-3910.2026925633299</v>
      </c>
      <c r="E763">
        <v>149407.17243338199</v>
      </c>
      <c r="F763" s="4">
        <f t="shared" si="60"/>
        <v>-38.209572285736996</v>
      </c>
      <c r="G763" t="s">
        <v>19</v>
      </c>
      <c r="H763">
        <v>4935.9976257851604</v>
      </c>
      <c r="I763" s="5" cm="1">
        <f t="array" ref="I763">_xlfn.IFS(H763=0,0,H763&gt;0,E763/H763)</f>
        <v>30.268890660095497</v>
      </c>
      <c r="J763" t="s">
        <v>106</v>
      </c>
      <c r="K763" t="s">
        <v>107</v>
      </c>
      <c r="L763">
        <v>1155869464.9045</v>
      </c>
      <c r="M763" s="9">
        <f t="shared" si="61"/>
        <v>38947.118806765051</v>
      </c>
      <c r="N763">
        <v>1160092341.86764</v>
      </c>
      <c r="O763" s="9">
        <f t="shared" si="62"/>
        <v>38995.994697542126</v>
      </c>
      <c r="P763" t="b">
        <v>0</v>
      </c>
      <c r="Q763" t="b">
        <v>1</v>
      </c>
      <c r="R763" t="s">
        <v>22</v>
      </c>
      <c r="S763" t="str" cm="1">
        <f t="array" ref="S763:T763">_xlfn.TEXTSPLIT(R763,"/",,TRUE)</f>
        <v>music</v>
      </c>
      <c r="T763" t="str">
        <v>rock</v>
      </c>
    </row>
    <row r="764" spans="1:20" x14ac:dyDescent="0.55000000000000004">
      <c r="A764">
        <v>762</v>
      </c>
      <c r="B764" t="s">
        <v>128</v>
      </c>
      <c r="C764" s="3" t="s">
        <v>129</v>
      </c>
      <c r="D764">
        <v>-3962.2172915729202</v>
      </c>
      <c r="E764">
        <v>149555.88363667499</v>
      </c>
      <c r="F764" s="4">
        <f t="shared" si="60"/>
        <v>-37.745502740286192</v>
      </c>
      <c r="G764" t="s">
        <v>19</v>
      </c>
      <c r="H764">
        <v>4941.8137072051804</v>
      </c>
      <c r="I764" s="5" cm="1">
        <f t="array" ref="I764">_xlfn.IFS(H764=0,0,H764&gt;0,E764/H764)</f>
        <v>30.263359263952427</v>
      </c>
      <c r="J764" t="s">
        <v>20</v>
      </c>
      <c r="K764" t="s">
        <v>21</v>
      </c>
      <c r="L764">
        <v>1155500990.7003701</v>
      </c>
      <c r="M764" s="9">
        <f t="shared" si="61"/>
        <v>38942.854059032063</v>
      </c>
      <c r="N764">
        <v>1159727559.63728</v>
      </c>
      <c r="O764" s="9">
        <f t="shared" si="62"/>
        <v>38991.772680987036</v>
      </c>
      <c r="P764" t="b">
        <v>0</v>
      </c>
      <c r="Q764" t="b">
        <v>0</v>
      </c>
      <c r="R764" t="s">
        <v>16</v>
      </c>
      <c r="S764" t="str" cm="1">
        <f t="array" ref="S764:T764">_xlfn.TEXTSPLIT(R764,"/",,TRUE)</f>
        <v>food</v>
      </c>
      <c r="T764" t="str">
        <v>food trucks</v>
      </c>
    </row>
    <row r="765" spans="1:20" x14ac:dyDescent="0.55000000000000004">
      <c r="A765">
        <v>763</v>
      </c>
      <c r="B765" t="s">
        <v>130</v>
      </c>
      <c r="C765" s="3" t="s">
        <v>131</v>
      </c>
      <c r="D765">
        <v>-4014.23189058253</v>
      </c>
      <c r="E765">
        <v>149704.59483996799</v>
      </c>
      <c r="F765" s="4">
        <f t="shared" si="60"/>
        <v>-37.293459600871095</v>
      </c>
      <c r="G765" t="s">
        <v>19</v>
      </c>
      <c r="H765">
        <v>4947.6297886252096</v>
      </c>
      <c r="I765" s="5" cm="1">
        <f t="array" ref="I765">_xlfn.IFS(H765=0,0,H765&gt;0,E765/H765)</f>
        <v>30.257840872440493</v>
      </c>
      <c r="J765" t="s">
        <v>20</v>
      </c>
      <c r="K765" t="s">
        <v>21</v>
      </c>
      <c r="L765">
        <v>1155132516.4962399</v>
      </c>
      <c r="M765" s="9">
        <f t="shared" si="61"/>
        <v>38938.589311299074</v>
      </c>
      <c r="N765">
        <v>1159362777.4069099</v>
      </c>
      <c r="O765" s="9">
        <f t="shared" si="62"/>
        <v>38987.55066443183</v>
      </c>
      <c r="P765" t="b">
        <v>0</v>
      </c>
      <c r="Q765" t="b">
        <v>0</v>
      </c>
      <c r="R765" t="s">
        <v>132</v>
      </c>
      <c r="S765" t="str" cm="1">
        <f t="array" ref="S765:T765">_xlfn.TEXTSPLIT(R765,"/",,TRUE)</f>
        <v>publishing</v>
      </c>
      <c r="T765" t="str">
        <v>radio &amp; podcasts</v>
      </c>
    </row>
    <row r="766" spans="1:20" x14ac:dyDescent="0.55000000000000004">
      <c r="A766">
        <v>764</v>
      </c>
      <c r="B766" t="s">
        <v>133</v>
      </c>
      <c r="C766" s="3" t="s">
        <v>134</v>
      </c>
      <c r="D766">
        <v>-4066.2464895921298</v>
      </c>
      <c r="E766">
        <v>149853.30604326099</v>
      </c>
      <c r="F766" s="4">
        <f t="shared" si="60"/>
        <v>-36.852981349463697</v>
      </c>
      <c r="G766" t="s">
        <v>19</v>
      </c>
      <c r="H766">
        <v>4953.4458700452396</v>
      </c>
      <c r="I766" s="5" cm="1">
        <f t="array" ref="I766">_xlfn.IFS(H766=0,0,H766&gt;0,E766/H766)</f>
        <v>30.25233543975164</v>
      </c>
      <c r="J766" t="s">
        <v>35</v>
      </c>
      <c r="K766" t="s">
        <v>36</v>
      </c>
      <c r="L766">
        <v>1154764042.29211</v>
      </c>
      <c r="M766" s="9">
        <f t="shared" si="61"/>
        <v>38934.324563566086</v>
      </c>
      <c r="N766">
        <v>1158997995.1765399</v>
      </c>
      <c r="O766" s="9">
        <f t="shared" si="62"/>
        <v>38983.328647876617</v>
      </c>
      <c r="P766" t="b">
        <v>0</v>
      </c>
      <c r="Q766" t="b">
        <v>0</v>
      </c>
      <c r="R766" t="s">
        <v>118</v>
      </c>
      <c r="S766" t="str" cm="1">
        <f t="array" ref="S766:T766">_xlfn.TEXTSPLIT(R766,"/",,TRUE)</f>
        <v>publishing</v>
      </c>
      <c r="T766" t="str">
        <v>fiction</v>
      </c>
    </row>
    <row r="767" spans="1:20" ht="37" x14ac:dyDescent="0.55000000000000004">
      <c r="A767">
        <v>765</v>
      </c>
      <c r="B767" t="s">
        <v>135</v>
      </c>
      <c r="C767" s="3" t="s">
        <v>136</v>
      </c>
      <c r="D767">
        <v>-4118.2610886017301</v>
      </c>
      <c r="E767">
        <v>150002.01724655399</v>
      </c>
      <c r="F767" s="4">
        <f t="shared" si="60"/>
        <v>-36.423629784357374</v>
      </c>
      <c r="G767" t="s">
        <v>13</v>
      </c>
      <c r="H767">
        <v>4959.2619514652697</v>
      </c>
      <c r="I767" s="5" cm="1">
        <f t="array" ref="I767">_xlfn.IFS(H767=0,0,H767&gt;0,E767/H767)</f>
        <v>30.246842920292647</v>
      </c>
      <c r="J767" t="s">
        <v>20</v>
      </c>
      <c r="K767" t="s">
        <v>21</v>
      </c>
      <c r="L767">
        <v>1154395568.08798</v>
      </c>
      <c r="M767" s="9">
        <f t="shared" si="61"/>
        <v>38930.059815833105</v>
      </c>
      <c r="N767">
        <v>1158633212.9461701</v>
      </c>
      <c r="O767" s="9">
        <f t="shared" si="62"/>
        <v>38979.106631321411</v>
      </c>
      <c r="P767" t="b">
        <v>0</v>
      </c>
      <c r="Q767" t="b">
        <v>1</v>
      </c>
      <c r="R767" t="s">
        <v>32</v>
      </c>
      <c r="S767" t="str" cm="1">
        <f t="array" ref="S767:T767">_xlfn.TEXTSPLIT(R767,"/",,TRUE)</f>
        <v>theater</v>
      </c>
      <c r="T767" t="str">
        <v>plays</v>
      </c>
    </row>
    <row r="768" spans="1:20" x14ac:dyDescent="0.55000000000000004">
      <c r="A768">
        <v>766</v>
      </c>
      <c r="B768" t="s">
        <v>137</v>
      </c>
      <c r="C768" s="3" t="s">
        <v>138</v>
      </c>
      <c r="D768">
        <v>-4170.2756876112298</v>
      </c>
      <c r="E768">
        <v>150150.72844984601</v>
      </c>
      <c r="F768" s="4">
        <f t="shared" si="60"/>
        <v>-36.004988566080542</v>
      </c>
      <c r="G768" t="s">
        <v>19</v>
      </c>
      <c r="H768">
        <v>4965.0780328852898</v>
      </c>
      <c r="I768" s="5" cm="1">
        <f t="array" ref="I768">_xlfn.IFS(H768=0,0,H768&gt;0,E768/H768)</f>
        <v>30.241363268683799</v>
      </c>
      <c r="J768" t="s">
        <v>20</v>
      </c>
      <c r="K768" t="s">
        <v>21</v>
      </c>
      <c r="L768">
        <v>1154027093.8838501</v>
      </c>
      <c r="M768" s="9">
        <f t="shared" si="61"/>
        <v>38925.795068100117</v>
      </c>
      <c r="N768">
        <v>1158268430.7158</v>
      </c>
      <c r="O768" s="9">
        <f t="shared" si="62"/>
        <v>38974.884614766204</v>
      </c>
      <c r="P768" t="b">
        <v>0</v>
      </c>
      <c r="Q768" t="b">
        <v>0</v>
      </c>
      <c r="R768" t="s">
        <v>22</v>
      </c>
      <c r="S768" t="str" cm="1">
        <f t="array" ref="S768:T768">_xlfn.TEXTSPLIT(R768,"/",,TRUE)</f>
        <v>music</v>
      </c>
      <c r="T768" t="str">
        <v>rock</v>
      </c>
    </row>
    <row r="769" spans="1:20" x14ac:dyDescent="0.55000000000000004">
      <c r="A769">
        <v>767</v>
      </c>
      <c r="B769" t="s">
        <v>139</v>
      </c>
      <c r="C769" s="3" t="s">
        <v>140</v>
      </c>
      <c r="D769">
        <v>-4222.2902866208196</v>
      </c>
      <c r="E769">
        <v>150299.43965313901</v>
      </c>
      <c r="F769" s="4">
        <f t="shared" si="60"/>
        <v>-35.59666187078448</v>
      </c>
      <c r="G769" t="s">
        <v>19</v>
      </c>
      <c r="H769">
        <v>4970.8941143053198</v>
      </c>
      <c r="I769" s="5" cm="1">
        <f t="array" ref="I769">_xlfn.IFS(H769=0,0,H769&gt;0,E769/H769)</f>
        <v>30.235896439758161</v>
      </c>
      <c r="J769" t="s">
        <v>20</v>
      </c>
      <c r="K769" t="s">
        <v>21</v>
      </c>
      <c r="L769">
        <v>1153658619.6797199</v>
      </c>
      <c r="M769" s="9">
        <f t="shared" si="61"/>
        <v>38921.530320367128</v>
      </c>
      <c r="N769">
        <v>1157903648.48543</v>
      </c>
      <c r="O769" s="9">
        <f t="shared" si="62"/>
        <v>38970.662598210998</v>
      </c>
      <c r="P769" t="b">
        <v>0</v>
      </c>
      <c r="Q769" t="b">
        <v>0</v>
      </c>
      <c r="R769" t="s">
        <v>32</v>
      </c>
      <c r="S769" t="str" cm="1">
        <f t="array" ref="S769:T769">_xlfn.TEXTSPLIT(R769,"/",,TRUE)</f>
        <v>theater</v>
      </c>
      <c r="T769" t="str">
        <v>plays</v>
      </c>
    </row>
    <row r="770" spans="1:20" x14ac:dyDescent="0.55000000000000004">
      <c r="A770">
        <v>768</v>
      </c>
      <c r="B770" t="s">
        <v>141</v>
      </c>
      <c r="C770" s="3" t="s">
        <v>142</v>
      </c>
      <c r="D770">
        <v>-4274.3048856304304</v>
      </c>
      <c r="E770">
        <v>150448.15085643201</v>
      </c>
      <c r="F770" s="4">
        <f t="shared" si="60"/>
        <v>-35.19827314195954</v>
      </c>
      <c r="G770" t="s">
        <v>19</v>
      </c>
      <c r="H770">
        <v>4976.7101957253499</v>
      </c>
      <c r="I770" s="5" cm="1">
        <f t="array" ref="I770">_xlfn.IFS(H770=0,0,H770&gt;0,E770/H770)</f>
        <v>30.230442388559531</v>
      </c>
      <c r="J770" t="s">
        <v>20</v>
      </c>
      <c r="K770" t="s">
        <v>21</v>
      </c>
      <c r="L770">
        <v>1153290145.47559</v>
      </c>
      <c r="M770" s="9">
        <f t="shared" si="61"/>
        <v>38917.26557263414</v>
      </c>
      <c r="N770">
        <v>1157538866.25506</v>
      </c>
      <c r="O770" s="9">
        <f t="shared" si="62"/>
        <v>38966.440581655785</v>
      </c>
      <c r="P770" t="b">
        <v>0</v>
      </c>
      <c r="Q770" t="b">
        <v>0</v>
      </c>
      <c r="R770" t="s">
        <v>32</v>
      </c>
      <c r="S770" t="str" cm="1">
        <f t="array" ref="S770:T770">_xlfn.TEXTSPLIT(R770,"/",,TRUE)</f>
        <v>theater</v>
      </c>
      <c r="T770" t="str">
        <v>plays</v>
      </c>
    </row>
    <row r="771" spans="1:20" x14ac:dyDescent="0.55000000000000004">
      <c r="A771">
        <v>769</v>
      </c>
      <c r="B771" t="s">
        <v>143</v>
      </c>
      <c r="C771" s="3" t="s">
        <v>144</v>
      </c>
      <c r="D771">
        <v>-4326.3194846400302</v>
      </c>
      <c r="E771">
        <v>150596.86205972501</v>
      </c>
      <c r="F771" s="4">
        <f t="shared" si="60"/>
        <v>-34.809463932193943</v>
      </c>
      <c r="G771" t="s">
        <v>19</v>
      </c>
      <c r="H771">
        <v>4982.5262771453699</v>
      </c>
      <c r="I771" s="5" cm="1">
        <f t="array" ref="I771">_xlfn.IFS(H771=0,0,H771&gt;0,E771/H771)</f>
        <v>30.225001070341811</v>
      </c>
      <c r="J771" t="s">
        <v>20</v>
      </c>
      <c r="K771" t="s">
        <v>21</v>
      </c>
      <c r="L771">
        <v>1152921671.2714601</v>
      </c>
      <c r="M771" s="9">
        <f t="shared" si="61"/>
        <v>38913.000824901159</v>
      </c>
      <c r="N771">
        <v>1157174084.0246999</v>
      </c>
      <c r="O771" s="9">
        <f t="shared" si="62"/>
        <v>38962.218565100695</v>
      </c>
      <c r="P771" t="b">
        <v>0</v>
      </c>
      <c r="Q771" t="b">
        <v>0</v>
      </c>
      <c r="R771" t="s">
        <v>22</v>
      </c>
      <c r="S771" t="str" cm="1">
        <f t="array" ref="S771:T771">_xlfn.TEXTSPLIT(R771,"/",,TRUE)</f>
        <v>music</v>
      </c>
      <c r="T771" t="str">
        <v>rock</v>
      </c>
    </row>
    <row r="772" spans="1:20" ht="37" x14ac:dyDescent="0.55000000000000004">
      <c r="A772">
        <v>770</v>
      </c>
      <c r="B772" t="s">
        <v>145</v>
      </c>
      <c r="C772" s="3" t="s">
        <v>146</v>
      </c>
      <c r="D772">
        <v>-4378.33408364963</v>
      </c>
      <c r="E772">
        <v>150745.57326301801</v>
      </c>
      <c r="F772" s="4">
        <f t="shared" si="60"/>
        <v>-34.42989282749334</v>
      </c>
      <c r="G772" t="s">
        <v>13</v>
      </c>
      <c r="H772">
        <v>4988.3423585654</v>
      </c>
      <c r="I772" s="5" cm="1">
        <f t="array" ref="I772">_xlfn.IFS(H772=0,0,H772&gt;0,E772/H772)</f>
        <v>30.219572440567415</v>
      </c>
      <c r="J772" t="s">
        <v>106</v>
      </c>
      <c r="K772" t="s">
        <v>107</v>
      </c>
      <c r="L772">
        <v>1152553197.0673399</v>
      </c>
      <c r="M772" s="9">
        <f t="shared" si="61"/>
        <v>38908.736077168287</v>
      </c>
      <c r="N772">
        <v>1156809301.7943299</v>
      </c>
      <c r="O772" s="9">
        <f t="shared" si="62"/>
        <v>38957.996548545481</v>
      </c>
      <c r="P772" t="b">
        <v>0</v>
      </c>
      <c r="Q772" t="b">
        <v>0</v>
      </c>
      <c r="R772" t="s">
        <v>147</v>
      </c>
      <c r="S772" t="str" cm="1">
        <f t="array" ref="S772:T772">_xlfn.TEXTSPLIT(R772,"/",,TRUE)</f>
        <v>music</v>
      </c>
      <c r="T772" t="str">
        <v>metal</v>
      </c>
    </row>
    <row r="773" spans="1:20" x14ac:dyDescent="0.55000000000000004">
      <c r="A773">
        <v>771</v>
      </c>
      <c r="B773" t="s">
        <v>148</v>
      </c>
      <c r="C773" s="3" t="s">
        <v>149</v>
      </c>
      <c r="D773">
        <v>-4430.3486826591297</v>
      </c>
      <c r="E773">
        <v>150894.28446631</v>
      </c>
      <c r="F773" s="4">
        <f t="shared" si="60"/>
        <v>-34.059234447375836</v>
      </c>
      <c r="G773" t="s">
        <v>13</v>
      </c>
      <c r="H773">
        <v>4994.1584399854301</v>
      </c>
      <c r="I773" s="5" cm="1">
        <f t="array" ref="I773">_xlfn.IFS(H773=0,0,H773&gt;0,E773/H773)</f>
        <v>30.214156454906188</v>
      </c>
      <c r="J773" t="s">
        <v>39</v>
      </c>
      <c r="K773" t="s">
        <v>40</v>
      </c>
      <c r="L773">
        <v>1152184722.86321</v>
      </c>
      <c r="M773" s="9">
        <f t="shared" si="61"/>
        <v>38904.471329435299</v>
      </c>
      <c r="N773">
        <v>1156444519.5639601</v>
      </c>
      <c r="O773" s="9">
        <f t="shared" si="62"/>
        <v>38953.774531990282</v>
      </c>
      <c r="P773" t="b">
        <v>0</v>
      </c>
      <c r="Q773" t="b">
        <v>1</v>
      </c>
      <c r="R773" t="s">
        <v>64</v>
      </c>
      <c r="S773" t="str" cm="1">
        <f t="array" ref="S773:T773">_xlfn.TEXTSPLIT(R773,"/",,TRUE)</f>
        <v>technology</v>
      </c>
      <c r="T773" t="str">
        <v>wearables</v>
      </c>
    </row>
    <row r="774" spans="1:20" x14ac:dyDescent="0.55000000000000004">
      <c r="A774">
        <v>772</v>
      </c>
      <c r="B774" t="s">
        <v>150</v>
      </c>
      <c r="C774" s="3" t="s">
        <v>151</v>
      </c>
      <c r="D774">
        <v>-4482.3632816687204</v>
      </c>
      <c r="E774">
        <v>151042.995669603</v>
      </c>
      <c r="F774" s="4">
        <f t="shared" si="60"/>
        <v>-33.697178514583008</v>
      </c>
      <c r="G774" t="s">
        <v>13</v>
      </c>
      <c r="H774">
        <v>4999.9745214054501</v>
      </c>
      <c r="I774" s="5" cm="1">
        <f t="array" ref="I774">_xlfn.IFS(H774=0,0,H774&gt;0,E774/H774)</f>
        <v>30.208753069234863</v>
      </c>
      <c r="J774" t="s">
        <v>20</v>
      </c>
      <c r="K774" t="s">
        <v>21</v>
      </c>
      <c r="L774">
        <v>1151816248.65908</v>
      </c>
      <c r="M774" s="9">
        <f t="shared" si="61"/>
        <v>38900.206581702318</v>
      </c>
      <c r="N774">
        <v>1156079737.33359</v>
      </c>
      <c r="O774" s="9">
        <f t="shared" si="62"/>
        <v>38949.552515435069</v>
      </c>
      <c r="P774" t="b">
        <v>0</v>
      </c>
      <c r="Q774" t="b">
        <v>0</v>
      </c>
      <c r="R774" t="s">
        <v>32</v>
      </c>
      <c r="S774" t="str" cm="1">
        <f t="array" ref="S774:T774">_xlfn.TEXTSPLIT(R774,"/",,TRUE)</f>
        <v>theater</v>
      </c>
      <c r="T774" t="str">
        <v>plays</v>
      </c>
    </row>
    <row r="775" spans="1:20" x14ac:dyDescent="0.55000000000000004">
      <c r="A775">
        <v>773</v>
      </c>
      <c r="B775" t="s">
        <v>152</v>
      </c>
      <c r="C775" s="3" t="s">
        <v>153</v>
      </c>
      <c r="D775">
        <v>-4534.3778806783303</v>
      </c>
      <c r="E775">
        <v>151191.706872896</v>
      </c>
      <c r="F775" s="4">
        <f t="shared" si="60"/>
        <v>-33.343428988824847</v>
      </c>
      <c r="G775" t="s">
        <v>19</v>
      </c>
      <c r="H775">
        <v>5005.7906028254802</v>
      </c>
      <c r="I775" s="5" cm="1">
        <f t="array" ref="I775">_xlfn.IFS(H775=0,0,H775&gt;0,E775/H775)</f>
        <v>30.203362239634433</v>
      </c>
      <c r="J775" t="s">
        <v>20</v>
      </c>
      <c r="K775" t="s">
        <v>21</v>
      </c>
      <c r="L775">
        <v>1151447774.4549501</v>
      </c>
      <c r="M775" s="9">
        <f t="shared" si="61"/>
        <v>38895.941833969329</v>
      </c>
      <c r="N775">
        <v>1155714955.10322</v>
      </c>
      <c r="O775" s="9">
        <f t="shared" si="62"/>
        <v>38945.330498879863</v>
      </c>
      <c r="P775" t="b">
        <v>0</v>
      </c>
      <c r="Q775" t="b">
        <v>0</v>
      </c>
      <c r="R775" t="s">
        <v>52</v>
      </c>
      <c r="S775" t="str" cm="1">
        <f t="array" ref="S775:T775">_xlfn.TEXTSPLIT(R775,"/",,TRUE)</f>
        <v>film &amp; video</v>
      </c>
      <c r="T775" t="str">
        <v>drama</v>
      </c>
    </row>
    <row r="776" spans="1:20" ht="37" x14ac:dyDescent="0.55000000000000004">
      <c r="A776">
        <v>774</v>
      </c>
      <c r="B776" t="s">
        <v>154</v>
      </c>
      <c r="C776" s="3" t="s">
        <v>155</v>
      </c>
      <c r="D776">
        <v>-4586.3924796879301</v>
      </c>
      <c r="E776">
        <v>151340.418076189</v>
      </c>
      <c r="F776" s="4">
        <f t="shared" si="60"/>
        <v>-32.99770325946605</v>
      </c>
      <c r="G776" t="s">
        <v>13</v>
      </c>
      <c r="H776">
        <v>5011.6066842455102</v>
      </c>
      <c r="I776" s="5" cm="1">
        <f t="array" ref="I776">_xlfn.IFS(H776=0,0,H776&gt;0,E776/H776)</f>
        <v>30.197983922390165</v>
      </c>
      <c r="J776" t="s">
        <v>20</v>
      </c>
      <c r="K776" t="s">
        <v>21</v>
      </c>
      <c r="L776">
        <v>1151079300.2508199</v>
      </c>
      <c r="M776" s="9">
        <f t="shared" si="61"/>
        <v>38891.677086236341</v>
      </c>
      <c r="N776">
        <v>1155350172.8728499</v>
      </c>
      <c r="O776" s="9">
        <f t="shared" si="62"/>
        <v>38941.108482324649</v>
      </c>
      <c r="P776" t="b">
        <v>0</v>
      </c>
      <c r="Q776" t="b">
        <v>0</v>
      </c>
      <c r="R776" t="s">
        <v>64</v>
      </c>
      <c r="S776" t="str" cm="1">
        <f t="array" ref="S776:T776">_xlfn.TEXTSPLIT(R776,"/",,TRUE)</f>
        <v>technology</v>
      </c>
      <c r="T776" t="str">
        <v>wearables</v>
      </c>
    </row>
    <row r="777" spans="1:20" ht="37" x14ac:dyDescent="0.55000000000000004">
      <c r="A777">
        <v>775</v>
      </c>
      <c r="B777" t="s">
        <v>156</v>
      </c>
      <c r="C777" s="3" t="s">
        <v>157</v>
      </c>
      <c r="D777">
        <v>-4638.4070786975299</v>
      </c>
      <c r="E777">
        <v>151489.129279482</v>
      </c>
      <c r="F777" s="4">
        <f t="shared" si="60"/>
        <v>-32.65973139253235</v>
      </c>
      <c r="G777" t="s">
        <v>19</v>
      </c>
      <c r="H777">
        <v>5017.4227656655403</v>
      </c>
      <c r="I777" s="5" cm="1">
        <f t="array" ref="I777">_xlfn.IFS(H777=0,0,H777&gt;0,E777/H777)</f>
        <v>30.192618073989944</v>
      </c>
      <c r="J777" t="s">
        <v>20</v>
      </c>
      <c r="K777" t="s">
        <v>21</v>
      </c>
      <c r="L777">
        <v>1150710826.04669</v>
      </c>
      <c r="M777" s="9">
        <f t="shared" si="61"/>
        <v>38887.41233850336</v>
      </c>
      <c r="N777">
        <v>1154985390.6424799</v>
      </c>
      <c r="O777" s="9">
        <f t="shared" si="62"/>
        <v>38936.886465769443</v>
      </c>
      <c r="P777" t="b">
        <v>0</v>
      </c>
      <c r="Q777" t="b">
        <v>0</v>
      </c>
      <c r="R777" t="s">
        <v>158</v>
      </c>
      <c r="S777" t="str" cm="1">
        <f t="array" ref="S777:T777">_xlfn.TEXTSPLIT(R777,"/",,TRUE)</f>
        <v>music</v>
      </c>
      <c r="T777" t="str">
        <v>jazz</v>
      </c>
    </row>
    <row r="778" spans="1:20" ht="37" x14ac:dyDescent="0.55000000000000004">
      <c r="A778">
        <v>776</v>
      </c>
      <c r="B778" t="s">
        <v>159</v>
      </c>
      <c r="C778" s="3" t="s">
        <v>160</v>
      </c>
      <c r="D778">
        <v>-4690.4216777071297</v>
      </c>
      <c r="E778">
        <v>151637.84048277501</v>
      </c>
      <c r="F778" s="4">
        <f t="shared" si="60"/>
        <v>-32.329255427819405</v>
      </c>
      <c r="G778" t="s">
        <v>19</v>
      </c>
      <c r="H778">
        <v>5023.2388470855603</v>
      </c>
      <c r="I778" s="5" cm="1">
        <f t="array" ref="I778">_xlfn.IFS(H778=0,0,H778&gt;0,E778/H778)</f>
        <v>30.187264651123243</v>
      </c>
      <c r="J778" t="s">
        <v>20</v>
      </c>
      <c r="K778" t="s">
        <v>21</v>
      </c>
      <c r="L778">
        <v>1150342351.8425601</v>
      </c>
      <c r="M778" s="9">
        <f t="shared" si="61"/>
        <v>38883.147590770372</v>
      </c>
      <c r="N778">
        <v>1154620608.4121201</v>
      </c>
      <c r="O778" s="9">
        <f t="shared" si="62"/>
        <v>38932.664449214353</v>
      </c>
      <c r="P778" t="b">
        <v>0</v>
      </c>
      <c r="Q778" t="b">
        <v>0</v>
      </c>
      <c r="R778" t="s">
        <v>64</v>
      </c>
      <c r="S778" t="str" cm="1">
        <f t="array" ref="S778:T778">_xlfn.TEXTSPLIT(R778,"/",,TRUE)</f>
        <v>technology</v>
      </c>
      <c r="T778" t="str">
        <v>wearables</v>
      </c>
    </row>
    <row r="779" spans="1:20" x14ac:dyDescent="0.55000000000000004">
      <c r="A779">
        <v>777</v>
      </c>
      <c r="B779" t="s">
        <v>161</v>
      </c>
      <c r="C779" s="3" t="s">
        <v>162</v>
      </c>
      <c r="D779">
        <v>-4742.4362767166203</v>
      </c>
      <c r="E779">
        <v>151786.55168606699</v>
      </c>
      <c r="F779" s="4">
        <f t="shared" si="60"/>
        <v>-32.00602872225727</v>
      </c>
      <c r="G779" t="s">
        <v>19</v>
      </c>
      <c r="H779">
        <v>5029.0549285055904</v>
      </c>
      <c r="I779" s="5" cm="1">
        <f t="array" ref="I779">_xlfn.IFS(H779=0,0,H779&gt;0,E779/H779)</f>
        <v>30.181923610679501</v>
      </c>
      <c r="J779" t="s">
        <v>20</v>
      </c>
      <c r="K779" t="s">
        <v>21</v>
      </c>
      <c r="L779">
        <v>1149973877.6384301</v>
      </c>
      <c r="M779" s="9">
        <f t="shared" si="61"/>
        <v>38878.882843037383</v>
      </c>
      <c r="N779">
        <v>1154255826.1817501</v>
      </c>
      <c r="O779" s="9">
        <f t="shared" si="62"/>
        <v>38928.442432659147</v>
      </c>
      <c r="P779" t="b">
        <v>0</v>
      </c>
      <c r="Q779" t="b">
        <v>0</v>
      </c>
      <c r="R779" t="s">
        <v>88</v>
      </c>
      <c r="S779" t="str" cm="1">
        <f t="array" ref="S779:T779">_xlfn.TEXTSPLIT(R779,"/",,TRUE)</f>
        <v>games</v>
      </c>
      <c r="T779" t="str">
        <v>video games</v>
      </c>
    </row>
    <row r="780" spans="1:20" x14ac:dyDescent="0.55000000000000004">
      <c r="A780">
        <v>778</v>
      </c>
      <c r="B780" t="s">
        <v>163</v>
      </c>
      <c r="C780" s="3" t="s">
        <v>164</v>
      </c>
      <c r="D780">
        <v>-4794.4508757262302</v>
      </c>
      <c r="E780">
        <v>151935.26288935999</v>
      </c>
      <c r="F780" s="4">
        <f t="shared" si="60"/>
        <v>-31.689815336015073</v>
      </c>
      <c r="G780" t="s">
        <v>19</v>
      </c>
      <c r="H780">
        <v>5034.8710099256195</v>
      </c>
      <c r="I780" s="5" cm="1">
        <f t="array" ref="I780">_xlfn.IFS(H780=0,0,H780&gt;0,E780/H780)</f>
        <v>30.176594909748154</v>
      </c>
      <c r="J780" t="s">
        <v>20</v>
      </c>
      <c r="K780" t="s">
        <v>21</v>
      </c>
      <c r="L780">
        <v>1149605403.4342999</v>
      </c>
      <c r="M780" s="9">
        <f t="shared" si="61"/>
        <v>38874.618095304395</v>
      </c>
      <c r="N780">
        <v>1153891043.95138</v>
      </c>
      <c r="O780" s="9">
        <f t="shared" si="62"/>
        <v>38924.220416103934</v>
      </c>
      <c r="P780" t="b">
        <v>0</v>
      </c>
      <c r="Q780" t="b">
        <v>0</v>
      </c>
      <c r="R780" t="s">
        <v>32</v>
      </c>
      <c r="S780" t="str" cm="1">
        <f t="array" ref="S780:T780">_xlfn.TEXTSPLIT(R780,"/",,TRUE)</f>
        <v>theater</v>
      </c>
      <c r="T780" t="str">
        <v>plays</v>
      </c>
    </row>
    <row r="781" spans="1:20" x14ac:dyDescent="0.55000000000000004">
      <c r="A781">
        <v>779</v>
      </c>
      <c r="B781" t="s">
        <v>165</v>
      </c>
      <c r="C781" s="3" t="s">
        <v>166</v>
      </c>
      <c r="D781">
        <v>-4846.46547473583</v>
      </c>
      <c r="E781">
        <v>152083.97409265299</v>
      </c>
      <c r="F781" s="4">
        <f t="shared" si="60"/>
        <v>-31.380389458142741</v>
      </c>
      <c r="G781" t="s">
        <v>19</v>
      </c>
      <c r="H781">
        <v>5040.6870913456396</v>
      </c>
      <c r="I781" s="5" cm="1">
        <f t="array" ref="I781">_xlfn.IFS(H781=0,0,H781&gt;0,E781/H781)</f>
        <v>30.171278505616051</v>
      </c>
      <c r="J781" t="s">
        <v>20</v>
      </c>
      <c r="K781" t="s">
        <v>21</v>
      </c>
      <c r="L781">
        <v>1149236929.23018</v>
      </c>
      <c r="M781" s="9">
        <f t="shared" si="61"/>
        <v>38870.35334757153</v>
      </c>
      <c r="N781">
        <v>1153526261.72101</v>
      </c>
      <c r="O781" s="9">
        <f t="shared" si="62"/>
        <v>38919.998399548727</v>
      </c>
      <c r="P781" t="b">
        <v>0</v>
      </c>
      <c r="Q781" t="b">
        <v>1</v>
      </c>
      <c r="R781" t="s">
        <v>32</v>
      </c>
      <c r="S781" t="str" cm="1">
        <f t="array" ref="S781:T781">_xlfn.TEXTSPLIT(R781,"/",,TRUE)</f>
        <v>theater</v>
      </c>
      <c r="T781" t="str">
        <v>plays</v>
      </c>
    </row>
    <row r="782" spans="1:20" x14ac:dyDescent="0.55000000000000004">
      <c r="A782">
        <v>780</v>
      </c>
      <c r="B782" t="s">
        <v>167</v>
      </c>
      <c r="C782" s="3" t="s">
        <v>168</v>
      </c>
      <c r="D782">
        <v>-4898.4800737454298</v>
      </c>
      <c r="E782">
        <v>152232.68529594599</v>
      </c>
      <c r="F782" s="4">
        <f t="shared" si="60"/>
        <v>-31.077534868800083</v>
      </c>
      <c r="G782" t="s">
        <v>19</v>
      </c>
      <c r="H782">
        <v>5046.5031727656697</v>
      </c>
      <c r="I782" s="5" cm="1">
        <f t="array" ref="I782">_xlfn.IFS(H782=0,0,H782&gt;0,E782/H782)</f>
        <v>30.165974355766998</v>
      </c>
      <c r="J782" t="s">
        <v>14</v>
      </c>
      <c r="K782" t="s">
        <v>15</v>
      </c>
      <c r="L782">
        <v>1148868455.0260501</v>
      </c>
      <c r="M782" s="9">
        <f t="shared" si="61"/>
        <v>38866.088599838542</v>
      </c>
      <c r="N782">
        <v>1153161479.4906399</v>
      </c>
      <c r="O782" s="9">
        <f t="shared" si="62"/>
        <v>38915.776382993521</v>
      </c>
      <c r="P782" t="b">
        <v>0</v>
      </c>
      <c r="Q782" t="b">
        <v>0</v>
      </c>
      <c r="R782" t="s">
        <v>32</v>
      </c>
      <c r="S782" t="str" cm="1">
        <f t="array" ref="S782:T782">_xlfn.TEXTSPLIT(R782,"/",,TRUE)</f>
        <v>theater</v>
      </c>
      <c r="T782" t="str">
        <v>plays</v>
      </c>
    </row>
    <row r="783" spans="1:20" ht="37" x14ac:dyDescent="0.55000000000000004">
      <c r="A783">
        <v>781</v>
      </c>
      <c r="B783" t="s">
        <v>169</v>
      </c>
      <c r="C783" s="3" t="s">
        <v>170</v>
      </c>
      <c r="D783">
        <v>-4950.4946727550296</v>
      </c>
      <c r="E783">
        <v>152381.396499239</v>
      </c>
      <c r="F783" s="4">
        <f t="shared" si="60"/>
        <v>-30.781044435390999</v>
      </c>
      <c r="G783" t="s">
        <v>13</v>
      </c>
      <c r="H783">
        <v>5052.3192541856997</v>
      </c>
      <c r="I783" s="5" cm="1">
        <f t="array" ref="I783">_xlfn.IFS(H783=0,0,H783&gt;0,E783/H783)</f>
        <v>30.160682417880746</v>
      </c>
      <c r="J783" t="s">
        <v>14</v>
      </c>
      <c r="K783" t="s">
        <v>15</v>
      </c>
      <c r="L783">
        <v>1148499980.8219199</v>
      </c>
      <c r="M783" s="9">
        <f t="shared" si="61"/>
        <v>38861.823852105554</v>
      </c>
      <c r="N783">
        <v>1152796697.2602701</v>
      </c>
      <c r="O783" s="9">
        <f t="shared" si="62"/>
        <v>38911.554366438308</v>
      </c>
      <c r="P783" t="b">
        <v>0</v>
      </c>
      <c r="Q783" t="b">
        <v>0</v>
      </c>
      <c r="R783" t="s">
        <v>32</v>
      </c>
      <c r="S783" t="str" cm="1">
        <f t="array" ref="S783:T783">_xlfn.TEXTSPLIT(R783,"/",,TRUE)</f>
        <v>theater</v>
      </c>
      <c r="T783" t="str">
        <v>plays</v>
      </c>
    </row>
    <row r="784" spans="1:20" x14ac:dyDescent="0.55000000000000004">
      <c r="A784">
        <v>782</v>
      </c>
      <c r="B784" t="s">
        <v>171</v>
      </c>
      <c r="C784" s="3" t="s">
        <v>172</v>
      </c>
      <c r="D784">
        <v>-5002.5092717646303</v>
      </c>
      <c r="E784">
        <v>152530.10770253101</v>
      </c>
      <c r="F784" s="4">
        <f t="shared" si="60"/>
        <v>-30.490719640130955</v>
      </c>
      <c r="G784" t="s">
        <v>19</v>
      </c>
      <c r="H784">
        <v>5058.1353356057198</v>
      </c>
      <c r="I784" s="5" cm="1">
        <f t="array" ref="I784">_xlfn.IFS(H784=0,0,H784&gt;0,E784/H784)</f>
        <v>30.155402649831487</v>
      </c>
      <c r="J784" t="s">
        <v>20</v>
      </c>
      <c r="K784" t="s">
        <v>21</v>
      </c>
      <c r="L784">
        <v>1148131506.61779</v>
      </c>
      <c r="M784" s="9">
        <f t="shared" si="61"/>
        <v>38857.559104372565</v>
      </c>
      <c r="N784">
        <v>1152431915.0299001</v>
      </c>
      <c r="O784" s="9">
        <f t="shared" si="62"/>
        <v>38907.332349883101</v>
      </c>
      <c r="P784" t="b">
        <v>0</v>
      </c>
      <c r="Q784" t="b">
        <v>0</v>
      </c>
      <c r="R784" t="s">
        <v>27</v>
      </c>
      <c r="S784" t="str" cm="1">
        <f t="array" ref="S784:T784">_xlfn.TEXTSPLIT(R784,"/",,TRUE)</f>
        <v>technology</v>
      </c>
      <c r="T784" t="str">
        <v>web</v>
      </c>
    </row>
    <row r="785" spans="1:20" x14ac:dyDescent="0.55000000000000004">
      <c r="A785">
        <v>783</v>
      </c>
      <c r="B785" t="s">
        <v>173</v>
      </c>
      <c r="C785" s="3" t="s">
        <v>174</v>
      </c>
      <c r="D785">
        <v>-5054.52387077413</v>
      </c>
      <c r="E785">
        <v>152678.81890582401</v>
      </c>
      <c r="F785" s="4">
        <f t="shared" si="60"/>
        <v>-30.20637013678607</v>
      </c>
      <c r="G785" t="s">
        <v>13</v>
      </c>
      <c r="H785">
        <v>5063.9514170257498</v>
      </c>
      <c r="I785" s="5" cm="1">
        <f t="array" ref="I785">_xlfn.IFS(H785=0,0,H785&gt;0,E785/H785)</f>
        <v>30.150135009687368</v>
      </c>
      <c r="J785" t="s">
        <v>20</v>
      </c>
      <c r="K785" t="s">
        <v>21</v>
      </c>
      <c r="L785">
        <v>1147763032.41366</v>
      </c>
      <c r="M785" s="9">
        <f t="shared" si="61"/>
        <v>38853.294356639584</v>
      </c>
      <c r="N785">
        <v>1152067132.79954</v>
      </c>
      <c r="O785" s="9">
        <f t="shared" si="62"/>
        <v>38903.110333328012</v>
      </c>
      <c r="P785" t="b">
        <v>0</v>
      </c>
      <c r="Q785" t="b">
        <v>0</v>
      </c>
      <c r="R785" t="s">
        <v>32</v>
      </c>
      <c r="S785" t="str" cm="1">
        <f t="array" ref="S785:T785">_xlfn.TEXTSPLIT(R785,"/",,TRUE)</f>
        <v>theater</v>
      </c>
      <c r="T785" t="str">
        <v>plays</v>
      </c>
    </row>
    <row r="786" spans="1:20" x14ac:dyDescent="0.55000000000000004">
      <c r="A786">
        <v>784</v>
      </c>
      <c r="B786" t="s">
        <v>175</v>
      </c>
      <c r="C786" s="3" t="s">
        <v>176</v>
      </c>
      <c r="D786">
        <v>-5106.5384697837299</v>
      </c>
      <c r="E786">
        <v>152827.53010911701</v>
      </c>
      <c r="F786" s="4">
        <f t="shared" ref="F786:F793" si="63">E786/D786</f>
        <v>-29.927813334497312</v>
      </c>
      <c r="G786" t="s">
        <v>13</v>
      </c>
      <c r="H786">
        <v>5069.7674984457799</v>
      </c>
      <c r="I786" s="5" cm="1">
        <f t="array" ref="I786">_xlfn.IFS(H786=0,0,H786&gt;0,E786/H786)</f>
        <v>30.14487945570853</v>
      </c>
      <c r="J786" t="s">
        <v>20</v>
      </c>
      <c r="K786" t="s">
        <v>21</v>
      </c>
      <c r="L786">
        <v>1147394558.2095301</v>
      </c>
      <c r="M786" s="9">
        <f t="shared" ref="M786:M793" si="64">(((L786/60)/60)/24)+DATE(1970,1,1)</f>
        <v>38849.029608906596</v>
      </c>
      <c r="N786">
        <v>1151702350.56917</v>
      </c>
      <c r="O786" s="9">
        <f t="shared" ref="O786:O793" si="65">(((N786/60)/60)/24)+DATE(1970,1,1)</f>
        <v>38898.888316772798</v>
      </c>
      <c r="P786" t="b">
        <v>0</v>
      </c>
      <c r="Q786" t="b">
        <v>1</v>
      </c>
      <c r="R786" t="s">
        <v>27</v>
      </c>
      <c r="S786" t="str" cm="1">
        <f t="array" ref="S786:T786">_xlfn.TEXTSPLIT(R786,"/",,TRUE)</f>
        <v>technology</v>
      </c>
      <c r="T786" t="str">
        <v>web</v>
      </c>
    </row>
    <row r="787" spans="1:20" x14ac:dyDescent="0.55000000000000004">
      <c r="A787">
        <v>785</v>
      </c>
      <c r="B787" t="s">
        <v>177</v>
      </c>
      <c r="C787" s="3" t="s">
        <v>178</v>
      </c>
      <c r="D787">
        <v>-5158.5530687933297</v>
      </c>
      <c r="E787">
        <v>152976.24131241001</v>
      </c>
      <c r="F787" s="4">
        <f t="shared" si="63"/>
        <v>-29.654874006790759</v>
      </c>
      <c r="G787" t="s">
        <v>19</v>
      </c>
      <c r="H787">
        <v>5075.58357986581</v>
      </c>
      <c r="I787" s="5" cm="1">
        <f t="array" ref="I787">_xlfn.IFS(H787=0,0,H787&gt;0,E787/H787)</f>
        <v>30.139635946346576</v>
      </c>
      <c r="J787" t="s">
        <v>20</v>
      </c>
      <c r="K787" t="s">
        <v>21</v>
      </c>
      <c r="L787">
        <v>1147026084.0053999</v>
      </c>
      <c r="M787" s="9">
        <f t="shared" si="64"/>
        <v>38844.764861173608</v>
      </c>
      <c r="N787">
        <v>1151337568.3388</v>
      </c>
      <c r="O787" s="9">
        <f t="shared" si="65"/>
        <v>38894.666300217592</v>
      </c>
      <c r="P787" t="b">
        <v>0</v>
      </c>
      <c r="Q787" t="b">
        <v>0</v>
      </c>
      <c r="R787" t="s">
        <v>32</v>
      </c>
      <c r="S787" t="str" cm="1">
        <f t="array" ref="S787:T787">_xlfn.TEXTSPLIT(R787,"/",,TRUE)</f>
        <v>theater</v>
      </c>
      <c r="T787" t="str">
        <v>plays</v>
      </c>
    </row>
    <row r="788" spans="1:20" x14ac:dyDescent="0.55000000000000004">
      <c r="A788">
        <v>786</v>
      </c>
      <c r="B788" t="s">
        <v>179</v>
      </c>
      <c r="C788" s="3" t="s">
        <v>180</v>
      </c>
      <c r="D788">
        <v>-5210.5676678029304</v>
      </c>
      <c r="E788">
        <v>153124.95251570299</v>
      </c>
      <c r="F788" s="4">
        <f t="shared" si="63"/>
        <v>-29.387383923999419</v>
      </c>
      <c r="G788" t="s">
        <v>13</v>
      </c>
      <c r="H788">
        <v>5081.39966128583</v>
      </c>
      <c r="I788" s="5" cm="1">
        <f t="array" ref="I788">_xlfn.IFS(H788=0,0,H788&gt;0,E788/H788)</f>
        <v>30.134404440243394</v>
      </c>
      <c r="J788" t="s">
        <v>20</v>
      </c>
      <c r="K788" t="s">
        <v>21</v>
      </c>
      <c r="L788">
        <v>1146657609.80127</v>
      </c>
      <c r="M788" s="9">
        <f t="shared" si="64"/>
        <v>38840.500113440627</v>
      </c>
      <c r="N788">
        <v>1150972786.1084299</v>
      </c>
      <c r="O788" s="9">
        <f t="shared" si="65"/>
        <v>38890.444283662378</v>
      </c>
      <c r="P788" t="b">
        <v>0</v>
      </c>
      <c r="Q788" t="b">
        <v>1</v>
      </c>
      <c r="R788" t="s">
        <v>32</v>
      </c>
      <c r="S788" t="str" cm="1">
        <f t="array" ref="S788:T788">_xlfn.TEXTSPLIT(R788,"/",,TRUE)</f>
        <v>theater</v>
      </c>
      <c r="T788" t="str">
        <v>plays</v>
      </c>
    </row>
    <row r="789" spans="1:20" ht="37" x14ac:dyDescent="0.55000000000000004">
      <c r="A789">
        <v>787</v>
      </c>
      <c r="B789" t="s">
        <v>181</v>
      </c>
      <c r="C789" s="3" t="s">
        <v>182</v>
      </c>
      <c r="D789">
        <v>-5262.5822668125302</v>
      </c>
      <c r="E789">
        <v>153273.66371899599</v>
      </c>
      <c r="F789" s="4">
        <f t="shared" si="63"/>
        <v>-29.125181507486747</v>
      </c>
      <c r="G789" t="s">
        <v>19</v>
      </c>
      <c r="H789">
        <v>5087.2157427058601</v>
      </c>
      <c r="I789" s="5" cm="1">
        <f t="array" ref="I789">_xlfn.IFS(H789=0,0,H789&gt;0,E789/H789)</f>
        <v>30.129184896229823</v>
      </c>
      <c r="J789" t="s">
        <v>39</v>
      </c>
      <c r="K789" t="s">
        <v>40</v>
      </c>
      <c r="L789">
        <v>1146289135.5971401</v>
      </c>
      <c r="M789" s="9">
        <f t="shared" si="64"/>
        <v>38836.235365707638</v>
      </c>
      <c r="N789">
        <v>1150608003.8780601</v>
      </c>
      <c r="O789" s="9">
        <f t="shared" si="65"/>
        <v>38886.22226710718</v>
      </c>
      <c r="P789" t="b">
        <v>0</v>
      </c>
      <c r="Q789" t="b">
        <v>1</v>
      </c>
      <c r="R789" t="s">
        <v>64</v>
      </c>
      <c r="S789" t="str" cm="1">
        <f t="array" ref="S789:T789">_xlfn.TEXTSPLIT(R789,"/",,TRUE)</f>
        <v>technology</v>
      </c>
      <c r="T789" t="str">
        <v>wearables</v>
      </c>
    </row>
    <row r="790" spans="1:20" x14ac:dyDescent="0.55000000000000004">
      <c r="A790">
        <v>788</v>
      </c>
      <c r="B790" t="s">
        <v>183</v>
      </c>
      <c r="C790" s="3" t="s">
        <v>184</v>
      </c>
      <c r="D790">
        <v>-5314.59686582212</v>
      </c>
      <c r="E790">
        <v>153422.374922288</v>
      </c>
      <c r="F790" s="4">
        <f t="shared" si="63"/>
        <v>-28.868111504174259</v>
      </c>
      <c r="G790" t="s">
        <v>19</v>
      </c>
      <c r="H790">
        <v>5093.0318241258901</v>
      </c>
      <c r="I790" s="5" cm="1">
        <f t="array" ref="I790">_xlfn.IFS(H790=0,0,H790&gt;0,E790/H790)</f>
        <v>30.123977273324748</v>
      </c>
      <c r="J790" t="s">
        <v>106</v>
      </c>
      <c r="K790" t="s">
        <v>107</v>
      </c>
      <c r="L790">
        <v>1145920661.3930199</v>
      </c>
      <c r="M790" s="9">
        <f t="shared" si="64"/>
        <v>38831.970617974766</v>
      </c>
      <c r="N790">
        <v>1150243221.6476901</v>
      </c>
      <c r="O790" s="9">
        <f t="shared" si="65"/>
        <v>38882.000250551966</v>
      </c>
      <c r="P790" t="b">
        <v>0</v>
      </c>
      <c r="Q790" t="b">
        <v>1</v>
      </c>
      <c r="R790" t="s">
        <v>32</v>
      </c>
      <c r="S790" t="str" cm="1">
        <f t="array" ref="S790:T790">_xlfn.TEXTSPLIT(R790,"/",,TRUE)</f>
        <v>theater</v>
      </c>
      <c r="T790" t="str">
        <v>plays</v>
      </c>
    </row>
    <row r="791" spans="1:20" x14ac:dyDescent="0.55000000000000004">
      <c r="A791">
        <v>789</v>
      </c>
      <c r="B791" t="s">
        <v>185</v>
      </c>
      <c r="C791" s="3" t="s">
        <v>186</v>
      </c>
      <c r="D791">
        <v>-5366.6114648316297</v>
      </c>
      <c r="E791">
        <v>153571.086125581</v>
      </c>
      <c r="F791" s="4">
        <f t="shared" si="63"/>
        <v>-28.616024679997789</v>
      </c>
      <c r="G791" t="s">
        <v>73</v>
      </c>
      <c r="H791">
        <v>5098.8479055459102</v>
      </c>
      <c r="I791" s="5" cm="1">
        <f t="array" ref="I791">_xlfn.IFS(H791=0,0,H791&gt;0,E791/H791)</f>
        <v>30.118781530734609</v>
      </c>
      <c r="J791" t="s">
        <v>20</v>
      </c>
      <c r="K791" t="s">
        <v>21</v>
      </c>
      <c r="L791">
        <v>1145552187.18889</v>
      </c>
      <c r="M791" s="9">
        <f t="shared" si="64"/>
        <v>38827.705870241785</v>
      </c>
      <c r="N791">
        <v>1149878439.41733</v>
      </c>
      <c r="O791" s="9">
        <f t="shared" si="65"/>
        <v>38877.778233996876</v>
      </c>
      <c r="P791" t="b">
        <v>0</v>
      </c>
      <c r="Q791" t="b">
        <v>0</v>
      </c>
      <c r="R791" t="s">
        <v>32</v>
      </c>
      <c r="S791" t="str" cm="1">
        <f t="array" ref="S791:T791">_xlfn.TEXTSPLIT(R791,"/",,TRUE)</f>
        <v>theater</v>
      </c>
      <c r="T791" t="str">
        <v>plays</v>
      </c>
    </row>
    <row r="792" spans="1:20" x14ac:dyDescent="0.55000000000000004">
      <c r="A792">
        <v>790</v>
      </c>
      <c r="B792" t="s">
        <v>187</v>
      </c>
      <c r="C792" s="3" t="s">
        <v>188</v>
      </c>
      <c r="D792">
        <v>-5418.6260638412296</v>
      </c>
      <c r="E792">
        <v>153719.797328874</v>
      </c>
      <c r="F792" s="4">
        <f t="shared" si="63"/>
        <v>-28.368777531015496</v>
      </c>
      <c r="G792" t="s">
        <v>19</v>
      </c>
      <c r="H792">
        <v>5104.6639869659402</v>
      </c>
      <c r="I792" s="5" cm="1">
        <f t="array" ref="I792">_xlfn.IFS(H792=0,0,H792&gt;0,E792/H792)</f>
        <v>30.113597627851007</v>
      </c>
      <c r="J792" t="s">
        <v>106</v>
      </c>
      <c r="K792" t="s">
        <v>107</v>
      </c>
      <c r="L792">
        <v>1145183712.98476</v>
      </c>
      <c r="M792" s="9">
        <f t="shared" si="64"/>
        <v>38823.441122508797</v>
      </c>
      <c r="N792">
        <v>1149513657.18696</v>
      </c>
      <c r="O792" s="9">
        <f t="shared" si="65"/>
        <v>38873.55621744167</v>
      </c>
      <c r="P792" t="b">
        <v>0</v>
      </c>
      <c r="Q792" t="b">
        <v>1</v>
      </c>
      <c r="R792" t="s">
        <v>32</v>
      </c>
      <c r="S792" t="str" cm="1">
        <f t="array" ref="S792:T792">_xlfn.TEXTSPLIT(R792,"/",,TRUE)</f>
        <v>theater</v>
      </c>
      <c r="T792" t="str">
        <v>plays</v>
      </c>
    </row>
    <row r="793" spans="1:20" ht="37" x14ac:dyDescent="0.55000000000000004">
      <c r="A793">
        <v>791</v>
      </c>
      <c r="B793" t="s">
        <v>189</v>
      </c>
      <c r="C793" s="3" t="s">
        <v>190</v>
      </c>
      <c r="D793">
        <v>-5470.6406628508303</v>
      </c>
      <c r="E793">
        <v>153868.508532167</v>
      </c>
      <c r="F793" s="4">
        <f t="shared" si="63"/>
        <v>-28.126232011002507</v>
      </c>
      <c r="G793" t="s">
        <v>19</v>
      </c>
      <c r="H793">
        <v>5110.4800683859703</v>
      </c>
      <c r="I793" s="5" cm="1">
        <f t="array" ref="I793">_xlfn.IFS(H793=0,0,H793&gt;0,E793/H793)</f>
        <v>30.108425524250777</v>
      </c>
      <c r="J793" t="s">
        <v>20</v>
      </c>
      <c r="K793" t="s">
        <v>21</v>
      </c>
      <c r="L793">
        <v>1144815238.7806301</v>
      </c>
      <c r="M793" s="9">
        <f t="shared" si="64"/>
        <v>38819.176374775809</v>
      </c>
      <c r="N793">
        <v>1149148874.9565899</v>
      </c>
      <c r="O793" s="9">
        <f t="shared" si="65"/>
        <v>38869.334200886457</v>
      </c>
      <c r="P793" t="b">
        <v>0</v>
      </c>
      <c r="Q793" t="b">
        <v>0</v>
      </c>
      <c r="R793" t="s">
        <v>32</v>
      </c>
      <c r="S793" t="str" cm="1">
        <f t="array" ref="S793:T793">_xlfn.TEXTSPLIT(R793,"/",,TRUE)</f>
        <v>theater</v>
      </c>
      <c r="T793" t="str">
        <v>plays</v>
      </c>
    </row>
    <row r="794" spans="1:20" x14ac:dyDescent="0.55000000000000004">
      <c r="A794">
        <v>792</v>
      </c>
      <c r="B794" t="s">
        <v>11</v>
      </c>
      <c r="C794" s="3" t="s">
        <v>12</v>
      </c>
      <c r="D794">
        <v>-5522.6552618604301</v>
      </c>
      <c r="E794">
        <v>154017.21973546001</v>
      </c>
      <c r="F794" s="4">
        <f t="shared" ref="F794:F857" si="66">E794/D794</f>
        <v>-27.888255274434034</v>
      </c>
      <c r="G794" t="s">
        <v>13</v>
      </c>
      <c r="H794">
        <v>5116.2961498059904</v>
      </c>
      <c r="I794" s="5" cm="1">
        <f t="array" ref="I794">_xlfn.IFS(H794=0,0,H794&gt;0,E794/H794)</f>
        <v>30.10326517969456</v>
      </c>
      <c r="J794" t="s">
        <v>14</v>
      </c>
      <c r="K794" t="s">
        <v>15</v>
      </c>
      <c r="L794">
        <v>1144446764.5764999</v>
      </c>
      <c r="M794" s="9">
        <f t="shared" ref="M794:M857" si="67">(((L794/60)/60)/24)+DATE(1970,1,1)</f>
        <v>38814.91162704282</v>
      </c>
      <c r="N794">
        <v>1148784092.7262199</v>
      </c>
      <c r="O794" s="9">
        <f t="shared" ref="O794:O857" si="68">(((N794/60)/60)/24)+DATE(1970,1,1)</f>
        <v>38865.11218433125</v>
      </c>
      <c r="P794" t="b">
        <v>0</v>
      </c>
      <c r="Q794" t="b">
        <v>0</v>
      </c>
      <c r="R794" t="s">
        <v>16</v>
      </c>
      <c r="S794" t="str" cm="1">
        <f t="array" ref="S794:T794">_xlfn.TEXTSPLIT(R794,"/",,TRUE)</f>
        <v>food</v>
      </c>
      <c r="T794" t="str">
        <v>food trucks</v>
      </c>
    </row>
    <row r="795" spans="1:20" x14ac:dyDescent="0.55000000000000004">
      <c r="A795">
        <v>793</v>
      </c>
      <c r="B795" t="s">
        <v>17</v>
      </c>
      <c r="C795" s="3" t="s">
        <v>18</v>
      </c>
      <c r="D795">
        <v>-5574.6698608700199</v>
      </c>
      <c r="E795">
        <v>154165.93093875199</v>
      </c>
      <c r="F795" s="4">
        <f t="shared" si="66"/>
        <v>-27.654719433859324</v>
      </c>
      <c r="G795" t="s">
        <v>19</v>
      </c>
      <c r="H795">
        <v>5122.1122312260204</v>
      </c>
      <c r="I795" s="5" cm="1">
        <f t="array" ref="I795">_xlfn.IFS(H795=0,0,H795&gt;0,E795/H795)</f>
        <v>30.098116554125383</v>
      </c>
      <c r="J795" t="s">
        <v>20</v>
      </c>
      <c r="K795" t="s">
        <v>21</v>
      </c>
      <c r="L795">
        <v>1144078290.37237</v>
      </c>
      <c r="M795" s="9">
        <f t="shared" si="67"/>
        <v>38810.646879309839</v>
      </c>
      <c r="N795">
        <v>1148419310.4958501</v>
      </c>
      <c r="O795" s="9">
        <f t="shared" si="68"/>
        <v>38860.890167776044</v>
      </c>
      <c r="P795" t="b">
        <v>0</v>
      </c>
      <c r="Q795" t="b">
        <v>1</v>
      </c>
      <c r="R795" t="s">
        <v>22</v>
      </c>
      <c r="S795" t="str" cm="1">
        <f t="array" ref="S795:T795">_xlfn.TEXTSPLIT(R795,"/",,TRUE)</f>
        <v>music</v>
      </c>
      <c r="T795" t="str">
        <v>rock</v>
      </c>
    </row>
    <row r="796" spans="1:20" ht="37" x14ac:dyDescent="0.55000000000000004">
      <c r="A796">
        <v>794</v>
      </c>
      <c r="B796" t="s">
        <v>23</v>
      </c>
      <c r="C796" s="3" t="s">
        <v>24</v>
      </c>
      <c r="D796">
        <v>-5626.6844598796297</v>
      </c>
      <c r="E796">
        <v>154314.64214204499</v>
      </c>
      <c r="F796" s="4">
        <f t="shared" si="66"/>
        <v>-27.425501330733269</v>
      </c>
      <c r="G796" t="s">
        <v>19</v>
      </c>
      <c r="H796">
        <v>5127.9283126460496</v>
      </c>
      <c r="I796" s="5" cm="1">
        <f t="array" ref="I796">_xlfn.IFS(H796=0,0,H796&gt;0,E796/H796)</f>
        <v>30.092979607668788</v>
      </c>
      <c r="J796" t="s">
        <v>25</v>
      </c>
      <c r="K796" t="s">
        <v>26</v>
      </c>
      <c r="L796">
        <v>1143709816.1682401</v>
      </c>
      <c r="M796" s="9">
        <f t="shared" si="67"/>
        <v>38806.382131576851</v>
      </c>
      <c r="N796">
        <v>1148054528.26548</v>
      </c>
      <c r="O796" s="9">
        <f t="shared" si="68"/>
        <v>38856.668151220838</v>
      </c>
      <c r="P796" t="b">
        <v>0</v>
      </c>
      <c r="Q796" t="b">
        <v>0</v>
      </c>
      <c r="R796" t="s">
        <v>27</v>
      </c>
      <c r="S796" t="str" cm="1">
        <f t="array" ref="S796:T796">_xlfn.TEXTSPLIT(R796,"/",,TRUE)</f>
        <v>technology</v>
      </c>
      <c r="T796" t="str">
        <v>web</v>
      </c>
    </row>
    <row r="797" spans="1:20" ht="37" x14ac:dyDescent="0.55000000000000004">
      <c r="A797">
        <v>795</v>
      </c>
      <c r="B797" t="s">
        <v>28</v>
      </c>
      <c r="C797" s="3" t="s">
        <v>29</v>
      </c>
      <c r="D797">
        <v>-5678.6990588891304</v>
      </c>
      <c r="E797">
        <v>154463.35334533799</v>
      </c>
      <c r="F797" s="4">
        <f t="shared" si="66"/>
        <v>-27.20048231884191</v>
      </c>
      <c r="G797" t="s">
        <v>13</v>
      </c>
      <c r="H797">
        <v>5133.7443940660796</v>
      </c>
      <c r="I797" s="5" cm="1">
        <f t="array" ref="I797">_xlfn.IFS(H797=0,0,H797&gt;0,E797/H797)</f>
        <v>30.08785430063034</v>
      </c>
      <c r="J797" t="s">
        <v>20</v>
      </c>
      <c r="K797" t="s">
        <v>21</v>
      </c>
      <c r="L797">
        <v>1143341341.9641099</v>
      </c>
      <c r="M797" s="9">
        <f t="shared" si="67"/>
        <v>38802.117383843863</v>
      </c>
      <c r="N797">
        <v>1147689746.03512</v>
      </c>
      <c r="O797" s="9">
        <f t="shared" si="68"/>
        <v>38852.446134665741</v>
      </c>
      <c r="P797" t="b">
        <v>0</v>
      </c>
      <c r="Q797" t="b">
        <v>0</v>
      </c>
      <c r="R797" t="s">
        <v>22</v>
      </c>
      <c r="S797" t="str" cm="1">
        <f t="array" ref="S797:T797">_xlfn.TEXTSPLIT(R797,"/",,TRUE)</f>
        <v>music</v>
      </c>
      <c r="T797" t="str">
        <v>rock</v>
      </c>
    </row>
    <row r="798" spans="1:20" x14ac:dyDescent="0.55000000000000004">
      <c r="A798">
        <v>796</v>
      </c>
      <c r="B798" t="s">
        <v>30</v>
      </c>
      <c r="C798" s="3" t="s">
        <v>31</v>
      </c>
      <c r="D798">
        <v>-5730.7136578987302</v>
      </c>
      <c r="E798">
        <v>154612.06454863099</v>
      </c>
      <c r="F798" s="4">
        <f t="shared" si="66"/>
        <v>-26.979548059520795</v>
      </c>
      <c r="G798" t="s">
        <v>13</v>
      </c>
      <c r="H798">
        <v>5139.5604754860997</v>
      </c>
      <c r="I798" s="5" cm="1">
        <f t="array" ref="I798">_xlfn.IFS(H798=0,0,H798&gt;0,E798/H798)</f>
        <v>30.082740593495554</v>
      </c>
      <c r="J798" t="s">
        <v>20</v>
      </c>
      <c r="K798" t="s">
        <v>21</v>
      </c>
      <c r="L798">
        <v>1142972867.75998</v>
      </c>
      <c r="M798" s="9">
        <f t="shared" si="67"/>
        <v>38797.852636110882</v>
      </c>
      <c r="N798">
        <v>1147324963.80475</v>
      </c>
      <c r="O798" s="9">
        <f t="shared" si="68"/>
        <v>38848.224118110535</v>
      </c>
      <c r="P798" t="b">
        <v>0</v>
      </c>
      <c r="Q798" t="b">
        <v>0</v>
      </c>
      <c r="R798" t="s">
        <v>32</v>
      </c>
      <c r="S798" t="str" cm="1">
        <f t="array" ref="S798:T798">_xlfn.TEXTSPLIT(R798,"/",,TRUE)</f>
        <v>theater</v>
      </c>
      <c r="T798" t="str">
        <v>plays</v>
      </c>
    </row>
    <row r="799" spans="1:20" x14ac:dyDescent="0.55000000000000004">
      <c r="A799">
        <v>797</v>
      </c>
      <c r="B799" t="s">
        <v>33</v>
      </c>
      <c r="C799" s="3" t="s">
        <v>34</v>
      </c>
      <c r="D799">
        <v>-5782.72825690833</v>
      </c>
      <c r="E799">
        <v>154760.775751924</v>
      </c>
      <c r="F799" s="4">
        <f t="shared" si="66"/>
        <v>-26.762588327929677</v>
      </c>
      <c r="G799" t="s">
        <v>19</v>
      </c>
      <c r="H799">
        <v>5145.3765569061297</v>
      </c>
      <c r="I799" s="5" cm="1">
        <f t="array" ref="I799">_xlfn.IFS(H799=0,0,H799&gt;0,E799/H799)</f>
        <v>30.077638446928422</v>
      </c>
      <c r="J799" t="s">
        <v>35</v>
      </c>
      <c r="K799" t="s">
        <v>36</v>
      </c>
      <c r="L799">
        <v>1142604393.55586</v>
      </c>
      <c r="M799" s="9">
        <f t="shared" si="67"/>
        <v>38793.58788837801</v>
      </c>
      <c r="N799">
        <v>1146960181.5743799</v>
      </c>
      <c r="O799" s="9">
        <f t="shared" si="68"/>
        <v>38844.002101555321</v>
      </c>
      <c r="P799" t="b">
        <v>0</v>
      </c>
      <c r="Q799" t="b">
        <v>0</v>
      </c>
      <c r="R799" t="s">
        <v>32</v>
      </c>
      <c r="S799" t="str" cm="1">
        <f t="array" ref="S799:T799">_xlfn.TEXTSPLIT(R799,"/",,TRUE)</f>
        <v>theater</v>
      </c>
      <c r="T799" t="str">
        <v>plays</v>
      </c>
    </row>
    <row r="800" spans="1:20" x14ac:dyDescent="0.55000000000000004">
      <c r="A800">
        <v>798</v>
      </c>
      <c r="B800" t="s">
        <v>37</v>
      </c>
      <c r="C800" s="3" t="s">
        <v>38</v>
      </c>
      <c r="D800">
        <v>-5834.7428559179198</v>
      </c>
      <c r="E800">
        <v>154909.486955217</v>
      </c>
      <c r="F800" s="4">
        <f t="shared" si="66"/>
        <v>-26.549496829684482</v>
      </c>
      <c r="G800" t="s">
        <v>13</v>
      </c>
      <c r="H800">
        <v>5151.1926383261598</v>
      </c>
      <c r="I800" s="5" cm="1">
        <f t="array" ref="I800">_xlfn.IFS(H800=0,0,H800&gt;0,E800/H800)</f>
        <v>30.072547821770772</v>
      </c>
      <c r="J800" t="s">
        <v>39</v>
      </c>
      <c r="K800" t="s">
        <v>40</v>
      </c>
      <c r="L800">
        <v>1142235919.3517301</v>
      </c>
      <c r="M800" s="9">
        <f t="shared" si="67"/>
        <v>38789.323140645021</v>
      </c>
      <c r="N800">
        <v>1146595399.3440101</v>
      </c>
      <c r="O800" s="9">
        <f t="shared" si="68"/>
        <v>38839.780085000115</v>
      </c>
      <c r="P800" t="b">
        <v>0</v>
      </c>
      <c r="Q800" t="b">
        <v>0</v>
      </c>
      <c r="R800" t="s">
        <v>41</v>
      </c>
      <c r="S800" t="str" cm="1">
        <f t="array" ref="S800:T800">_xlfn.TEXTSPLIT(R800,"/",,TRUE)</f>
        <v>film &amp; video</v>
      </c>
      <c r="T800" t="str">
        <v>documentary</v>
      </c>
    </row>
    <row r="801" spans="1:20" x14ac:dyDescent="0.55000000000000004">
      <c r="A801">
        <v>799</v>
      </c>
      <c r="B801" t="s">
        <v>42</v>
      </c>
      <c r="C801" s="3" t="s">
        <v>43</v>
      </c>
      <c r="D801">
        <v>-5886.7574549275296</v>
      </c>
      <c r="E801">
        <v>155058.19815850901</v>
      </c>
      <c r="F801" s="4">
        <f t="shared" si="66"/>
        <v>-26.340171027212449</v>
      </c>
      <c r="G801" t="s">
        <v>19</v>
      </c>
      <c r="H801">
        <v>5157.0087197461798</v>
      </c>
      <c r="I801" s="5" cm="1">
        <f t="array" ref="I801">_xlfn.IFS(H801=0,0,H801&gt;0,E801/H801)</f>
        <v>30.067468679040889</v>
      </c>
      <c r="J801" t="s">
        <v>35</v>
      </c>
      <c r="K801" t="s">
        <v>36</v>
      </c>
      <c r="L801">
        <v>1141867445.1475999</v>
      </c>
      <c r="M801" s="9">
        <f t="shared" si="67"/>
        <v>38785.058392912033</v>
      </c>
      <c r="N801">
        <v>1146230617.1136401</v>
      </c>
      <c r="O801" s="9">
        <f t="shared" si="68"/>
        <v>38835.558068444909</v>
      </c>
      <c r="P801" t="b">
        <v>0</v>
      </c>
      <c r="Q801" t="b">
        <v>0</v>
      </c>
      <c r="R801" t="s">
        <v>32</v>
      </c>
      <c r="S801" t="str" cm="1">
        <f t="array" ref="S801:T801">_xlfn.TEXTSPLIT(R801,"/",,TRUE)</f>
        <v>theater</v>
      </c>
      <c r="T801" t="str">
        <v>plays</v>
      </c>
    </row>
    <row r="802" spans="1:20" x14ac:dyDescent="0.55000000000000004">
      <c r="A802">
        <v>800</v>
      </c>
      <c r="B802" t="s">
        <v>44</v>
      </c>
      <c r="C802" s="3" t="s">
        <v>45</v>
      </c>
      <c r="D802">
        <v>-5938.7720539370303</v>
      </c>
      <c r="E802">
        <v>155206.90936180201</v>
      </c>
      <c r="F802" s="4">
        <f t="shared" si="66"/>
        <v>-26.134511975233945</v>
      </c>
      <c r="G802" t="s">
        <v>46</v>
      </c>
      <c r="H802">
        <v>5162.8248011662099</v>
      </c>
      <c r="I802" s="5" cm="1">
        <f t="array" ref="I802">_xlfn.IFS(H802=0,0,H802&gt;0,E802/H802)</f>
        <v>30.062400979933106</v>
      </c>
      <c r="J802" t="s">
        <v>35</v>
      </c>
      <c r="K802" t="s">
        <v>36</v>
      </c>
      <c r="L802">
        <v>1141498970.94347</v>
      </c>
      <c r="M802" s="9">
        <f t="shared" si="67"/>
        <v>38780.793645179052</v>
      </c>
      <c r="N802">
        <v>1145865834.88327</v>
      </c>
      <c r="O802" s="9">
        <f t="shared" si="68"/>
        <v>38831.336051889703</v>
      </c>
      <c r="P802" t="b">
        <v>0</v>
      </c>
      <c r="Q802" t="b">
        <v>0</v>
      </c>
      <c r="R802" t="s">
        <v>32</v>
      </c>
      <c r="S802" t="str" cm="1">
        <f t="array" ref="S802:T802">_xlfn.TEXTSPLIT(R802,"/",,TRUE)</f>
        <v>theater</v>
      </c>
      <c r="T802" t="str">
        <v>plays</v>
      </c>
    </row>
    <row r="803" spans="1:20" x14ac:dyDescent="0.55000000000000004">
      <c r="A803">
        <v>801</v>
      </c>
      <c r="B803" t="s">
        <v>47</v>
      </c>
      <c r="C803" s="3" t="s">
        <v>48</v>
      </c>
      <c r="D803">
        <v>-5990.7866529466301</v>
      </c>
      <c r="E803">
        <v>155355.62056509501</v>
      </c>
      <c r="F803" s="4">
        <f t="shared" si="66"/>
        <v>-25.932424164810101</v>
      </c>
      <c r="G803" t="s">
        <v>13</v>
      </c>
      <c r="H803">
        <v>5168.64088258624</v>
      </c>
      <c r="I803" s="5" cm="1">
        <f t="array" ref="I803">_xlfn.IFS(H803=0,0,H803&gt;0,E803/H803)</f>
        <v>30.057344685816034</v>
      </c>
      <c r="J803" t="s">
        <v>20</v>
      </c>
      <c r="K803" t="s">
        <v>21</v>
      </c>
      <c r="L803">
        <v>1141130496.7393401</v>
      </c>
      <c r="M803" s="9">
        <f t="shared" si="67"/>
        <v>38776.528897446064</v>
      </c>
      <c r="N803">
        <v>1145501052.6529</v>
      </c>
      <c r="O803" s="9">
        <f t="shared" si="68"/>
        <v>38827.114035334489</v>
      </c>
      <c r="P803" t="b">
        <v>0</v>
      </c>
      <c r="Q803" t="b">
        <v>0</v>
      </c>
      <c r="R803" t="s">
        <v>49</v>
      </c>
      <c r="S803" t="str" cm="1">
        <f t="array" ref="S803:T803">_xlfn.TEXTSPLIT(R803,"/",,TRUE)</f>
        <v>music</v>
      </c>
      <c r="T803" t="str">
        <v>electric music</v>
      </c>
    </row>
    <row r="804" spans="1:20" x14ac:dyDescent="0.55000000000000004">
      <c r="A804">
        <v>802</v>
      </c>
      <c r="B804" t="s">
        <v>50</v>
      </c>
      <c r="C804" s="3" t="s">
        <v>51</v>
      </c>
      <c r="D804">
        <v>-6042.8012519562299</v>
      </c>
      <c r="E804">
        <v>155504.33176838799</v>
      </c>
      <c r="F804" s="4">
        <f t="shared" si="66"/>
        <v>-25.733815375451364</v>
      </c>
      <c r="G804" t="s">
        <v>19</v>
      </c>
      <c r="H804">
        <v>5174.45696400626</v>
      </c>
      <c r="I804" s="5" cm="1">
        <f t="array" ref="I804">_xlfn.IFS(H804=0,0,H804&gt;0,E804/H804)</f>
        <v>30.052299758232149</v>
      </c>
      <c r="J804" t="s">
        <v>20</v>
      </c>
      <c r="K804" t="s">
        <v>21</v>
      </c>
      <c r="L804">
        <v>1140762022.5352099</v>
      </c>
      <c r="M804" s="9">
        <f t="shared" si="67"/>
        <v>38772.264149713075</v>
      </c>
      <c r="N804">
        <v>1145136270.4225299</v>
      </c>
      <c r="O804" s="9">
        <f t="shared" si="68"/>
        <v>38822.892018779283</v>
      </c>
      <c r="P804" t="b">
        <v>0</v>
      </c>
      <c r="Q804" t="b">
        <v>0</v>
      </c>
      <c r="R804" t="s">
        <v>52</v>
      </c>
      <c r="S804" t="str" cm="1">
        <f t="array" ref="S804:T804">_xlfn.TEXTSPLIT(R804,"/",,TRUE)</f>
        <v>film &amp; video</v>
      </c>
      <c r="T804" t="str">
        <v>drama</v>
      </c>
    </row>
    <row r="805" spans="1:20" ht="37" x14ac:dyDescent="0.55000000000000004">
      <c r="A805">
        <v>803</v>
      </c>
      <c r="B805" t="s">
        <v>53</v>
      </c>
      <c r="C805" s="3" t="s">
        <v>54</v>
      </c>
      <c r="D805">
        <v>-6094.8158509658197</v>
      </c>
      <c r="E805">
        <v>155653.04297168099</v>
      </c>
      <c r="F805" s="4">
        <f t="shared" si="66"/>
        <v>-25.538596534793633</v>
      </c>
      <c r="G805" t="s">
        <v>13</v>
      </c>
      <c r="H805">
        <v>5180.2730454262901</v>
      </c>
      <c r="I805" s="5" cm="1">
        <f t="array" ref="I805">_xlfn.IFS(H805=0,0,H805&gt;0,E805/H805)</f>
        <v>30.047266158896484</v>
      </c>
      <c r="J805" t="s">
        <v>20</v>
      </c>
      <c r="K805" t="s">
        <v>21</v>
      </c>
      <c r="L805">
        <v>1140393548.33108</v>
      </c>
      <c r="M805" s="9">
        <f t="shared" si="67"/>
        <v>38767.999401980094</v>
      </c>
      <c r="N805">
        <v>1144771488.1921699</v>
      </c>
      <c r="O805" s="9">
        <f t="shared" si="68"/>
        <v>38818.670002224186</v>
      </c>
      <c r="P805" t="b">
        <v>0</v>
      </c>
      <c r="Q805" t="b">
        <v>1</v>
      </c>
      <c r="R805" t="s">
        <v>32</v>
      </c>
      <c r="S805" t="str" cm="1">
        <f t="array" ref="S805:T805">_xlfn.TEXTSPLIT(R805,"/",,TRUE)</f>
        <v>theater</v>
      </c>
      <c r="T805" t="str">
        <v>plays</v>
      </c>
    </row>
    <row r="806" spans="1:20" x14ac:dyDescent="0.55000000000000004">
      <c r="A806">
        <v>804</v>
      </c>
      <c r="B806" t="s">
        <v>55</v>
      </c>
      <c r="C806" s="3" t="s">
        <v>56</v>
      </c>
      <c r="D806">
        <v>-6146.8304499754304</v>
      </c>
      <c r="E806">
        <v>155801.754174973</v>
      </c>
      <c r="F806" s="4">
        <f t="shared" si="66"/>
        <v>-25.346681585400773</v>
      </c>
      <c r="G806" t="s">
        <v>13</v>
      </c>
      <c r="H806">
        <v>5186.0891268463201</v>
      </c>
      <c r="I806" s="5" cm="1">
        <f t="array" ref="I806">_xlfn.IFS(H806=0,0,H806&gt;0,E806/H806)</f>
        <v>30.042243849695776</v>
      </c>
      <c r="J806" t="s">
        <v>20</v>
      </c>
      <c r="K806" t="s">
        <v>21</v>
      </c>
      <c r="L806">
        <v>1140025074.12695</v>
      </c>
      <c r="M806" s="9">
        <f t="shared" si="67"/>
        <v>38763.734654247106</v>
      </c>
      <c r="N806">
        <v>1144406705.9618001</v>
      </c>
      <c r="O806" s="9">
        <f t="shared" si="68"/>
        <v>38814.44798566898</v>
      </c>
      <c r="P806" t="b">
        <v>0</v>
      </c>
      <c r="Q806" t="b">
        <v>0</v>
      </c>
      <c r="R806" t="s">
        <v>52</v>
      </c>
      <c r="S806" t="str" cm="1">
        <f t="array" ref="S806:T806">_xlfn.TEXTSPLIT(R806,"/",,TRUE)</f>
        <v>film &amp; video</v>
      </c>
      <c r="T806" t="str">
        <v>drama</v>
      </c>
    </row>
    <row r="807" spans="1:20" ht="37" x14ac:dyDescent="0.55000000000000004">
      <c r="A807">
        <v>805</v>
      </c>
      <c r="B807" t="s">
        <v>57</v>
      </c>
      <c r="C807" s="3" t="s">
        <v>58</v>
      </c>
      <c r="D807">
        <v>-6198.8450489850302</v>
      </c>
      <c r="E807">
        <v>155950.465378266</v>
      </c>
      <c r="F807" s="4">
        <f t="shared" si="66"/>
        <v>-25.157987358274198</v>
      </c>
      <c r="G807" t="s">
        <v>19</v>
      </c>
      <c r="H807">
        <v>5191.9052082663502</v>
      </c>
      <c r="I807" s="5" cm="1">
        <f t="array" ref="I807">_xlfn.IFS(H807=0,0,H807&gt;0,E807/H807)</f>
        <v>30.037232792688069</v>
      </c>
      <c r="J807" t="s">
        <v>20</v>
      </c>
      <c r="K807" t="s">
        <v>21</v>
      </c>
      <c r="L807">
        <v>1139656599.9228201</v>
      </c>
      <c r="M807" s="9">
        <f t="shared" si="67"/>
        <v>38759.469906514125</v>
      </c>
      <c r="N807">
        <v>1144041923.7314301</v>
      </c>
      <c r="O807" s="9">
        <f t="shared" si="68"/>
        <v>38810.225969113773</v>
      </c>
      <c r="P807" t="b">
        <v>0</v>
      </c>
      <c r="Q807" t="b">
        <v>0</v>
      </c>
      <c r="R807" t="s">
        <v>59</v>
      </c>
      <c r="S807" t="str" cm="1">
        <f t="array" ref="S807:T807">_xlfn.TEXTSPLIT(R807,"/",,TRUE)</f>
        <v>music</v>
      </c>
      <c r="T807" t="str">
        <v>indie rock</v>
      </c>
    </row>
    <row r="808" spans="1:20" x14ac:dyDescent="0.55000000000000004">
      <c r="A808">
        <v>806</v>
      </c>
      <c r="B808" t="s">
        <v>60</v>
      </c>
      <c r="C808" s="3" t="s">
        <v>61</v>
      </c>
      <c r="D808">
        <v>-6250.85964799453</v>
      </c>
      <c r="E808">
        <v>156099.176581559</v>
      </c>
      <c r="F808" s="4">
        <f t="shared" si="66"/>
        <v>-24.972433452675659</v>
      </c>
      <c r="G808" t="s">
        <v>13</v>
      </c>
      <c r="H808">
        <v>5197.7212896863703</v>
      </c>
      <c r="I808" s="5" cm="1">
        <f t="array" ref="I808">_xlfn.IFS(H808=0,0,H808&gt;0,E808/H808)</f>
        <v>30.032232950100717</v>
      </c>
      <c r="J808" t="s">
        <v>20</v>
      </c>
      <c r="K808" t="s">
        <v>21</v>
      </c>
      <c r="L808">
        <v>1139288125.7186999</v>
      </c>
      <c r="M808" s="9">
        <f t="shared" si="67"/>
        <v>38755.205158781253</v>
      </c>
      <c r="N808">
        <v>1143677141.50106</v>
      </c>
      <c r="O808" s="9">
        <f t="shared" si="68"/>
        <v>38806.003952558567</v>
      </c>
      <c r="P808" t="b">
        <v>0</v>
      </c>
      <c r="Q808" t="b">
        <v>0</v>
      </c>
      <c r="R808" t="s">
        <v>59</v>
      </c>
      <c r="S808" t="str" cm="1">
        <f t="array" ref="S808:T808">_xlfn.TEXTSPLIT(R808,"/",,TRUE)</f>
        <v>music</v>
      </c>
      <c r="T808" t="str">
        <v>indie rock</v>
      </c>
    </row>
    <row r="809" spans="1:20" x14ac:dyDescent="0.55000000000000004">
      <c r="A809">
        <v>807</v>
      </c>
      <c r="B809" t="s">
        <v>62</v>
      </c>
      <c r="C809" s="3" t="s">
        <v>63</v>
      </c>
      <c r="D809">
        <v>-6302.8742470041298</v>
      </c>
      <c r="E809">
        <v>156247.88778485201</v>
      </c>
      <c r="F809" s="4">
        <f t="shared" si="66"/>
        <v>-24.789942121900886</v>
      </c>
      <c r="G809" t="s">
        <v>13</v>
      </c>
      <c r="H809">
        <v>5203.5373711064003</v>
      </c>
      <c r="I809" s="5" cm="1">
        <f t="array" ref="I809">_xlfn.IFS(H809=0,0,H809&gt;0,E809/H809)</f>
        <v>30.02724428432996</v>
      </c>
      <c r="J809" t="s">
        <v>20</v>
      </c>
      <c r="K809" t="s">
        <v>21</v>
      </c>
      <c r="L809">
        <v>1138919651.51457</v>
      </c>
      <c r="M809" s="9">
        <f t="shared" si="67"/>
        <v>38750.940411048265</v>
      </c>
      <c r="N809">
        <v>1143312359.27069</v>
      </c>
      <c r="O809" s="9">
        <f t="shared" si="68"/>
        <v>38801.781936003354</v>
      </c>
      <c r="P809" t="b">
        <v>0</v>
      </c>
      <c r="Q809" t="b">
        <v>0</v>
      </c>
      <c r="R809" t="s">
        <v>64</v>
      </c>
      <c r="S809" t="str" cm="1">
        <f t="array" ref="S809:T809">_xlfn.TEXTSPLIT(R809,"/",,TRUE)</f>
        <v>technology</v>
      </c>
      <c r="T809" t="str">
        <v>wearables</v>
      </c>
    </row>
    <row r="810" spans="1:20" x14ac:dyDescent="0.55000000000000004">
      <c r="A810">
        <v>808</v>
      </c>
      <c r="B810" t="s">
        <v>65</v>
      </c>
      <c r="C810" s="3" t="s">
        <v>66</v>
      </c>
      <c r="D810">
        <v>-6354.8888460137196</v>
      </c>
      <c r="E810">
        <v>156396.59898814501</v>
      </c>
      <c r="F810" s="4">
        <f t="shared" si="66"/>
        <v>-24.610438164665794</v>
      </c>
      <c r="G810" t="s">
        <v>19</v>
      </c>
      <c r="H810">
        <v>5209.3534525264304</v>
      </c>
      <c r="I810" s="5" cm="1">
        <f t="array" ref="I810">_xlfn.IFS(H810=0,0,H810&gt;0,E810/H810)</f>
        <v>30.022266757940152</v>
      </c>
      <c r="J810" t="s">
        <v>20</v>
      </c>
      <c r="K810" t="s">
        <v>21</v>
      </c>
      <c r="L810">
        <v>1138551177.3104401</v>
      </c>
      <c r="M810" s="9">
        <f t="shared" si="67"/>
        <v>38746.675663315276</v>
      </c>
      <c r="N810">
        <v>1142947577.0403199</v>
      </c>
      <c r="O810" s="9">
        <f t="shared" si="68"/>
        <v>38797.559919448147</v>
      </c>
      <c r="P810" t="b">
        <v>0</v>
      </c>
      <c r="Q810" t="b">
        <v>0</v>
      </c>
      <c r="R810" t="s">
        <v>67</v>
      </c>
      <c r="S810" t="str" cm="1">
        <f t="array" ref="S810:T810">_xlfn.TEXTSPLIT(R810,"/",,TRUE)</f>
        <v>publishing</v>
      </c>
      <c r="T810" t="str">
        <v>nonfiction</v>
      </c>
    </row>
    <row r="811" spans="1:20" x14ac:dyDescent="0.55000000000000004">
      <c r="A811">
        <v>809</v>
      </c>
      <c r="B811" t="s">
        <v>68</v>
      </c>
      <c r="C811" s="3" t="s">
        <v>69</v>
      </c>
      <c r="D811">
        <v>-6406.9034450233303</v>
      </c>
      <c r="E811">
        <v>156545.31019143801</v>
      </c>
      <c r="F811" s="4">
        <f t="shared" si="66"/>
        <v>-24.433848821779453</v>
      </c>
      <c r="G811" t="s">
        <v>19</v>
      </c>
      <c r="H811">
        <v>5215.1695339464504</v>
      </c>
      <c r="I811" s="5" cm="1">
        <f t="array" ref="I811">_xlfn.IFS(H811=0,0,H811&gt;0,E811/H811)</f>
        <v>30.017300333662639</v>
      </c>
      <c r="J811" t="s">
        <v>20</v>
      </c>
      <c r="K811" t="s">
        <v>21</v>
      </c>
      <c r="L811">
        <v>1138182703.1063099</v>
      </c>
      <c r="M811" s="9">
        <f t="shared" si="67"/>
        <v>38742.410915582288</v>
      </c>
      <c r="N811">
        <v>1142582794.8099599</v>
      </c>
      <c r="O811" s="9">
        <f t="shared" si="68"/>
        <v>38793.33790289305</v>
      </c>
      <c r="P811" t="b">
        <v>0</v>
      </c>
      <c r="Q811" t="b">
        <v>0</v>
      </c>
      <c r="R811" t="s">
        <v>70</v>
      </c>
      <c r="S811" t="str" cm="1">
        <f t="array" ref="S811:T811">_xlfn.TEXTSPLIT(R811,"/",,TRUE)</f>
        <v>film &amp; video</v>
      </c>
      <c r="T811" t="str">
        <v>animation</v>
      </c>
    </row>
    <row r="812" spans="1:20" x14ac:dyDescent="0.55000000000000004">
      <c r="A812">
        <v>810</v>
      </c>
      <c r="B812" t="s">
        <v>71</v>
      </c>
      <c r="C812" s="3" t="s">
        <v>72</v>
      </c>
      <c r="D812">
        <v>-6458.9180440329301</v>
      </c>
      <c r="E812">
        <v>156694.02139472999</v>
      </c>
      <c r="F812" s="4">
        <f t="shared" si="66"/>
        <v>-24.260103677812065</v>
      </c>
      <c r="G812" t="s">
        <v>73</v>
      </c>
      <c r="H812">
        <v>5220.9856153664796</v>
      </c>
      <c r="I812" s="5" cm="1">
        <f t="array" ref="I812">_xlfn.IFS(H812=0,0,H812&gt;0,E812/H812)</f>
        <v>30.012344974394473</v>
      </c>
      <c r="J812" t="s">
        <v>20</v>
      </c>
      <c r="K812" t="s">
        <v>21</v>
      </c>
      <c r="L812">
        <v>1137814228.90218</v>
      </c>
      <c r="M812" s="9">
        <f t="shared" si="67"/>
        <v>38738.146167849307</v>
      </c>
      <c r="N812">
        <v>1142218012.5795901</v>
      </c>
      <c r="O812" s="9">
        <f t="shared" si="68"/>
        <v>38789.115886337851</v>
      </c>
      <c r="P812" t="b">
        <v>0</v>
      </c>
      <c r="Q812" t="b">
        <v>0</v>
      </c>
      <c r="R812" t="s">
        <v>32</v>
      </c>
      <c r="S812" t="str" cm="1">
        <f t="array" ref="S812:T812">_xlfn.TEXTSPLIT(R812,"/",,TRUE)</f>
        <v>theater</v>
      </c>
      <c r="T812" t="str">
        <v>plays</v>
      </c>
    </row>
    <row r="813" spans="1:20" x14ac:dyDescent="0.55000000000000004">
      <c r="A813">
        <v>811</v>
      </c>
      <c r="B813" t="s">
        <v>74</v>
      </c>
      <c r="C813" s="3" t="s">
        <v>75</v>
      </c>
      <c r="D813">
        <v>-6510.9326430425299</v>
      </c>
      <c r="E813">
        <v>156842.73259802299</v>
      </c>
      <c r="F813" s="4">
        <f t="shared" si="66"/>
        <v>-24.089134567475895</v>
      </c>
      <c r="G813" t="s">
        <v>13</v>
      </c>
      <c r="H813">
        <v>5226.8016967865096</v>
      </c>
      <c r="I813" s="5" cm="1">
        <f t="array" ref="I813">_xlfn.IFS(H813=0,0,H813&gt;0,E813/H813)</f>
        <v>30.00740064319859</v>
      </c>
      <c r="J813" t="s">
        <v>20</v>
      </c>
      <c r="K813" t="s">
        <v>21</v>
      </c>
      <c r="L813">
        <v>1137445754.69805</v>
      </c>
      <c r="M813" s="9">
        <f t="shared" si="67"/>
        <v>38733.881420116319</v>
      </c>
      <c r="N813">
        <v>1141853230.34922</v>
      </c>
      <c r="O813" s="9">
        <f t="shared" si="68"/>
        <v>38784.893869782638</v>
      </c>
      <c r="P813" t="b">
        <v>0</v>
      </c>
      <c r="Q813" t="b">
        <v>1</v>
      </c>
      <c r="R813" t="s">
        <v>32</v>
      </c>
      <c r="S813" t="str" cm="1">
        <f t="array" ref="S813:T813">_xlfn.TEXTSPLIT(R813,"/",,TRUE)</f>
        <v>theater</v>
      </c>
      <c r="T813" t="str">
        <v>plays</v>
      </c>
    </row>
    <row r="814" spans="1:20" x14ac:dyDescent="0.55000000000000004">
      <c r="A814">
        <v>812</v>
      </c>
      <c r="B814" t="s">
        <v>76</v>
      </c>
      <c r="C814" s="3" t="s">
        <v>77</v>
      </c>
      <c r="D814">
        <v>-6562.9472420520297</v>
      </c>
      <c r="E814">
        <v>156991.443801316</v>
      </c>
      <c r="F814" s="4">
        <f t="shared" si="66"/>
        <v>-23.920875486457462</v>
      </c>
      <c r="G814" t="s">
        <v>19</v>
      </c>
      <c r="H814">
        <v>5232.6177782065397</v>
      </c>
      <c r="I814" s="5" cm="1">
        <f t="array" ref="I814">_xlfn.IFS(H814=0,0,H814&gt;0,E814/H814)</f>
        <v>30.002467303301529</v>
      </c>
      <c r="J814" t="s">
        <v>20</v>
      </c>
      <c r="K814" t="s">
        <v>21</v>
      </c>
      <c r="L814">
        <v>1137077280.4939201</v>
      </c>
      <c r="M814" s="9">
        <f t="shared" si="67"/>
        <v>38729.616672383338</v>
      </c>
      <c r="N814">
        <v>1141488448.11885</v>
      </c>
      <c r="O814" s="9">
        <f t="shared" si="68"/>
        <v>38780.671853227432</v>
      </c>
      <c r="P814" t="b">
        <v>0</v>
      </c>
      <c r="Q814" t="b">
        <v>0</v>
      </c>
      <c r="R814" t="s">
        <v>52</v>
      </c>
      <c r="S814" t="str" cm="1">
        <f t="array" ref="S814:T814">_xlfn.TEXTSPLIT(R814,"/",,TRUE)</f>
        <v>film &amp; video</v>
      </c>
      <c r="T814" t="str">
        <v>drama</v>
      </c>
    </row>
    <row r="815" spans="1:20" x14ac:dyDescent="0.55000000000000004">
      <c r="A815">
        <v>813</v>
      </c>
      <c r="B815" t="s">
        <v>78</v>
      </c>
      <c r="C815" s="3" t="s">
        <v>79</v>
      </c>
      <c r="D815">
        <v>-6614.9618410616204</v>
      </c>
      <c r="E815">
        <v>157140.155004609</v>
      </c>
      <c r="F815" s="4">
        <f t="shared" si="66"/>
        <v>-23.755262506456113</v>
      </c>
      <c r="G815" t="s">
        <v>13</v>
      </c>
      <c r="H815">
        <v>5238.4338596265598</v>
      </c>
      <c r="I815" s="5" cm="1">
        <f t="array" ref="I815">_xlfn.IFS(H815=0,0,H815&gt;0,E815/H815)</f>
        <v>29.997544918093379</v>
      </c>
      <c r="J815" t="s">
        <v>20</v>
      </c>
      <c r="K815" t="s">
        <v>21</v>
      </c>
      <c r="L815">
        <v>1136708806.2897899</v>
      </c>
      <c r="M815" s="9">
        <f t="shared" si="67"/>
        <v>38725.351924650342</v>
      </c>
      <c r="N815">
        <v>1141123665.8884799</v>
      </c>
      <c r="O815" s="9">
        <f t="shared" si="68"/>
        <v>38776.449836672218</v>
      </c>
      <c r="P815" t="b">
        <v>0</v>
      </c>
      <c r="Q815" t="b">
        <v>0</v>
      </c>
      <c r="R815" t="s">
        <v>32</v>
      </c>
      <c r="S815" t="str" cm="1">
        <f t="array" ref="S815:T815">_xlfn.TEXTSPLIT(R815,"/",,TRUE)</f>
        <v>theater</v>
      </c>
      <c r="T815" t="str">
        <v>plays</v>
      </c>
    </row>
    <row r="816" spans="1:20" x14ac:dyDescent="0.55000000000000004">
      <c r="A816">
        <v>814</v>
      </c>
      <c r="B816" t="s">
        <v>80</v>
      </c>
      <c r="C816" s="3" t="s">
        <v>81</v>
      </c>
      <c r="D816">
        <v>-6666.9764400712302</v>
      </c>
      <c r="E816">
        <v>157288.866207902</v>
      </c>
      <c r="F816" s="4">
        <f t="shared" si="66"/>
        <v>-23.592233694202392</v>
      </c>
      <c r="G816" t="s">
        <v>19</v>
      </c>
      <c r="H816">
        <v>5244.2499410465898</v>
      </c>
      <c r="I816" s="5" cm="1">
        <f t="array" ref="I816">_xlfn.IFS(H816=0,0,H816&gt;0,E816/H816)</f>
        <v>29.992633451126476</v>
      </c>
      <c r="J816" t="s">
        <v>20</v>
      </c>
      <c r="K816" t="s">
        <v>21</v>
      </c>
      <c r="L816">
        <v>1136340332.08566</v>
      </c>
      <c r="M816" s="9">
        <f t="shared" si="67"/>
        <v>38721.087176917361</v>
      </c>
      <c r="N816">
        <v>1140758883.6581099</v>
      </c>
      <c r="O816" s="9">
        <f t="shared" si="68"/>
        <v>38772.227820117012</v>
      </c>
      <c r="P816" t="b">
        <v>0</v>
      </c>
      <c r="Q816" t="b">
        <v>0</v>
      </c>
      <c r="R816" t="s">
        <v>32</v>
      </c>
      <c r="S816" t="str" cm="1">
        <f t="array" ref="S816:T816">_xlfn.TEXTSPLIT(R816,"/",,TRUE)</f>
        <v>theater</v>
      </c>
      <c r="T816" t="str">
        <v>plays</v>
      </c>
    </row>
    <row r="817" spans="1:20" x14ac:dyDescent="0.55000000000000004">
      <c r="A817">
        <v>815</v>
      </c>
      <c r="B817" t="s">
        <v>82</v>
      </c>
      <c r="C817" s="3" t="s">
        <v>83</v>
      </c>
      <c r="D817">
        <v>-6718.99103908083</v>
      </c>
      <c r="E817">
        <v>157437.57741119401</v>
      </c>
      <c r="F817" s="4">
        <f t="shared" si="66"/>
        <v>-23.431729034234841</v>
      </c>
      <c r="G817" t="s">
        <v>19</v>
      </c>
      <c r="H817">
        <v>5250.0660224666199</v>
      </c>
      <c r="I817" s="5" cm="1">
        <f t="array" ref="I817">_xlfn.IFS(H817=0,0,H817&gt;0,E817/H817)</f>
        <v>29.987732866114637</v>
      </c>
      <c r="J817" t="s">
        <v>39</v>
      </c>
      <c r="K817" t="s">
        <v>40</v>
      </c>
      <c r="L817">
        <v>1135971857.8815401</v>
      </c>
      <c r="M817" s="9">
        <f t="shared" si="67"/>
        <v>38716.822429184489</v>
      </c>
      <c r="N817">
        <v>1140394101.4277401</v>
      </c>
      <c r="O817" s="9">
        <f t="shared" si="68"/>
        <v>38768.005803561806</v>
      </c>
      <c r="P817" t="b">
        <v>0</v>
      </c>
      <c r="Q817" t="b">
        <v>0</v>
      </c>
      <c r="R817" t="s">
        <v>41</v>
      </c>
      <c r="S817" t="str" cm="1">
        <f t="array" ref="S817:T817">_xlfn.TEXTSPLIT(R817,"/",,TRUE)</f>
        <v>film &amp; video</v>
      </c>
      <c r="T817" t="str">
        <v>documentary</v>
      </c>
    </row>
    <row r="818" spans="1:20" x14ac:dyDescent="0.55000000000000004">
      <c r="A818">
        <v>816</v>
      </c>
      <c r="B818" t="s">
        <v>84</v>
      </c>
      <c r="C818" s="3" t="s">
        <v>85</v>
      </c>
      <c r="D818">
        <v>-6771.0056380904298</v>
      </c>
      <c r="E818">
        <v>157586.28861448701</v>
      </c>
      <c r="F818" s="4">
        <f t="shared" si="66"/>
        <v>-23.273690355237949</v>
      </c>
      <c r="G818" t="s">
        <v>19</v>
      </c>
      <c r="H818">
        <v>5255.8821038866399</v>
      </c>
      <c r="I818" s="5" cm="1">
        <f t="array" ref="I818">_xlfn.IFS(H818=0,0,H818&gt;0,E818/H818)</f>
        <v>29.98284312693287</v>
      </c>
      <c r="J818" t="s">
        <v>20</v>
      </c>
      <c r="K818" t="s">
        <v>21</v>
      </c>
      <c r="L818">
        <v>1135603383.6774099</v>
      </c>
      <c r="M818" s="9">
        <f t="shared" si="67"/>
        <v>38712.557681451501</v>
      </c>
      <c r="N818">
        <v>1140029319.1973801</v>
      </c>
      <c r="O818" s="9">
        <f t="shared" si="68"/>
        <v>38763.783787006716</v>
      </c>
      <c r="P818" t="b">
        <v>0</v>
      </c>
      <c r="Q818" t="b">
        <v>0</v>
      </c>
      <c r="R818" t="s">
        <v>64</v>
      </c>
      <c r="S818" t="str" cm="1">
        <f t="array" ref="S818:T818">_xlfn.TEXTSPLIT(R818,"/",,TRUE)</f>
        <v>technology</v>
      </c>
      <c r="T818" t="str">
        <v>wearables</v>
      </c>
    </row>
    <row r="819" spans="1:20" x14ac:dyDescent="0.55000000000000004">
      <c r="A819">
        <v>817</v>
      </c>
      <c r="B819" t="s">
        <v>86</v>
      </c>
      <c r="C819" s="3" t="s">
        <v>87</v>
      </c>
      <c r="D819">
        <v>-6823.0202370999205</v>
      </c>
      <c r="E819">
        <v>157734.99981777999</v>
      </c>
      <c r="F819" s="4">
        <f t="shared" si="66"/>
        <v>-23.118061259748544</v>
      </c>
      <c r="G819" t="s">
        <v>19</v>
      </c>
      <c r="H819">
        <v>5261.69818530667</v>
      </c>
      <c r="I819" s="5" cm="1">
        <f t="array" ref="I819">_xlfn.IFS(H819=0,0,H819&gt;0,E819/H819)</f>
        <v>29.977964197615155</v>
      </c>
      <c r="J819" t="s">
        <v>20</v>
      </c>
      <c r="K819" t="s">
        <v>21</v>
      </c>
      <c r="L819">
        <v>1135234909.47328</v>
      </c>
      <c r="M819" s="9">
        <f t="shared" si="67"/>
        <v>38708.29293371852</v>
      </c>
      <c r="N819">
        <v>1139664536.96701</v>
      </c>
      <c r="O819" s="9">
        <f t="shared" si="68"/>
        <v>38759.561770451503</v>
      </c>
      <c r="P819" t="b">
        <v>0</v>
      </c>
      <c r="Q819" t="b">
        <v>1</v>
      </c>
      <c r="R819" t="s">
        <v>88</v>
      </c>
      <c r="S819" t="str" cm="1">
        <f t="array" ref="S819:T819">_xlfn.TEXTSPLIT(R819,"/",,TRUE)</f>
        <v>games</v>
      </c>
      <c r="T819" t="str">
        <v>video games</v>
      </c>
    </row>
    <row r="820" spans="1:20" x14ac:dyDescent="0.55000000000000004">
      <c r="A820">
        <v>818</v>
      </c>
      <c r="B820" t="s">
        <v>89</v>
      </c>
      <c r="C820" s="3" t="s">
        <v>90</v>
      </c>
      <c r="D820">
        <v>-6875.0348361095203</v>
      </c>
      <c r="E820">
        <v>157883.71102107299</v>
      </c>
      <c r="F820" s="4">
        <f t="shared" si="66"/>
        <v>-22.964787057052504</v>
      </c>
      <c r="G820" t="s">
        <v>73</v>
      </c>
      <c r="H820">
        <v>5267.5142667267</v>
      </c>
      <c r="I820" s="5" cm="1">
        <f t="array" ref="I820">_xlfn.IFS(H820=0,0,H820&gt;0,E820/H820)</f>
        <v>29.973096042354705</v>
      </c>
      <c r="J820" t="s">
        <v>20</v>
      </c>
      <c r="K820" t="s">
        <v>21</v>
      </c>
      <c r="L820">
        <v>1134866435.26915</v>
      </c>
      <c r="M820" s="9">
        <f t="shared" si="67"/>
        <v>38704.028185985531</v>
      </c>
      <c r="N820">
        <v>1139299754.73664</v>
      </c>
      <c r="O820" s="9">
        <f t="shared" si="68"/>
        <v>38755.339753896296</v>
      </c>
      <c r="P820" t="b">
        <v>0</v>
      </c>
      <c r="Q820" t="b">
        <v>0</v>
      </c>
      <c r="R820" t="s">
        <v>32</v>
      </c>
      <c r="S820" t="str" cm="1">
        <f t="array" ref="S820:T820">_xlfn.TEXTSPLIT(R820,"/",,TRUE)</f>
        <v>theater</v>
      </c>
      <c r="T820" t="str">
        <v>plays</v>
      </c>
    </row>
    <row r="821" spans="1:20" x14ac:dyDescent="0.55000000000000004">
      <c r="A821">
        <v>819</v>
      </c>
      <c r="B821" t="s">
        <v>91</v>
      </c>
      <c r="C821" s="3" t="s">
        <v>92</v>
      </c>
      <c r="D821">
        <v>-6927.0494351191301</v>
      </c>
      <c r="E821">
        <v>158032.42222436599</v>
      </c>
      <c r="F821" s="4">
        <f t="shared" si="66"/>
        <v>-22.813814699107628</v>
      </c>
      <c r="G821" t="s">
        <v>13</v>
      </c>
      <c r="H821">
        <v>5273.3303481467201</v>
      </c>
      <c r="I821" s="5" cm="1">
        <f t="array" ref="I821">_xlfn.IFS(H821=0,0,H821&gt;0,E821/H821)</f>
        <v>29.968238625502671</v>
      </c>
      <c r="J821" t="s">
        <v>20</v>
      </c>
      <c r="K821" t="s">
        <v>21</v>
      </c>
      <c r="L821">
        <v>1134497961.0650201</v>
      </c>
      <c r="M821" s="9">
        <f t="shared" si="67"/>
        <v>38699.76343825255</v>
      </c>
      <c r="N821">
        <v>1138934972.5062699</v>
      </c>
      <c r="O821" s="9">
        <f t="shared" si="68"/>
        <v>38751.11773734109</v>
      </c>
      <c r="P821" t="b">
        <v>0</v>
      </c>
      <c r="Q821" t="b">
        <v>0</v>
      </c>
      <c r="R821" t="s">
        <v>22</v>
      </c>
      <c r="S821" t="str" cm="1">
        <f t="array" ref="S821:T821">_xlfn.TEXTSPLIT(R821,"/",,TRUE)</f>
        <v>music</v>
      </c>
      <c r="T821" t="str">
        <v>rock</v>
      </c>
    </row>
    <row r="822" spans="1:20" x14ac:dyDescent="0.55000000000000004">
      <c r="A822">
        <v>820</v>
      </c>
      <c r="B822" t="s">
        <v>93</v>
      </c>
      <c r="C822" s="3" t="s">
        <v>94</v>
      </c>
      <c r="D822">
        <v>-6979.0640341287299</v>
      </c>
      <c r="E822">
        <v>158181.133427658</v>
      </c>
      <c r="F822" s="4">
        <f t="shared" si="66"/>
        <v>-22.665092719328435</v>
      </c>
      <c r="G822" t="s">
        <v>19</v>
      </c>
      <c r="H822">
        <v>5279.1464295667502</v>
      </c>
      <c r="I822" s="5" cm="1">
        <f t="array" ref="I822">_xlfn.IFS(H822=0,0,H822&gt;0,E822/H822)</f>
        <v>29.963391911566969</v>
      </c>
      <c r="J822" t="s">
        <v>20</v>
      </c>
      <c r="K822" t="s">
        <v>21</v>
      </c>
      <c r="L822">
        <v>1134129486.8608899</v>
      </c>
      <c r="M822" s="9">
        <f t="shared" si="67"/>
        <v>38695.498690519562</v>
      </c>
      <c r="N822">
        <v>1138570190.2758999</v>
      </c>
      <c r="O822" s="9">
        <f t="shared" si="68"/>
        <v>38746.895720785877</v>
      </c>
      <c r="P822" t="b">
        <v>0</v>
      </c>
      <c r="Q822" t="b">
        <v>1</v>
      </c>
      <c r="R822" t="s">
        <v>32</v>
      </c>
      <c r="S822" t="str" cm="1">
        <f t="array" ref="S822:T822">_xlfn.TEXTSPLIT(R822,"/",,TRUE)</f>
        <v>theater</v>
      </c>
      <c r="T822" t="str">
        <v>plays</v>
      </c>
    </row>
    <row r="823" spans="1:20" x14ac:dyDescent="0.55000000000000004">
      <c r="A823">
        <v>821</v>
      </c>
      <c r="B823" t="s">
        <v>95</v>
      </c>
      <c r="C823" s="3" t="s">
        <v>96</v>
      </c>
      <c r="D823">
        <v>-7031.0786331383297</v>
      </c>
      <c r="E823">
        <v>158329.844630951</v>
      </c>
      <c r="F823" s="4">
        <f t="shared" si="66"/>
        <v>-22.518571174090297</v>
      </c>
      <c r="G823" t="s">
        <v>19</v>
      </c>
      <c r="H823">
        <v>5284.9625109867802</v>
      </c>
      <c r="I823" s="5" cm="1">
        <f t="array" ref="I823">_xlfn.IFS(H823=0,0,H823&gt;0,E823/H823)</f>
        <v>29.958555865212464</v>
      </c>
      <c r="J823" t="s">
        <v>97</v>
      </c>
      <c r="K823" t="s">
        <v>98</v>
      </c>
      <c r="L823">
        <v>1133761012.65676</v>
      </c>
      <c r="M823" s="9">
        <f t="shared" si="67"/>
        <v>38691.233942786574</v>
      </c>
      <c r="N823">
        <v>1138205408.0455301</v>
      </c>
      <c r="O823" s="9">
        <f t="shared" si="68"/>
        <v>38742.67370423067</v>
      </c>
      <c r="P823" t="b">
        <v>0</v>
      </c>
      <c r="Q823" t="b">
        <v>0</v>
      </c>
      <c r="R823" t="s">
        <v>99</v>
      </c>
      <c r="S823" t="str" cm="1">
        <f t="array" ref="S823:T823">_xlfn.TEXTSPLIT(R823,"/",,TRUE)</f>
        <v>film &amp; video</v>
      </c>
      <c r="T823" t="str">
        <v>shorts</v>
      </c>
    </row>
    <row r="824" spans="1:20" x14ac:dyDescent="0.55000000000000004">
      <c r="A824">
        <v>822</v>
      </c>
      <c r="B824" t="s">
        <v>100</v>
      </c>
      <c r="C824" s="3" t="s">
        <v>101</v>
      </c>
      <c r="D824">
        <v>-7083.0932321479304</v>
      </c>
      <c r="E824">
        <v>158478.55583424401</v>
      </c>
      <c r="F824" s="4">
        <f t="shared" si="66"/>
        <v>-22.374201586809523</v>
      </c>
      <c r="G824" t="s">
        <v>19</v>
      </c>
      <c r="H824">
        <v>5290.7785924068003</v>
      </c>
      <c r="I824" s="5" cm="1">
        <f t="array" ref="I824">_xlfn.IFS(H824=0,0,H824&gt;0,E824/H824)</f>
        <v>29.953730451258849</v>
      </c>
      <c r="J824" t="s">
        <v>20</v>
      </c>
      <c r="K824" t="s">
        <v>21</v>
      </c>
      <c r="L824">
        <v>1133392538.45263</v>
      </c>
      <c r="M824" s="9">
        <f t="shared" si="67"/>
        <v>38686.969195053593</v>
      </c>
      <c r="N824">
        <v>1137840625.81517</v>
      </c>
      <c r="O824" s="9">
        <f t="shared" si="68"/>
        <v>38738.451687675581</v>
      </c>
      <c r="P824" t="b">
        <v>0</v>
      </c>
      <c r="Q824" t="b">
        <v>0</v>
      </c>
      <c r="R824" t="s">
        <v>70</v>
      </c>
      <c r="S824" t="str" cm="1">
        <f t="array" ref="S824:T824">_xlfn.TEXTSPLIT(R824,"/",,TRUE)</f>
        <v>film &amp; video</v>
      </c>
      <c r="T824" t="str">
        <v>animation</v>
      </c>
    </row>
    <row r="825" spans="1:20" x14ac:dyDescent="0.55000000000000004">
      <c r="A825">
        <v>823</v>
      </c>
      <c r="B825" t="s">
        <v>102</v>
      </c>
      <c r="C825" s="3" t="s">
        <v>103</v>
      </c>
      <c r="D825">
        <v>-7135.1078311574202</v>
      </c>
      <c r="E825">
        <v>158627.26703753701</v>
      </c>
      <c r="F825" s="4">
        <f t="shared" si="66"/>
        <v>-22.231936894470916</v>
      </c>
      <c r="G825" t="s">
        <v>19</v>
      </c>
      <c r="H825">
        <v>5296.5946738268303</v>
      </c>
      <c r="I825" s="5" cm="1">
        <f t="array" ref="I825">_xlfn.IFS(H825=0,0,H825&gt;0,E825/H825)</f>
        <v>29.948915634680347</v>
      </c>
      <c r="J825" t="s">
        <v>39</v>
      </c>
      <c r="K825" t="s">
        <v>40</v>
      </c>
      <c r="L825">
        <v>1133024064.2485001</v>
      </c>
      <c r="M825" s="9">
        <f t="shared" si="67"/>
        <v>38682.704447320604</v>
      </c>
      <c r="N825">
        <v>1137475843.5848</v>
      </c>
      <c r="O825" s="9">
        <f t="shared" si="68"/>
        <v>38734.229671120367</v>
      </c>
      <c r="P825" t="b">
        <v>0</v>
      </c>
      <c r="Q825" t="b">
        <v>0</v>
      </c>
      <c r="R825" t="s">
        <v>88</v>
      </c>
      <c r="S825" t="str" cm="1">
        <f t="array" ref="S825:T825">_xlfn.TEXTSPLIT(R825,"/",,TRUE)</f>
        <v>games</v>
      </c>
      <c r="T825" t="str">
        <v>video games</v>
      </c>
    </row>
    <row r="826" spans="1:20" x14ac:dyDescent="0.55000000000000004">
      <c r="A826">
        <v>824</v>
      </c>
      <c r="B826" t="s">
        <v>104</v>
      </c>
      <c r="C826" s="3" t="s">
        <v>105</v>
      </c>
      <c r="D826">
        <v>-7187.12243016703</v>
      </c>
      <c r="E826">
        <v>158775.97824083001</v>
      </c>
      <c r="F826" s="4">
        <f t="shared" si="66"/>
        <v>-22.091731396474906</v>
      </c>
      <c r="G826" t="s">
        <v>13</v>
      </c>
      <c r="H826">
        <v>5302.4107552468604</v>
      </c>
      <c r="I826" s="5" cm="1">
        <f t="array" ref="I826">_xlfn.IFS(H826=0,0,H826&gt;0,E826/H826)</f>
        <v>29.944111380605026</v>
      </c>
      <c r="J826" t="s">
        <v>106</v>
      </c>
      <c r="K826" t="s">
        <v>107</v>
      </c>
      <c r="L826">
        <v>1132655590.0443799</v>
      </c>
      <c r="M826" s="9">
        <f t="shared" si="67"/>
        <v>38678.439699587732</v>
      </c>
      <c r="N826">
        <v>1137111061.35443</v>
      </c>
      <c r="O826" s="9">
        <f t="shared" si="68"/>
        <v>38730.007654565161</v>
      </c>
      <c r="P826" t="b">
        <v>0</v>
      </c>
      <c r="Q826" t="b">
        <v>0</v>
      </c>
      <c r="R826" t="s">
        <v>41</v>
      </c>
      <c r="S826" t="str" cm="1">
        <f t="array" ref="S826:T826">_xlfn.TEXTSPLIT(R826,"/",,TRUE)</f>
        <v>film &amp; video</v>
      </c>
      <c r="T826" t="str">
        <v>documentary</v>
      </c>
    </row>
    <row r="827" spans="1:20" x14ac:dyDescent="0.55000000000000004">
      <c r="A827">
        <v>825</v>
      </c>
      <c r="B827" t="s">
        <v>108</v>
      </c>
      <c r="C827" s="3" t="s">
        <v>109</v>
      </c>
      <c r="D827">
        <v>-7239.1370291766298</v>
      </c>
      <c r="E827">
        <v>158924.68944412301</v>
      </c>
      <c r="F827" s="4">
        <f t="shared" si="66"/>
        <v>-21.953540705693605</v>
      </c>
      <c r="G827" t="s">
        <v>19</v>
      </c>
      <c r="H827">
        <v>5308.2268366668904</v>
      </c>
      <c r="I827" s="5" cm="1">
        <f t="array" ref="I827">_xlfn.IFS(H827=0,0,H827&gt;0,E827/H827)</f>
        <v>29.93931765431374</v>
      </c>
      <c r="J827" t="s">
        <v>20</v>
      </c>
      <c r="K827" t="s">
        <v>21</v>
      </c>
      <c r="L827">
        <v>1132287115.84025</v>
      </c>
      <c r="M827" s="9">
        <f t="shared" si="67"/>
        <v>38674.174951854744</v>
      </c>
      <c r="N827">
        <v>1136746279.1240599</v>
      </c>
      <c r="O827" s="9">
        <f t="shared" si="68"/>
        <v>38725.785638009955</v>
      </c>
      <c r="P827" t="b">
        <v>0</v>
      </c>
      <c r="Q827" t="b">
        <v>0</v>
      </c>
      <c r="R827" t="s">
        <v>32</v>
      </c>
      <c r="S827" t="str" cm="1">
        <f t="array" ref="S827:T827">_xlfn.TEXTSPLIT(R827,"/",,TRUE)</f>
        <v>theater</v>
      </c>
      <c r="T827" t="str">
        <v>plays</v>
      </c>
    </row>
    <row r="828" spans="1:20" ht="37" x14ac:dyDescent="0.55000000000000004">
      <c r="A828">
        <v>826</v>
      </c>
      <c r="B828" t="s">
        <v>110</v>
      </c>
      <c r="C828" s="3" t="s">
        <v>111</v>
      </c>
      <c r="D828">
        <v>-7291.1516281862296</v>
      </c>
      <c r="E828">
        <v>159073.40064741499</v>
      </c>
      <c r="F828" s="4">
        <f t="shared" si="66"/>
        <v>-21.81732170161802</v>
      </c>
      <c r="G828" t="s">
        <v>19</v>
      </c>
      <c r="H828">
        <v>5314.0429180869096</v>
      </c>
      <c r="I828" s="5" cm="1">
        <f t="array" ref="I828">_xlfn.IFS(H828=0,0,H828&gt;0,E828/H828)</f>
        <v>29.934534421239199</v>
      </c>
      <c r="J828" t="s">
        <v>20</v>
      </c>
      <c r="K828" t="s">
        <v>21</v>
      </c>
      <c r="L828">
        <v>1131918641.6361201</v>
      </c>
      <c r="M828" s="9">
        <f t="shared" si="67"/>
        <v>38669.910204121763</v>
      </c>
      <c r="N828">
        <v>1136381496.8936901</v>
      </c>
      <c r="O828" s="9">
        <f t="shared" si="68"/>
        <v>38721.563621454748</v>
      </c>
      <c r="P828" t="b">
        <v>0</v>
      </c>
      <c r="Q828" t="b">
        <v>0</v>
      </c>
      <c r="R828" t="s">
        <v>41</v>
      </c>
      <c r="S828" t="str" cm="1">
        <f t="array" ref="S828:T828">_xlfn.TEXTSPLIT(R828,"/",,TRUE)</f>
        <v>film &amp; video</v>
      </c>
      <c r="T828" t="str">
        <v>documentary</v>
      </c>
    </row>
    <row r="829" spans="1:20" x14ac:dyDescent="0.55000000000000004">
      <c r="A829">
        <v>827</v>
      </c>
      <c r="B829" t="s">
        <v>112</v>
      </c>
      <c r="C829" s="3" t="s">
        <v>113</v>
      </c>
      <c r="D829">
        <v>-7343.1662271958303</v>
      </c>
      <c r="E829">
        <v>159222.111850708</v>
      </c>
      <c r="F829" s="4">
        <f t="shared" si="66"/>
        <v>-21.683032485499229</v>
      </c>
      <c r="G829" t="s">
        <v>19</v>
      </c>
      <c r="H829">
        <v>5319.8589995069397</v>
      </c>
      <c r="I829" s="5" cm="1">
        <f t="array" ref="I829">_xlfn.IFS(H829=0,0,H829&gt;0,E829/H829)</f>
        <v>29.929761646965677</v>
      </c>
      <c r="J829" t="s">
        <v>35</v>
      </c>
      <c r="K829" t="s">
        <v>36</v>
      </c>
      <c r="L829">
        <v>1131550167.4319899</v>
      </c>
      <c r="M829" s="9">
        <f t="shared" si="67"/>
        <v>38665.645456388775</v>
      </c>
      <c r="N829">
        <v>1136016714.6633201</v>
      </c>
      <c r="O829" s="9">
        <f t="shared" si="68"/>
        <v>38717.341604899535</v>
      </c>
      <c r="P829" t="b">
        <v>0</v>
      </c>
      <c r="Q829" t="b">
        <v>1</v>
      </c>
      <c r="R829" t="s">
        <v>52</v>
      </c>
      <c r="S829" t="str" cm="1">
        <f t="array" ref="S829:T829">_xlfn.TEXTSPLIT(R829,"/",,TRUE)</f>
        <v>film &amp; video</v>
      </c>
      <c r="T829" t="str">
        <v>drama</v>
      </c>
    </row>
    <row r="830" spans="1:20" x14ac:dyDescent="0.55000000000000004">
      <c r="A830">
        <v>828</v>
      </c>
      <c r="B830" t="s">
        <v>114</v>
      </c>
      <c r="C830" s="3" t="s">
        <v>115</v>
      </c>
      <c r="D830">
        <v>-7395.1808262054301</v>
      </c>
      <c r="E830">
        <v>159370.823054001</v>
      </c>
      <c r="F830" s="4">
        <f t="shared" si="66"/>
        <v>-21.550632337380772</v>
      </c>
      <c r="G830" t="s">
        <v>19</v>
      </c>
      <c r="H830">
        <v>5325.6750809269697</v>
      </c>
      <c r="I830" s="5" cm="1">
        <f t="array" ref="I830">_xlfn.IFS(H830=0,0,H830&gt;0,E830/H830)</f>
        <v>29.924999297227391</v>
      </c>
      <c r="J830" t="s">
        <v>20</v>
      </c>
      <c r="K830" t="s">
        <v>21</v>
      </c>
      <c r="L830">
        <v>1131181693.22786</v>
      </c>
      <c r="M830" s="9">
        <f t="shared" si="67"/>
        <v>38661.380708655786</v>
      </c>
      <c r="N830">
        <v>1135651932.43295</v>
      </c>
      <c r="O830" s="9">
        <f t="shared" si="68"/>
        <v>38713.119588344329</v>
      </c>
      <c r="P830" t="b">
        <v>0</v>
      </c>
      <c r="Q830" t="b">
        <v>0</v>
      </c>
      <c r="R830" t="s">
        <v>32</v>
      </c>
      <c r="S830" t="str" cm="1">
        <f t="array" ref="S830:T830">_xlfn.TEXTSPLIT(R830,"/",,TRUE)</f>
        <v>theater</v>
      </c>
      <c r="T830" t="str">
        <v>plays</v>
      </c>
    </row>
    <row r="831" spans="1:20" ht="37" x14ac:dyDescent="0.55000000000000004">
      <c r="A831">
        <v>829</v>
      </c>
      <c r="B831" t="s">
        <v>116</v>
      </c>
      <c r="C831" s="3" t="s">
        <v>117</v>
      </c>
      <c r="D831">
        <v>-7447.1954252149299</v>
      </c>
      <c r="E831">
        <v>159519.534257294</v>
      </c>
      <c r="F831" s="4">
        <f t="shared" si="66"/>
        <v>-21.420081674933378</v>
      </c>
      <c r="G831" t="s">
        <v>19</v>
      </c>
      <c r="H831">
        <v>5331.4911623469898</v>
      </c>
      <c r="I831" s="5" cm="1">
        <f t="array" ref="I831">_xlfn.IFS(H831=0,0,H831&gt;0,E831/H831)</f>
        <v>29.920247337908272</v>
      </c>
      <c r="J831" t="s">
        <v>20</v>
      </c>
      <c r="K831" t="s">
        <v>21</v>
      </c>
      <c r="L831">
        <v>1130813219.02373</v>
      </c>
      <c r="M831" s="9">
        <f t="shared" si="67"/>
        <v>38657.115960922798</v>
      </c>
      <c r="N831">
        <v>1135287150.20258</v>
      </c>
      <c r="O831" s="9">
        <f t="shared" si="68"/>
        <v>38708.897571789115</v>
      </c>
      <c r="P831" t="b">
        <v>0</v>
      </c>
      <c r="Q831" t="b">
        <v>1</v>
      </c>
      <c r="R831" t="s">
        <v>118</v>
      </c>
      <c r="S831" t="str" cm="1">
        <f t="array" ref="S831:T831">_xlfn.TEXTSPLIT(R831,"/",,TRUE)</f>
        <v>publishing</v>
      </c>
      <c r="T831" t="str">
        <v>fiction</v>
      </c>
    </row>
    <row r="832" spans="1:20" x14ac:dyDescent="0.55000000000000004">
      <c r="A832">
        <v>830</v>
      </c>
      <c r="B832" t="s">
        <v>119</v>
      </c>
      <c r="C832" s="3" t="s">
        <v>120</v>
      </c>
      <c r="D832">
        <v>-7499.2100242245297</v>
      </c>
      <c r="E832">
        <v>159668.245460587</v>
      </c>
      <c r="F832" s="4">
        <f t="shared" si="66"/>
        <v>-21.291342014000708</v>
      </c>
      <c r="G832" t="s">
        <v>19</v>
      </c>
      <c r="H832">
        <v>5337.3072437670198</v>
      </c>
      <c r="I832" s="5" cm="1">
        <f t="array" ref="I832">_xlfn.IFS(H832=0,0,H832&gt;0,E832/H832)</f>
        <v>29.915505735040785</v>
      </c>
      <c r="J832" t="s">
        <v>20</v>
      </c>
      <c r="K832" t="s">
        <v>21</v>
      </c>
      <c r="L832">
        <v>1130444744.8196001</v>
      </c>
      <c r="M832" s="9">
        <f t="shared" si="67"/>
        <v>38652.851213189817</v>
      </c>
      <c r="N832">
        <v>1134922367.9722199</v>
      </c>
      <c r="O832" s="9">
        <f t="shared" si="68"/>
        <v>38704.675555234026</v>
      </c>
      <c r="P832" t="b">
        <v>0</v>
      </c>
      <c r="Q832" t="b">
        <v>0</v>
      </c>
      <c r="R832" t="s">
        <v>121</v>
      </c>
      <c r="S832" t="str" cm="1">
        <f t="array" ref="S832:T832">_xlfn.TEXTSPLIT(R832,"/",,TRUE)</f>
        <v>photography</v>
      </c>
      <c r="T832" t="str">
        <v>photography books</v>
      </c>
    </row>
    <row r="833" spans="1:20" x14ac:dyDescent="0.55000000000000004">
      <c r="A833">
        <v>831</v>
      </c>
      <c r="B833" t="s">
        <v>122</v>
      </c>
      <c r="C833" s="3" t="s">
        <v>123</v>
      </c>
      <c r="D833">
        <v>-7551.2246232341304</v>
      </c>
      <c r="E833">
        <v>159816.95666387901</v>
      </c>
      <c r="F833" s="4">
        <f t="shared" si="66"/>
        <v>-21.164375930778583</v>
      </c>
      <c r="G833" t="s">
        <v>13</v>
      </c>
      <c r="H833">
        <v>5343.1233251870499</v>
      </c>
      <c r="I833" s="5" cm="1">
        <f t="array" ref="I833">_xlfn.IFS(H833=0,0,H833&gt;0,E833/H833)</f>
        <v>29.910774454805271</v>
      </c>
      <c r="J833" t="s">
        <v>35</v>
      </c>
      <c r="K833" t="s">
        <v>36</v>
      </c>
      <c r="L833">
        <v>1130076270.6154699</v>
      </c>
      <c r="M833" s="9">
        <f t="shared" si="67"/>
        <v>38648.586465456829</v>
      </c>
      <c r="N833">
        <v>1134557585.7418499</v>
      </c>
      <c r="O833" s="9">
        <f t="shared" si="68"/>
        <v>38700.453538678819</v>
      </c>
      <c r="P833" t="b">
        <v>0</v>
      </c>
      <c r="Q833" t="b">
        <v>0</v>
      </c>
      <c r="R833" t="s">
        <v>32</v>
      </c>
      <c r="S833" t="str" cm="1">
        <f t="array" ref="S833:T833">_xlfn.TEXTSPLIT(R833,"/",,TRUE)</f>
        <v>theater</v>
      </c>
      <c r="T833" t="str">
        <v>plays</v>
      </c>
    </row>
    <row r="834" spans="1:20" x14ac:dyDescent="0.55000000000000004">
      <c r="A834">
        <v>832</v>
      </c>
      <c r="B834" t="s">
        <v>124</v>
      </c>
      <c r="C834" s="3" t="s">
        <v>125</v>
      </c>
      <c r="D834">
        <v>-7603.2392222437302</v>
      </c>
      <c r="E834">
        <v>159965.66786717199</v>
      </c>
      <c r="F834" s="4">
        <f t="shared" si="66"/>
        <v>-21.039147025544437</v>
      </c>
      <c r="G834" t="s">
        <v>19</v>
      </c>
      <c r="H834">
        <v>5348.9394066070799</v>
      </c>
      <c r="I834" s="5" cm="1">
        <f t="array" ref="I834">_xlfn.IFS(H834=0,0,H834&gt;0,E834/H834)</f>
        <v>29.906053463529666</v>
      </c>
      <c r="J834" t="s">
        <v>20</v>
      </c>
      <c r="K834" t="s">
        <v>21</v>
      </c>
      <c r="L834">
        <v>1129707796.41134</v>
      </c>
      <c r="M834" s="9">
        <f t="shared" si="67"/>
        <v>38644.32171772384</v>
      </c>
      <c r="N834">
        <v>1134192803.5114801</v>
      </c>
      <c r="O834" s="9">
        <f t="shared" si="68"/>
        <v>38696.231522123613</v>
      </c>
      <c r="P834" t="b">
        <v>0</v>
      </c>
      <c r="Q834" t="b">
        <v>1</v>
      </c>
      <c r="R834" t="s">
        <v>64</v>
      </c>
      <c r="S834" t="str" cm="1">
        <f t="array" ref="S834:T834">_xlfn.TEXTSPLIT(R834,"/",,TRUE)</f>
        <v>technology</v>
      </c>
      <c r="T834" t="str">
        <v>wearables</v>
      </c>
    </row>
    <row r="835" spans="1:20" x14ac:dyDescent="0.55000000000000004">
      <c r="A835">
        <v>833</v>
      </c>
      <c r="B835" t="s">
        <v>126</v>
      </c>
      <c r="C835" s="3" t="s">
        <v>127</v>
      </c>
      <c r="D835">
        <v>-7655.25382125333</v>
      </c>
      <c r="E835">
        <v>160114.37907046499</v>
      </c>
      <c r="F835" s="4">
        <f t="shared" si="66"/>
        <v>-20.91561988786556</v>
      </c>
      <c r="G835" t="s">
        <v>19</v>
      </c>
      <c r="H835">
        <v>5354.7554880271</v>
      </c>
      <c r="I835" s="5" cm="1">
        <f t="array" ref="I835">_xlfn.IFS(H835=0,0,H835&gt;0,E835/H835)</f>
        <v>29.901342727687712</v>
      </c>
      <c r="J835" t="s">
        <v>106</v>
      </c>
      <c r="K835" t="s">
        <v>107</v>
      </c>
      <c r="L835">
        <v>1129339322.2072201</v>
      </c>
      <c r="M835" s="9">
        <f t="shared" si="67"/>
        <v>38640.056969990968</v>
      </c>
      <c r="N835">
        <v>1133828021.28111</v>
      </c>
      <c r="O835" s="9">
        <f t="shared" si="68"/>
        <v>38692.009505568407</v>
      </c>
      <c r="P835" t="b">
        <v>0</v>
      </c>
      <c r="Q835" t="b">
        <v>1</v>
      </c>
      <c r="R835" t="s">
        <v>22</v>
      </c>
      <c r="S835" t="str" cm="1">
        <f t="array" ref="S835:T835">_xlfn.TEXTSPLIT(R835,"/",,TRUE)</f>
        <v>music</v>
      </c>
      <c r="T835" t="str">
        <v>rock</v>
      </c>
    </row>
    <row r="836" spans="1:20" x14ac:dyDescent="0.55000000000000004">
      <c r="A836">
        <v>834</v>
      </c>
      <c r="B836" t="s">
        <v>128</v>
      </c>
      <c r="C836" s="3" t="s">
        <v>129</v>
      </c>
      <c r="D836">
        <v>-7707.2684202629198</v>
      </c>
      <c r="E836">
        <v>160263.09027375799</v>
      </c>
      <c r="F836" s="4">
        <f t="shared" si="66"/>
        <v>-20.793760063217171</v>
      </c>
      <c r="G836" t="s">
        <v>19</v>
      </c>
      <c r="H836">
        <v>5360.5715694471301</v>
      </c>
      <c r="I836" s="5" cm="1">
        <f t="array" ref="I836">_xlfn.IFS(H836=0,0,H836&gt;0,E836/H836)</f>
        <v>29.896642213898648</v>
      </c>
      <c r="J836" t="s">
        <v>20</v>
      </c>
      <c r="K836" t="s">
        <v>21</v>
      </c>
      <c r="L836">
        <v>1128970848.0030899</v>
      </c>
      <c r="M836" s="9">
        <f t="shared" si="67"/>
        <v>38635.792222257987</v>
      </c>
      <c r="N836">
        <v>1133463239.05074</v>
      </c>
      <c r="O836" s="9">
        <f t="shared" si="68"/>
        <v>38687.787489013193</v>
      </c>
      <c r="P836" t="b">
        <v>0</v>
      </c>
      <c r="Q836" t="b">
        <v>0</v>
      </c>
      <c r="R836" t="s">
        <v>16</v>
      </c>
      <c r="S836" t="str" cm="1">
        <f t="array" ref="S836:T836">_xlfn.TEXTSPLIT(R836,"/",,TRUE)</f>
        <v>food</v>
      </c>
      <c r="T836" t="str">
        <v>food trucks</v>
      </c>
    </row>
    <row r="837" spans="1:20" x14ac:dyDescent="0.55000000000000004">
      <c r="A837">
        <v>835</v>
      </c>
      <c r="B837" t="s">
        <v>130</v>
      </c>
      <c r="C837" s="3" t="s">
        <v>131</v>
      </c>
      <c r="D837">
        <v>-7759.2830192724296</v>
      </c>
      <c r="E837">
        <v>160411.80147705099</v>
      </c>
      <c r="F837" s="4">
        <f t="shared" si="66"/>
        <v>-20.673534020942625</v>
      </c>
      <c r="G837" t="s">
        <v>19</v>
      </c>
      <c r="H837">
        <v>5366.3876508671601</v>
      </c>
      <c r="I837" s="5" cm="1">
        <f t="array" ref="I837">_xlfn.IFS(H837=0,0,H837&gt;0,E837/H837)</f>
        <v>29.891951888926602</v>
      </c>
      <c r="J837" t="s">
        <v>20</v>
      </c>
      <c r="K837" t="s">
        <v>21</v>
      </c>
      <c r="L837">
        <v>1128602373.79896</v>
      </c>
      <c r="M837" s="9">
        <f t="shared" si="67"/>
        <v>38631.527474524999</v>
      </c>
      <c r="N837">
        <v>1133098456.82037</v>
      </c>
      <c r="O837" s="9">
        <f t="shared" si="68"/>
        <v>38683.565472457987</v>
      </c>
      <c r="P837" t="b">
        <v>0</v>
      </c>
      <c r="Q837" t="b">
        <v>0</v>
      </c>
      <c r="R837" t="s">
        <v>132</v>
      </c>
      <c r="S837" t="str" cm="1">
        <f t="array" ref="S837:T837">_xlfn.TEXTSPLIT(R837,"/",,TRUE)</f>
        <v>publishing</v>
      </c>
      <c r="T837" t="str">
        <v>radio &amp; podcasts</v>
      </c>
    </row>
    <row r="838" spans="1:20" x14ac:dyDescent="0.55000000000000004">
      <c r="A838">
        <v>836</v>
      </c>
      <c r="B838" t="s">
        <v>133</v>
      </c>
      <c r="C838" s="3" t="s">
        <v>134</v>
      </c>
      <c r="D838">
        <v>-7811.2976182820303</v>
      </c>
      <c r="E838">
        <v>160560.51268034399</v>
      </c>
      <c r="F838" s="4">
        <f t="shared" si="66"/>
        <v>-20.554909123492941</v>
      </c>
      <c r="G838" t="s">
        <v>19</v>
      </c>
      <c r="H838">
        <v>5372.2037322871802</v>
      </c>
      <c r="I838" s="5" cm="1">
        <f t="array" ref="I838">_xlfn.IFS(H838=0,0,H838&gt;0,E838/H838)</f>
        <v>29.887271719679628</v>
      </c>
      <c r="J838" t="s">
        <v>35</v>
      </c>
      <c r="K838" t="s">
        <v>36</v>
      </c>
      <c r="L838">
        <v>1128233899.59483</v>
      </c>
      <c r="M838" s="9">
        <f t="shared" si="67"/>
        <v>38627.262726792018</v>
      </c>
      <c r="N838">
        <v>1132733674.5900099</v>
      </c>
      <c r="O838" s="9">
        <f t="shared" si="68"/>
        <v>38679.34345590289</v>
      </c>
      <c r="P838" t="b">
        <v>0</v>
      </c>
      <c r="Q838" t="b">
        <v>0</v>
      </c>
      <c r="R838" t="s">
        <v>118</v>
      </c>
      <c r="S838" t="str" cm="1">
        <f t="array" ref="S838:T838">_xlfn.TEXTSPLIT(R838,"/",,TRUE)</f>
        <v>publishing</v>
      </c>
      <c r="T838" t="str">
        <v>fiction</v>
      </c>
    </row>
    <row r="839" spans="1:20" ht="37" x14ac:dyDescent="0.55000000000000004">
      <c r="A839">
        <v>837</v>
      </c>
      <c r="B839" t="s">
        <v>135</v>
      </c>
      <c r="C839" s="3" t="s">
        <v>136</v>
      </c>
      <c r="D839">
        <v>-7863.3122172916301</v>
      </c>
      <c r="E839">
        <v>160709.223883636</v>
      </c>
      <c r="F839" s="4">
        <f t="shared" si="66"/>
        <v>-20.437853596889134</v>
      </c>
      <c r="G839" t="s">
        <v>13</v>
      </c>
      <c r="H839">
        <v>5378.0198137072102</v>
      </c>
      <c r="I839" s="5" cm="1">
        <f t="array" ref="I839">_xlfn.IFS(H839=0,0,H839&gt;0,E839/H839)</f>
        <v>29.882601673208587</v>
      </c>
      <c r="J839" t="s">
        <v>20</v>
      </c>
      <c r="K839" t="s">
        <v>21</v>
      </c>
      <c r="L839">
        <v>1127865425.3907001</v>
      </c>
      <c r="M839" s="9">
        <f t="shared" si="67"/>
        <v>38622.99797905903</v>
      </c>
      <c r="N839">
        <v>1132368892.3596399</v>
      </c>
      <c r="O839" s="9">
        <f t="shared" si="68"/>
        <v>38675.121439347684</v>
      </c>
      <c r="P839" t="b">
        <v>0</v>
      </c>
      <c r="Q839" t="b">
        <v>1</v>
      </c>
      <c r="R839" t="s">
        <v>32</v>
      </c>
      <c r="S839" t="str" cm="1">
        <f t="array" ref="S839:T839">_xlfn.TEXTSPLIT(R839,"/",,TRUE)</f>
        <v>theater</v>
      </c>
      <c r="T839" t="str">
        <v>plays</v>
      </c>
    </row>
    <row r="840" spans="1:20" x14ac:dyDescent="0.55000000000000004">
      <c r="A840">
        <v>838</v>
      </c>
      <c r="B840" t="s">
        <v>137</v>
      </c>
      <c r="C840" s="3" t="s">
        <v>138</v>
      </c>
      <c r="D840">
        <v>-7915.3268163012299</v>
      </c>
      <c r="E840">
        <v>160857.93508692901</v>
      </c>
      <c r="F840" s="4">
        <f t="shared" si="66"/>
        <v>-20.322336502347564</v>
      </c>
      <c r="G840" t="s">
        <v>19</v>
      </c>
      <c r="H840">
        <v>5383.8358951272403</v>
      </c>
      <c r="I840" s="5" cm="1">
        <f t="array" ref="I840">_xlfn.IFS(H840=0,0,H840&gt;0,E840/H840)</f>
        <v>29.877941716707419</v>
      </c>
      <c r="J840" t="s">
        <v>20</v>
      </c>
      <c r="K840" t="s">
        <v>21</v>
      </c>
      <c r="L840">
        <v>1127496951.1865699</v>
      </c>
      <c r="M840" s="9">
        <f t="shared" si="67"/>
        <v>38618.733231326041</v>
      </c>
      <c r="N840">
        <v>1132004110.1292701</v>
      </c>
      <c r="O840" s="9">
        <f t="shared" si="68"/>
        <v>38670.899422792478</v>
      </c>
      <c r="P840" t="b">
        <v>0</v>
      </c>
      <c r="Q840" t="b">
        <v>0</v>
      </c>
      <c r="R840" t="s">
        <v>22</v>
      </c>
      <c r="S840" t="str" cm="1">
        <f t="array" ref="S840:T840">_xlfn.TEXTSPLIT(R840,"/",,TRUE)</f>
        <v>music</v>
      </c>
      <c r="T840" t="str">
        <v>rock</v>
      </c>
    </row>
    <row r="841" spans="1:20" x14ac:dyDescent="0.55000000000000004">
      <c r="A841">
        <v>839</v>
      </c>
      <c r="B841" t="s">
        <v>139</v>
      </c>
      <c r="C841" s="3" t="s">
        <v>140</v>
      </c>
      <c r="D841">
        <v>-7967.3414153108197</v>
      </c>
      <c r="E841">
        <v>161006.64629022201</v>
      </c>
      <c r="F841" s="4">
        <f t="shared" si="66"/>
        <v>-20.208327709016704</v>
      </c>
      <c r="G841" t="s">
        <v>19</v>
      </c>
      <c r="H841">
        <v>5389.6519765472603</v>
      </c>
      <c r="I841" s="5" cm="1">
        <f t="array" ref="I841">_xlfn.IFS(H841=0,0,H841&gt;0,E841/H841)</f>
        <v>29.873291817511138</v>
      </c>
      <c r="J841" t="s">
        <v>20</v>
      </c>
      <c r="K841" t="s">
        <v>21</v>
      </c>
      <c r="L841">
        <v>1127128476.98244</v>
      </c>
      <c r="M841" s="9">
        <f t="shared" si="67"/>
        <v>38614.468483593053</v>
      </c>
      <c r="N841">
        <v>1131639327.8989</v>
      </c>
      <c r="O841" s="9">
        <f t="shared" si="68"/>
        <v>38666.677406237271</v>
      </c>
      <c r="P841" t="b">
        <v>0</v>
      </c>
      <c r="Q841" t="b">
        <v>0</v>
      </c>
      <c r="R841" t="s">
        <v>32</v>
      </c>
      <c r="S841" t="str" cm="1">
        <f t="array" ref="S841:T841">_xlfn.TEXTSPLIT(R841,"/",,TRUE)</f>
        <v>theater</v>
      </c>
      <c r="T841" t="str">
        <v>plays</v>
      </c>
    </row>
    <row r="842" spans="1:20" x14ac:dyDescent="0.55000000000000004">
      <c r="A842">
        <v>840</v>
      </c>
      <c r="B842" t="s">
        <v>141</v>
      </c>
      <c r="C842" s="3" t="s">
        <v>142</v>
      </c>
      <c r="D842">
        <v>-8019.3560143204304</v>
      </c>
      <c r="E842">
        <v>161155.35749351501</v>
      </c>
      <c r="F842" s="4">
        <f t="shared" si="66"/>
        <v>-20.095797867775733</v>
      </c>
      <c r="G842" t="s">
        <v>19</v>
      </c>
      <c r="H842">
        <v>5395.4680579672904</v>
      </c>
      <c r="I842" s="5" cm="1">
        <f t="array" ref="I842">_xlfn.IFS(H842=0,0,H842&gt;0,E842/H842)</f>
        <v>29.86865194309561</v>
      </c>
      <c r="J842" t="s">
        <v>20</v>
      </c>
      <c r="K842" t="s">
        <v>21</v>
      </c>
      <c r="L842">
        <v>1126760002.7783101</v>
      </c>
      <c r="M842" s="9">
        <f t="shared" si="67"/>
        <v>38610.203735860072</v>
      </c>
      <c r="N842">
        <v>1131274545.66853</v>
      </c>
      <c r="O842" s="9">
        <f t="shared" si="68"/>
        <v>38662.455389682058</v>
      </c>
      <c r="P842" t="b">
        <v>0</v>
      </c>
      <c r="Q842" t="b">
        <v>0</v>
      </c>
      <c r="R842" t="s">
        <v>32</v>
      </c>
      <c r="S842" t="str" cm="1">
        <f t="array" ref="S842:T842">_xlfn.TEXTSPLIT(R842,"/",,TRUE)</f>
        <v>theater</v>
      </c>
      <c r="T842" t="str">
        <v>plays</v>
      </c>
    </row>
    <row r="843" spans="1:20" x14ac:dyDescent="0.55000000000000004">
      <c r="A843">
        <v>841</v>
      </c>
      <c r="B843" t="s">
        <v>143</v>
      </c>
      <c r="C843" s="3" t="s">
        <v>144</v>
      </c>
      <c r="D843">
        <v>-8071.3706133299302</v>
      </c>
      <c r="E843">
        <v>161304.06869680801</v>
      </c>
      <c r="F843" s="4">
        <f t="shared" si="66"/>
        <v>-19.984718386046247</v>
      </c>
      <c r="G843" t="s">
        <v>19</v>
      </c>
      <c r="H843">
        <v>5401.2841393873196</v>
      </c>
      <c r="I843" s="5" cm="1">
        <f t="array" ref="I843">_xlfn.IFS(H843=0,0,H843&gt;0,E843/H843)</f>
        <v>29.864022061076962</v>
      </c>
      <c r="J843" t="s">
        <v>20</v>
      </c>
      <c r="K843" t="s">
        <v>21</v>
      </c>
      <c r="L843">
        <v>1126391528.5741799</v>
      </c>
      <c r="M843" s="9">
        <f t="shared" si="67"/>
        <v>38605.938988127084</v>
      </c>
      <c r="N843">
        <v>1130909763.4381599</v>
      </c>
      <c r="O843" s="9">
        <f t="shared" si="68"/>
        <v>38658.233373126852</v>
      </c>
      <c r="P843" t="b">
        <v>0</v>
      </c>
      <c r="Q843" t="b">
        <v>0</v>
      </c>
      <c r="R843" t="s">
        <v>22</v>
      </c>
      <c r="S843" t="str" cm="1">
        <f t="array" ref="S843:T843">_xlfn.TEXTSPLIT(R843,"/",,TRUE)</f>
        <v>music</v>
      </c>
      <c r="T843" t="str">
        <v>rock</v>
      </c>
    </row>
    <row r="844" spans="1:20" ht="37" x14ac:dyDescent="0.55000000000000004">
      <c r="A844">
        <v>842</v>
      </c>
      <c r="B844" t="s">
        <v>145</v>
      </c>
      <c r="C844" s="3" t="s">
        <v>146</v>
      </c>
      <c r="D844">
        <v>-8123.38521233953</v>
      </c>
      <c r="E844">
        <v>161452.77990009999</v>
      </c>
      <c r="F844" s="4">
        <f t="shared" si="66"/>
        <v>-19.875061403569916</v>
      </c>
      <c r="G844" t="s">
        <v>13</v>
      </c>
      <c r="H844">
        <v>5407.1002208073496</v>
      </c>
      <c r="I844" s="5" cm="1">
        <f t="array" ref="I844">_xlfn.IFS(H844=0,0,H844&gt;0,E844/H844)</f>
        <v>29.859402139210399</v>
      </c>
      <c r="J844" t="s">
        <v>106</v>
      </c>
      <c r="K844" t="s">
        <v>107</v>
      </c>
      <c r="L844">
        <v>1126023054.37006</v>
      </c>
      <c r="M844" s="9">
        <f t="shared" si="67"/>
        <v>38601.674240394212</v>
      </c>
      <c r="N844">
        <v>1130544981.2077899</v>
      </c>
      <c r="O844" s="9">
        <f t="shared" si="68"/>
        <v>38654.011356571646</v>
      </c>
      <c r="P844" t="b">
        <v>0</v>
      </c>
      <c r="Q844" t="b">
        <v>0</v>
      </c>
      <c r="R844" t="s">
        <v>147</v>
      </c>
      <c r="S844" t="str" cm="1">
        <f t="array" ref="S844:T844">_xlfn.TEXTSPLIT(R844,"/",,TRUE)</f>
        <v>music</v>
      </c>
      <c r="T844" t="str">
        <v>metal</v>
      </c>
    </row>
    <row r="845" spans="1:20" x14ac:dyDescent="0.55000000000000004">
      <c r="A845">
        <v>843</v>
      </c>
      <c r="B845" t="s">
        <v>148</v>
      </c>
      <c r="C845" s="3" t="s">
        <v>149</v>
      </c>
      <c r="D845">
        <v>-8175.3998113491298</v>
      </c>
      <c r="E845">
        <v>161601.491103393</v>
      </c>
      <c r="F845" s="4">
        <f t="shared" si="66"/>
        <v>-19.766799769114289</v>
      </c>
      <c r="G845" t="s">
        <v>13</v>
      </c>
      <c r="H845">
        <v>5412.9163022273697</v>
      </c>
      <c r="I845" s="5" cm="1">
        <f t="array" ref="I845">_xlfn.IFS(H845=0,0,H845&gt;0,E845/H845)</f>
        <v>29.854792145390338</v>
      </c>
      <c r="J845" t="s">
        <v>39</v>
      </c>
      <c r="K845" t="s">
        <v>40</v>
      </c>
      <c r="L845">
        <v>1125654580.16593</v>
      </c>
      <c r="M845" s="9">
        <f t="shared" si="67"/>
        <v>38597.409492661231</v>
      </c>
      <c r="N845">
        <v>1130180198.9774301</v>
      </c>
      <c r="O845" s="9">
        <f t="shared" si="68"/>
        <v>38649.789340016549</v>
      </c>
      <c r="P845" t="b">
        <v>0</v>
      </c>
      <c r="Q845" t="b">
        <v>1</v>
      </c>
      <c r="R845" t="s">
        <v>64</v>
      </c>
      <c r="S845" t="str" cm="1">
        <f t="array" ref="S845:T845">_xlfn.TEXTSPLIT(R845,"/",,TRUE)</f>
        <v>technology</v>
      </c>
      <c r="T845" t="str">
        <v>wearables</v>
      </c>
    </row>
    <row r="846" spans="1:20" x14ac:dyDescent="0.55000000000000004">
      <c r="A846">
        <v>844</v>
      </c>
      <c r="B846" t="s">
        <v>150</v>
      </c>
      <c r="C846" s="3" t="s">
        <v>151</v>
      </c>
      <c r="D846">
        <v>-8227.4144103587205</v>
      </c>
      <c r="E846">
        <v>161750.202306686</v>
      </c>
      <c r="F846" s="4">
        <f t="shared" si="66"/>
        <v>-19.659907018058373</v>
      </c>
      <c r="G846" t="s">
        <v>13</v>
      </c>
      <c r="H846">
        <v>5418.7323836473997</v>
      </c>
      <c r="I846" s="5" cm="1">
        <f t="array" ref="I846">_xlfn.IFS(H846=0,0,H846&gt;0,E846/H846)</f>
        <v>29.850192047648314</v>
      </c>
      <c r="J846" t="s">
        <v>20</v>
      </c>
      <c r="K846" t="s">
        <v>21</v>
      </c>
      <c r="L846">
        <v>1125286105.9618001</v>
      </c>
      <c r="M846" s="9">
        <f t="shared" si="67"/>
        <v>38593.144744928242</v>
      </c>
      <c r="N846">
        <v>1129815416.7470601</v>
      </c>
      <c r="O846" s="9">
        <f t="shared" si="68"/>
        <v>38645.567323461342</v>
      </c>
      <c r="P846" t="b">
        <v>0</v>
      </c>
      <c r="Q846" t="b">
        <v>0</v>
      </c>
      <c r="R846" t="s">
        <v>32</v>
      </c>
      <c r="S846" t="str" cm="1">
        <f t="array" ref="S846:T846">_xlfn.TEXTSPLIT(R846,"/",,TRUE)</f>
        <v>theater</v>
      </c>
      <c r="T846" t="str">
        <v>plays</v>
      </c>
    </row>
    <row r="847" spans="1:20" x14ac:dyDescent="0.55000000000000004">
      <c r="A847">
        <v>845</v>
      </c>
      <c r="B847" t="s">
        <v>152</v>
      </c>
      <c r="C847" s="3" t="s">
        <v>153</v>
      </c>
      <c r="D847">
        <v>-8279.4290093683303</v>
      </c>
      <c r="E847">
        <v>161898.913509979</v>
      </c>
      <c r="F847" s="4">
        <f t="shared" si="66"/>
        <v>-19.554357350825441</v>
      </c>
      <c r="G847" t="s">
        <v>19</v>
      </c>
      <c r="H847">
        <v>5424.5484650674298</v>
      </c>
      <c r="I847" s="5" cm="1">
        <f t="array" ref="I847">_xlfn.IFS(H847=0,0,H847&gt;0,E847/H847)</f>
        <v>29.845601814153305</v>
      </c>
      <c r="J847" t="s">
        <v>20</v>
      </c>
      <c r="K847" t="s">
        <v>21</v>
      </c>
      <c r="L847">
        <v>1124917631.7576699</v>
      </c>
      <c r="M847" s="9">
        <f t="shared" si="67"/>
        <v>38588.879997195254</v>
      </c>
      <c r="N847">
        <v>1129450634.51669</v>
      </c>
      <c r="O847" s="9">
        <f t="shared" si="68"/>
        <v>38641.345306906136</v>
      </c>
      <c r="P847" t="b">
        <v>0</v>
      </c>
      <c r="Q847" t="b">
        <v>0</v>
      </c>
      <c r="R847" t="s">
        <v>52</v>
      </c>
      <c r="S847" t="str" cm="1">
        <f t="array" ref="S847:T847">_xlfn.TEXTSPLIT(R847,"/",,TRUE)</f>
        <v>film &amp; video</v>
      </c>
      <c r="T847" t="str">
        <v>drama</v>
      </c>
    </row>
    <row r="848" spans="1:20" ht="37" x14ac:dyDescent="0.55000000000000004">
      <c r="A848">
        <v>846</v>
      </c>
      <c r="B848" t="s">
        <v>154</v>
      </c>
      <c r="C848" s="3" t="s">
        <v>155</v>
      </c>
      <c r="D848">
        <v>-8331.4436083779292</v>
      </c>
      <c r="E848">
        <v>162047.624713272</v>
      </c>
      <c r="F848" s="4">
        <f t="shared" si="66"/>
        <v>-19.450125612123237</v>
      </c>
      <c r="G848" t="s">
        <v>13</v>
      </c>
      <c r="H848">
        <v>5430.3645464874498</v>
      </c>
      <c r="I848" s="5" cm="1">
        <f t="array" ref="I848">_xlfn.IFS(H848=0,0,H848&gt;0,E848/H848)</f>
        <v>29.841021413210662</v>
      </c>
      <c r="J848" t="s">
        <v>20</v>
      </c>
      <c r="K848" t="s">
        <v>21</v>
      </c>
      <c r="L848">
        <v>1124549157.55354</v>
      </c>
      <c r="M848" s="9">
        <f t="shared" si="67"/>
        <v>38584.615249462266</v>
      </c>
      <c r="N848">
        <v>1129085852.28632</v>
      </c>
      <c r="O848" s="9">
        <f t="shared" si="68"/>
        <v>38637.123290350923</v>
      </c>
      <c r="P848" t="b">
        <v>0</v>
      </c>
      <c r="Q848" t="b">
        <v>0</v>
      </c>
      <c r="R848" t="s">
        <v>64</v>
      </c>
      <c r="S848" t="str" cm="1">
        <f t="array" ref="S848:T848">_xlfn.TEXTSPLIT(R848,"/",,TRUE)</f>
        <v>technology</v>
      </c>
      <c r="T848" t="str">
        <v>wearables</v>
      </c>
    </row>
    <row r="849" spans="1:20" ht="37" x14ac:dyDescent="0.55000000000000004">
      <c r="A849">
        <v>847</v>
      </c>
      <c r="B849" t="s">
        <v>156</v>
      </c>
      <c r="C849" s="3" t="s">
        <v>157</v>
      </c>
      <c r="D849">
        <v>-8383.4582073874299</v>
      </c>
      <c r="E849">
        <v>162196.335916565</v>
      </c>
      <c r="F849" s="4">
        <f t="shared" si="66"/>
        <v>-19.347187270956873</v>
      </c>
      <c r="G849" t="s">
        <v>19</v>
      </c>
      <c r="H849">
        <v>5436.1806279074799</v>
      </c>
      <c r="I849" s="5" cm="1">
        <f t="array" ref="I849">_xlfn.IFS(H849=0,0,H849&gt;0,E849/H849)</f>
        <v>29.836450813261216</v>
      </c>
      <c r="J849" t="s">
        <v>20</v>
      </c>
      <c r="K849" t="s">
        <v>21</v>
      </c>
      <c r="L849">
        <v>1124180683.3494101</v>
      </c>
      <c r="M849" s="9">
        <f t="shared" si="67"/>
        <v>38580.350501729285</v>
      </c>
      <c r="N849">
        <v>1128721070.0559499</v>
      </c>
      <c r="O849" s="9">
        <f t="shared" si="68"/>
        <v>38632.901273795716</v>
      </c>
      <c r="P849" t="b">
        <v>0</v>
      </c>
      <c r="Q849" t="b">
        <v>0</v>
      </c>
      <c r="R849" t="s">
        <v>158</v>
      </c>
      <c r="S849" t="str" cm="1">
        <f t="array" ref="S849:T849">_xlfn.TEXTSPLIT(R849,"/",,TRUE)</f>
        <v>music</v>
      </c>
      <c r="T849" t="str">
        <v>jazz</v>
      </c>
    </row>
    <row r="850" spans="1:20" ht="37" x14ac:dyDescent="0.55000000000000004">
      <c r="A850">
        <v>848</v>
      </c>
      <c r="B850" t="s">
        <v>159</v>
      </c>
      <c r="C850" s="3" t="s">
        <v>160</v>
      </c>
      <c r="D850">
        <v>-8435.4728063970306</v>
      </c>
      <c r="E850">
        <v>162345.04711985699</v>
      </c>
      <c r="F850" s="4">
        <f t="shared" si="66"/>
        <v>-19.245518401380277</v>
      </c>
      <c r="G850" t="s">
        <v>19</v>
      </c>
      <c r="H850">
        <v>5441.99670932751</v>
      </c>
      <c r="I850" s="5" cm="1">
        <f t="array" ref="I850">_xlfn.IFS(H850=0,0,H850&gt;0,E850/H850)</f>
        <v>29.831889982880682</v>
      </c>
      <c r="J850" t="s">
        <v>20</v>
      </c>
      <c r="K850" t="s">
        <v>21</v>
      </c>
      <c r="L850">
        <v>1123812209.1452799</v>
      </c>
      <c r="M850" s="9">
        <f t="shared" si="67"/>
        <v>38576.085753996296</v>
      </c>
      <c r="N850">
        <v>1128356287.8255799</v>
      </c>
      <c r="O850" s="9">
        <f t="shared" si="68"/>
        <v>38628.67925724051</v>
      </c>
      <c r="P850" t="b">
        <v>0</v>
      </c>
      <c r="Q850" t="b">
        <v>0</v>
      </c>
      <c r="R850" t="s">
        <v>64</v>
      </c>
      <c r="S850" t="str" cm="1">
        <f t="array" ref="S850:T850">_xlfn.TEXTSPLIT(R850,"/",,TRUE)</f>
        <v>technology</v>
      </c>
      <c r="T850" t="str">
        <v>wearables</v>
      </c>
    </row>
    <row r="851" spans="1:20" x14ac:dyDescent="0.55000000000000004">
      <c r="A851">
        <v>849</v>
      </c>
      <c r="B851" t="s">
        <v>161</v>
      </c>
      <c r="C851" s="3" t="s">
        <v>162</v>
      </c>
      <c r="D851">
        <v>-8487.4874054066204</v>
      </c>
      <c r="E851">
        <v>162493.75832314999</v>
      </c>
      <c r="F851" s="4">
        <f t="shared" si="66"/>
        <v>-19.145095663958184</v>
      </c>
      <c r="G851" t="s">
        <v>19</v>
      </c>
      <c r="H851">
        <v>5447.81279074753</v>
      </c>
      <c r="I851" s="5" cm="1">
        <f t="array" ref="I851">_xlfn.IFS(H851=0,0,H851&gt;0,E851/H851)</f>
        <v>29.827338890779533</v>
      </c>
      <c r="J851" t="s">
        <v>20</v>
      </c>
      <c r="K851" t="s">
        <v>21</v>
      </c>
      <c r="L851">
        <v>1123443734.94115</v>
      </c>
      <c r="M851" s="9">
        <f t="shared" si="67"/>
        <v>38571.821006263308</v>
      </c>
      <c r="N851">
        <v>1127991505.5952101</v>
      </c>
      <c r="O851" s="9">
        <f t="shared" si="68"/>
        <v>38624.457240685304</v>
      </c>
      <c r="P851" t="b">
        <v>0</v>
      </c>
      <c r="Q851" t="b">
        <v>0</v>
      </c>
      <c r="R851" t="s">
        <v>88</v>
      </c>
      <c r="S851" t="str" cm="1">
        <f t="array" ref="S851:T851">_xlfn.TEXTSPLIT(R851,"/",,TRUE)</f>
        <v>games</v>
      </c>
      <c r="T851" t="str">
        <v>video games</v>
      </c>
    </row>
    <row r="852" spans="1:20" x14ac:dyDescent="0.55000000000000004">
      <c r="A852">
        <v>850</v>
      </c>
      <c r="B852" t="s">
        <v>163</v>
      </c>
      <c r="C852" s="3" t="s">
        <v>164</v>
      </c>
      <c r="D852">
        <v>-8539.5020044162302</v>
      </c>
      <c r="E852">
        <v>162642.46952644299</v>
      </c>
      <c r="F852" s="4">
        <f t="shared" si="66"/>
        <v>-19.045896287902025</v>
      </c>
      <c r="G852" t="s">
        <v>19</v>
      </c>
      <c r="H852">
        <v>5453.6288721675601</v>
      </c>
      <c r="I852" s="5" cm="1">
        <f t="array" ref="I852">_xlfn.IFS(H852=0,0,H852&gt;0,E852/H852)</f>
        <v>29.822797505800992</v>
      </c>
      <c r="J852" t="s">
        <v>20</v>
      </c>
      <c r="K852" t="s">
        <v>21</v>
      </c>
      <c r="L852">
        <v>1123075260.73702</v>
      </c>
      <c r="M852" s="9">
        <f t="shared" si="67"/>
        <v>38567.556258530327</v>
      </c>
      <c r="N852">
        <v>1127626723.36485</v>
      </c>
      <c r="O852" s="9">
        <f t="shared" si="68"/>
        <v>38620.235224130207</v>
      </c>
      <c r="P852" t="b">
        <v>0</v>
      </c>
      <c r="Q852" t="b">
        <v>0</v>
      </c>
      <c r="R852" t="s">
        <v>32</v>
      </c>
      <c r="S852" t="str" cm="1">
        <f t="array" ref="S852:T852">_xlfn.TEXTSPLIT(R852,"/",,TRUE)</f>
        <v>theater</v>
      </c>
      <c r="T852" t="str">
        <v>plays</v>
      </c>
    </row>
    <row r="853" spans="1:20" x14ac:dyDescent="0.55000000000000004">
      <c r="A853">
        <v>851</v>
      </c>
      <c r="B853" t="s">
        <v>165</v>
      </c>
      <c r="C853" s="3" t="s">
        <v>166</v>
      </c>
      <c r="D853">
        <v>-8591.5166034258309</v>
      </c>
      <c r="E853">
        <v>162791.18072973599</v>
      </c>
      <c r="F853" s="4">
        <f t="shared" si="66"/>
        <v>-18.947898053857418</v>
      </c>
      <c r="G853" t="s">
        <v>19</v>
      </c>
      <c r="H853">
        <v>5459.4449535875901</v>
      </c>
      <c r="I853" s="5" cm="1">
        <f t="array" ref="I853">_xlfn.IFS(H853=0,0,H853&gt;0,E853/H853)</f>
        <v>29.818265796921402</v>
      </c>
      <c r="J853" t="s">
        <v>20</v>
      </c>
      <c r="K853" t="s">
        <v>21</v>
      </c>
      <c r="L853">
        <v>1122706786.5329001</v>
      </c>
      <c r="M853" s="9">
        <f t="shared" si="67"/>
        <v>38563.291510797455</v>
      </c>
      <c r="N853">
        <v>1127261941.13448</v>
      </c>
      <c r="O853" s="9">
        <f t="shared" si="68"/>
        <v>38616.013207575001</v>
      </c>
      <c r="P853" t="b">
        <v>0</v>
      </c>
      <c r="Q853" t="b">
        <v>1</v>
      </c>
      <c r="R853" t="s">
        <v>32</v>
      </c>
      <c r="S853" t="str" cm="1">
        <f t="array" ref="S853:T853">_xlfn.TEXTSPLIT(R853,"/",,TRUE)</f>
        <v>theater</v>
      </c>
      <c r="T853" t="str">
        <v>plays</v>
      </c>
    </row>
    <row r="854" spans="1:20" x14ac:dyDescent="0.55000000000000004">
      <c r="A854">
        <v>852</v>
      </c>
      <c r="B854" t="s">
        <v>167</v>
      </c>
      <c r="C854" s="3" t="s">
        <v>168</v>
      </c>
      <c r="D854">
        <v>-8643.5312024353298</v>
      </c>
      <c r="E854">
        <v>162939.89193302899</v>
      </c>
      <c r="F854" s="4">
        <f t="shared" si="66"/>
        <v>-18.851079277312078</v>
      </c>
      <c r="G854" t="s">
        <v>19</v>
      </c>
      <c r="H854">
        <v>5465.2610350076202</v>
      </c>
      <c r="I854" s="5" cm="1">
        <f t="array" ref="I854">_xlfn.IFS(H854=0,0,H854&gt;0,E854/H854)</f>
        <v>29.813743733249112</v>
      </c>
      <c r="J854" t="s">
        <v>14</v>
      </c>
      <c r="K854" t="s">
        <v>15</v>
      </c>
      <c r="L854">
        <v>1122338312.3287699</v>
      </c>
      <c r="M854" s="9">
        <f t="shared" si="67"/>
        <v>38559.026763064467</v>
      </c>
      <c r="N854">
        <v>1126897158.90411</v>
      </c>
      <c r="O854" s="9">
        <f t="shared" si="68"/>
        <v>38611.791191019787</v>
      </c>
      <c r="P854" t="b">
        <v>0</v>
      </c>
      <c r="Q854" t="b">
        <v>0</v>
      </c>
      <c r="R854" t="s">
        <v>32</v>
      </c>
      <c r="S854" t="str" cm="1">
        <f t="array" ref="S854:T854">_xlfn.TEXTSPLIT(R854,"/",,TRUE)</f>
        <v>theater</v>
      </c>
      <c r="T854" t="str">
        <v>plays</v>
      </c>
    </row>
    <row r="855" spans="1:20" ht="37" x14ac:dyDescent="0.55000000000000004">
      <c r="A855">
        <v>853</v>
      </c>
      <c r="B855" t="s">
        <v>169</v>
      </c>
      <c r="C855" s="3" t="s">
        <v>170</v>
      </c>
      <c r="D855">
        <v>-8695.5458014449305</v>
      </c>
      <c r="E855">
        <v>163088.60313632101</v>
      </c>
      <c r="F855" s="4">
        <f t="shared" si="66"/>
        <v>-18.755418792598473</v>
      </c>
      <c r="G855" t="s">
        <v>13</v>
      </c>
      <c r="H855">
        <v>5471.0771164276402</v>
      </c>
      <c r="I855" s="5" cm="1">
        <f t="array" ref="I855">_xlfn.IFS(H855=0,0,H855&gt;0,E855/H855)</f>
        <v>29.809231284023703</v>
      </c>
      <c r="J855" t="s">
        <v>14</v>
      </c>
      <c r="K855" t="s">
        <v>15</v>
      </c>
      <c r="L855">
        <v>1121969838.12464</v>
      </c>
      <c r="M855" s="9">
        <f t="shared" si="67"/>
        <v>38554.762015331486</v>
      </c>
      <c r="N855">
        <v>1126532376.6737399</v>
      </c>
      <c r="O855" s="9">
        <f t="shared" si="68"/>
        <v>38607.569174464581</v>
      </c>
      <c r="P855" t="b">
        <v>0</v>
      </c>
      <c r="Q855" t="b">
        <v>0</v>
      </c>
      <c r="R855" t="s">
        <v>32</v>
      </c>
      <c r="S855" t="str" cm="1">
        <f t="array" ref="S855:T855">_xlfn.TEXTSPLIT(R855,"/",,TRUE)</f>
        <v>theater</v>
      </c>
      <c r="T855" t="str">
        <v>plays</v>
      </c>
    </row>
    <row r="856" spans="1:20" x14ac:dyDescent="0.55000000000000004">
      <c r="A856">
        <v>854</v>
      </c>
      <c r="B856" t="s">
        <v>171</v>
      </c>
      <c r="C856" s="3" t="s">
        <v>172</v>
      </c>
      <c r="D856">
        <v>-8747.5604004545203</v>
      </c>
      <c r="E856">
        <v>163237.31433961401</v>
      </c>
      <c r="F856" s="4">
        <f t="shared" si="66"/>
        <v>-18.660895937469864</v>
      </c>
      <c r="G856" t="s">
        <v>19</v>
      </c>
      <c r="H856">
        <v>5476.8931978476703</v>
      </c>
      <c r="I856" s="5" cm="1">
        <f t="array" ref="I856">_xlfn.IFS(H856=0,0,H856&gt;0,E856/H856)</f>
        <v>29.804728418615795</v>
      </c>
      <c r="J856" t="s">
        <v>20</v>
      </c>
      <c r="K856" t="s">
        <v>21</v>
      </c>
      <c r="L856">
        <v>1121601363.9205101</v>
      </c>
      <c r="M856" s="9">
        <f t="shared" si="67"/>
        <v>38550.497267598497</v>
      </c>
      <c r="N856">
        <v>1126167594.4433701</v>
      </c>
      <c r="O856" s="9">
        <f t="shared" si="68"/>
        <v>38603.347157909375</v>
      </c>
      <c r="P856" t="b">
        <v>0</v>
      </c>
      <c r="Q856" t="b">
        <v>0</v>
      </c>
      <c r="R856" t="s">
        <v>27</v>
      </c>
      <c r="S856" t="str" cm="1">
        <f t="array" ref="S856:T856">_xlfn.TEXTSPLIT(R856,"/",,TRUE)</f>
        <v>technology</v>
      </c>
      <c r="T856" t="str">
        <v>web</v>
      </c>
    </row>
    <row r="857" spans="1:20" x14ac:dyDescent="0.55000000000000004">
      <c r="A857">
        <v>855</v>
      </c>
      <c r="B857" t="s">
        <v>173</v>
      </c>
      <c r="C857" s="3" t="s">
        <v>174</v>
      </c>
      <c r="D857">
        <v>-8799.5749994641301</v>
      </c>
      <c r="E857">
        <v>163386.02554290701</v>
      </c>
      <c r="F857" s="4">
        <f t="shared" si="66"/>
        <v>-18.567490538219946</v>
      </c>
      <c r="G857" t="s">
        <v>13</v>
      </c>
      <c r="H857">
        <v>5482.7092792677004</v>
      </c>
      <c r="I857" s="5" cm="1">
        <f t="array" ref="I857">_xlfn.IFS(H857=0,0,H857&gt;0,E857/H857)</f>
        <v>29.800235106525601</v>
      </c>
      <c r="J857" t="s">
        <v>20</v>
      </c>
      <c r="K857" t="s">
        <v>21</v>
      </c>
      <c r="L857">
        <v>1121232889.7163799</v>
      </c>
      <c r="M857" s="9">
        <f t="shared" si="67"/>
        <v>38546.232519865509</v>
      </c>
      <c r="N857">
        <v>1125802812.2130001</v>
      </c>
      <c r="O857" s="9">
        <f t="shared" si="68"/>
        <v>38599.125141354169</v>
      </c>
      <c r="P857" t="b">
        <v>0</v>
      </c>
      <c r="Q857" t="b">
        <v>0</v>
      </c>
      <c r="R857" t="s">
        <v>32</v>
      </c>
      <c r="S857" t="str" cm="1">
        <f t="array" ref="S857:T857">_xlfn.TEXTSPLIT(R857,"/",,TRUE)</f>
        <v>theater</v>
      </c>
      <c r="T857" t="str">
        <v>plays</v>
      </c>
    </row>
    <row r="858" spans="1:20" x14ac:dyDescent="0.55000000000000004">
      <c r="A858">
        <v>856</v>
      </c>
      <c r="B858" t="s">
        <v>175</v>
      </c>
      <c r="C858" s="3" t="s">
        <v>176</v>
      </c>
      <c r="D858">
        <v>-8851.5895984737308</v>
      </c>
      <c r="E858">
        <v>163534.73674620001</v>
      </c>
      <c r="F858" s="4">
        <f t="shared" ref="F858:F865" si="69">E858/D858</f>
        <v>-18.475182895329684</v>
      </c>
      <c r="G858" t="s">
        <v>13</v>
      </c>
      <c r="H858">
        <v>5488.5253606877204</v>
      </c>
      <c r="I858" s="5" cm="1">
        <f t="array" ref="I858">_xlfn.IFS(H858=0,0,H858&gt;0,E858/H858)</f>
        <v>29.795751317382791</v>
      </c>
      <c r="J858" t="s">
        <v>20</v>
      </c>
      <c r="K858" t="s">
        <v>21</v>
      </c>
      <c r="L858">
        <v>1120864415.5122499</v>
      </c>
      <c r="M858" s="9">
        <f t="shared" ref="M858:M865" si="70">(((L858/60)/60)/24)+DATE(1970,1,1)</f>
        <v>38541.967772132521</v>
      </c>
      <c r="N858">
        <v>1125438029.98264</v>
      </c>
      <c r="O858" s="9">
        <f t="shared" ref="O858:O865" si="71">(((N858/60)/60)/24)+DATE(1970,1,1)</f>
        <v>38594.903124799072</v>
      </c>
      <c r="P858" t="b">
        <v>0</v>
      </c>
      <c r="Q858" t="b">
        <v>1</v>
      </c>
      <c r="R858" t="s">
        <v>27</v>
      </c>
      <c r="S858" t="str" cm="1">
        <f t="array" ref="S858:T858">_xlfn.TEXTSPLIT(R858,"/",,TRUE)</f>
        <v>technology</v>
      </c>
      <c r="T858" t="str">
        <v>web</v>
      </c>
    </row>
    <row r="859" spans="1:20" x14ac:dyDescent="0.55000000000000004">
      <c r="A859">
        <v>857</v>
      </c>
      <c r="B859" t="s">
        <v>177</v>
      </c>
      <c r="C859" s="3" t="s">
        <v>178</v>
      </c>
      <c r="D859">
        <v>-8903.6041974833297</v>
      </c>
      <c r="E859">
        <v>163683.44794949301</v>
      </c>
      <c r="F859" s="4">
        <f t="shared" si="69"/>
        <v>-18.383953769616056</v>
      </c>
      <c r="G859" t="s">
        <v>19</v>
      </c>
      <c r="H859">
        <v>5494.3414421077496</v>
      </c>
      <c r="I859" s="5" cm="1">
        <f t="array" ref="I859">_xlfn.IFS(H859=0,0,H859&gt;0,E859/H859)</f>
        <v>29.791277020945472</v>
      </c>
      <c r="J859" t="s">
        <v>20</v>
      </c>
      <c r="K859" t="s">
        <v>21</v>
      </c>
      <c r="L859">
        <v>1120495941.30812</v>
      </c>
      <c r="M859" s="9">
        <f t="shared" si="70"/>
        <v>38537.70302439954</v>
      </c>
      <c r="N859">
        <v>1125073247.75227</v>
      </c>
      <c r="O859" s="9">
        <f t="shared" si="71"/>
        <v>38590.681108243865</v>
      </c>
      <c r="P859" t="b">
        <v>0</v>
      </c>
      <c r="Q859" t="b">
        <v>0</v>
      </c>
      <c r="R859" t="s">
        <v>32</v>
      </c>
      <c r="S859" t="str" cm="1">
        <f t="array" ref="S859:T859">_xlfn.TEXTSPLIT(R859,"/",,TRUE)</f>
        <v>theater</v>
      </c>
      <c r="T859" t="str">
        <v>plays</v>
      </c>
    </row>
    <row r="860" spans="1:20" x14ac:dyDescent="0.55000000000000004">
      <c r="A860">
        <v>858</v>
      </c>
      <c r="B860" t="s">
        <v>179</v>
      </c>
      <c r="C860" s="3" t="s">
        <v>180</v>
      </c>
      <c r="D860">
        <v>-8955.6187964928195</v>
      </c>
      <c r="E860">
        <v>163832.15915278599</v>
      </c>
      <c r="F860" s="4">
        <f t="shared" si="69"/>
        <v>-18.293784368864113</v>
      </c>
      <c r="G860" t="s">
        <v>13</v>
      </c>
      <c r="H860">
        <v>5500.1575235277796</v>
      </c>
      <c r="I860" s="5" cm="1">
        <f t="array" ref="I860">_xlfn.IFS(H860=0,0,H860&gt;0,E860/H860)</f>
        <v>29.786812187099812</v>
      </c>
      <c r="J860" t="s">
        <v>20</v>
      </c>
      <c r="K860" t="s">
        <v>21</v>
      </c>
      <c r="L860">
        <v>1120127467.1039901</v>
      </c>
      <c r="M860" s="9">
        <f t="shared" si="70"/>
        <v>38533.438276666551</v>
      </c>
      <c r="N860">
        <v>1124708465.5218999</v>
      </c>
      <c r="O860" s="9">
        <f t="shared" si="71"/>
        <v>38586.459091688659</v>
      </c>
      <c r="P860" t="b">
        <v>0</v>
      </c>
      <c r="Q860" t="b">
        <v>1</v>
      </c>
      <c r="R860" t="s">
        <v>32</v>
      </c>
      <c r="S860" t="str" cm="1">
        <f t="array" ref="S860:T860">_xlfn.TEXTSPLIT(R860,"/",,TRUE)</f>
        <v>theater</v>
      </c>
      <c r="T860" t="str">
        <v>plays</v>
      </c>
    </row>
    <row r="861" spans="1:20" ht="37" x14ac:dyDescent="0.55000000000000004">
      <c r="A861">
        <v>859</v>
      </c>
      <c r="B861" t="s">
        <v>181</v>
      </c>
      <c r="C861" s="3" t="s">
        <v>182</v>
      </c>
      <c r="D861">
        <v>-9007.6333955024202</v>
      </c>
      <c r="E861">
        <v>163980.870356078</v>
      </c>
      <c r="F861" s="4">
        <f t="shared" si="69"/>
        <v>-18.20465633492088</v>
      </c>
      <c r="G861" t="s">
        <v>19</v>
      </c>
      <c r="H861">
        <v>5505.9736049478097</v>
      </c>
      <c r="I861" s="5" cm="1">
        <f t="array" ref="I861">_xlfn.IFS(H861=0,0,H861&gt;0,E861/H861)</f>
        <v>29.782356785859012</v>
      </c>
      <c r="J861" t="s">
        <v>39</v>
      </c>
      <c r="K861" t="s">
        <v>40</v>
      </c>
      <c r="L861">
        <v>1119758992.8998699</v>
      </c>
      <c r="M861" s="9">
        <f t="shared" si="70"/>
        <v>38529.173528933679</v>
      </c>
      <c r="N861">
        <v>1124343683.2915299</v>
      </c>
      <c r="O861" s="9">
        <f t="shared" si="71"/>
        <v>38582.237075133446</v>
      </c>
      <c r="P861" t="b">
        <v>0</v>
      </c>
      <c r="Q861" t="b">
        <v>1</v>
      </c>
      <c r="R861" t="s">
        <v>64</v>
      </c>
      <c r="S861" t="str" cm="1">
        <f t="array" ref="S861:T861">_xlfn.TEXTSPLIT(R861,"/",,TRUE)</f>
        <v>technology</v>
      </c>
      <c r="T861" t="str">
        <v>wearables</v>
      </c>
    </row>
    <row r="862" spans="1:20" x14ac:dyDescent="0.55000000000000004">
      <c r="A862">
        <v>860</v>
      </c>
      <c r="B862" t="s">
        <v>183</v>
      </c>
      <c r="C862" s="3" t="s">
        <v>184</v>
      </c>
      <c r="D862">
        <v>-9059.64799451203</v>
      </c>
      <c r="E862">
        <v>164129.581559371</v>
      </c>
      <c r="F862" s="4">
        <f t="shared" si="69"/>
        <v>-18.116551731236587</v>
      </c>
      <c r="G862" t="s">
        <v>19</v>
      </c>
      <c r="H862">
        <v>5511.7896863678297</v>
      </c>
      <c r="I862" s="5" cm="1">
        <f t="array" ref="I862">_xlfn.IFS(H862=0,0,H862&gt;0,E862/H862)</f>
        <v>29.777910787363414</v>
      </c>
      <c r="J862" t="s">
        <v>106</v>
      </c>
      <c r="K862" t="s">
        <v>107</v>
      </c>
      <c r="L862">
        <v>1119390518.69574</v>
      </c>
      <c r="M862" s="9">
        <f t="shared" si="70"/>
        <v>38524.908781200691</v>
      </c>
      <c r="N862">
        <v>1123978901.0611601</v>
      </c>
      <c r="O862" s="9">
        <f t="shared" si="71"/>
        <v>38578.015058578239</v>
      </c>
      <c r="P862" t="b">
        <v>0</v>
      </c>
      <c r="Q862" t="b">
        <v>1</v>
      </c>
      <c r="R862" t="s">
        <v>32</v>
      </c>
      <c r="S862" t="str" cm="1">
        <f t="array" ref="S862:T862">_xlfn.TEXTSPLIT(R862,"/",,TRUE)</f>
        <v>theater</v>
      </c>
      <c r="T862" t="str">
        <v>plays</v>
      </c>
    </row>
    <row r="863" spans="1:20" x14ac:dyDescent="0.55000000000000004">
      <c r="A863">
        <v>861</v>
      </c>
      <c r="B863" t="s">
        <v>185</v>
      </c>
      <c r="C863" s="3" t="s">
        <v>186</v>
      </c>
      <c r="D863">
        <v>-9111.6625935216307</v>
      </c>
      <c r="E863">
        <v>164278.292762664</v>
      </c>
      <c r="F863" s="4">
        <f t="shared" si="69"/>
        <v>-18.029453030829462</v>
      </c>
      <c r="G863" t="s">
        <v>73</v>
      </c>
      <c r="H863">
        <v>5517.6057677878598</v>
      </c>
      <c r="I863" s="5" cm="1">
        <f t="array" ref="I863">_xlfn.IFS(H863=0,0,H863&gt;0,E863/H863)</f>
        <v>29.773474161878568</v>
      </c>
      <c r="J863" t="s">
        <v>20</v>
      </c>
      <c r="K863" t="s">
        <v>21</v>
      </c>
      <c r="L863">
        <v>1119022044.4916101</v>
      </c>
      <c r="M863" s="9">
        <f t="shared" si="70"/>
        <v>38520.64403346771</v>
      </c>
      <c r="N863">
        <v>1123614118.83079</v>
      </c>
      <c r="O863" s="9">
        <f t="shared" si="71"/>
        <v>38573.793042023033</v>
      </c>
      <c r="P863" t="b">
        <v>0</v>
      </c>
      <c r="Q863" t="b">
        <v>0</v>
      </c>
      <c r="R863" t="s">
        <v>32</v>
      </c>
      <c r="S863" t="str" cm="1">
        <f t="array" ref="S863:T863">_xlfn.TEXTSPLIT(R863,"/",,TRUE)</f>
        <v>theater</v>
      </c>
      <c r="T863" t="str">
        <v>plays</v>
      </c>
    </row>
    <row r="864" spans="1:20" x14ac:dyDescent="0.55000000000000004">
      <c r="A864">
        <v>862</v>
      </c>
      <c r="B864" t="s">
        <v>187</v>
      </c>
      <c r="C864" s="3" t="s">
        <v>188</v>
      </c>
      <c r="D864">
        <v>-9163.6771925312296</v>
      </c>
      <c r="E864">
        <v>164427.003965957</v>
      </c>
      <c r="F864" s="4">
        <f t="shared" si="69"/>
        <v>-17.943343104662365</v>
      </c>
      <c r="G864" t="s">
        <v>19</v>
      </c>
      <c r="H864">
        <v>5523.4218492078899</v>
      </c>
      <c r="I864" s="5" cm="1">
        <f t="array" ref="I864">_xlfn.IFS(H864=0,0,H864&gt;0,E864/H864)</f>
        <v>29.769046879795606</v>
      </c>
      <c r="J864" t="s">
        <v>106</v>
      </c>
      <c r="K864" t="s">
        <v>107</v>
      </c>
      <c r="L864">
        <v>1118653570.2874801</v>
      </c>
      <c r="M864" s="9">
        <f t="shared" si="70"/>
        <v>38516.379285734722</v>
      </c>
      <c r="N864">
        <v>1123249336.60042</v>
      </c>
      <c r="O864" s="9">
        <f t="shared" si="71"/>
        <v>38569.571025467827</v>
      </c>
      <c r="P864" t="b">
        <v>0</v>
      </c>
      <c r="Q864" t="b">
        <v>1</v>
      </c>
      <c r="R864" t="s">
        <v>32</v>
      </c>
      <c r="S864" t="str" cm="1">
        <f t="array" ref="S864:T864">_xlfn.TEXTSPLIT(R864,"/",,TRUE)</f>
        <v>theater</v>
      </c>
      <c r="T864" t="str">
        <v>plays</v>
      </c>
    </row>
    <row r="865" spans="1:20" ht="37" x14ac:dyDescent="0.55000000000000004">
      <c r="A865">
        <v>863</v>
      </c>
      <c r="B865" t="s">
        <v>189</v>
      </c>
      <c r="C865" s="3" t="s">
        <v>190</v>
      </c>
      <c r="D865">
        <v>-9215.6917915408303</v>
      </c>
      <c r="E865">
        <v>164575.71516925</v>
      </c>
      <c r="F865" s="4">
        <f t="shared" si="69"/>
        <v>-17.858205210412482</v>
      </c>
      <c r="G865" t="s">
        <v>19</v>
      </c>
      <c r="H865">
        <v>5529.2379306279099</v>
      </c>
      <c r="I865" s="5" cm="1">
        <f t="array" ref="I865">_xlfn.IFS(H865=0,0,H865&gt;0,E865/H865)</f>
        <v>29.764628911630233</v>
      </c>
      <c r="J865" t="s">
        <v>20</v>
      </c>
      <c r="K865" t="s">
        <v>21</v>
      </c>
      <c r="L865">
        <v>1118285096.0833499</v>
      </c>
      <c r="M865" s="9">
        <f t="shared" si="70"/>
        <v>38512.114538001733</v>
      </c>
      <c r="N865">
        <v>1122884554.37006</v>
      </c>
      <c r="O865" s="9">
        <f t="shared" si="71"/>
        <v>38565.34900891273</v>
      </c>
      <c r="P865" t="b">
        <v>0</v>
      </c>
      <c r="Q865" t="b">
        <v>0</v>
      </c>
      <c r="R865" t="s">
        <v>32</v>
      </c>
      <c r="S865" t="str" cm="1">
        <f t="array" ref="S865:T865">_xlfn.TEXTSPLIT(R865,"/",,TRUE)</f>
        <v>theater</v>
      </c>
      <c r="T865" t="str">
        <v>plays</v>
      </c>
    </row>
    <row r="866" spans="1:20" x14ac:dyDescent="0.55000000000000004">
      <c r="A866">
        <v>864</v>
      </c>
      <c r="B866" t="s">
        <v>11</v>
      </c>
      <c r="C866" s="3" t="s">
        <v>12</v>
      </c>
      <c r="D866">
        <v>-9267.7063905503201</v>
      </c>
      <c r="E866">
        <v>164724.42637254199</v>
      </c>
      <c r="F866" s="4">
        <f t="shared" ref="F866:F929" si="72">E866/D866</f>
        <v>-17.77402298161936</v>
      </c>
      <c r="G866" t="s">
        <v>13</v>
      </c>
      <c r="H866">
        <v>5535.05401204794</v>
      </c>
      <c r="I866" s="5" cm="1">
        <f t="array" ref="I866">_xlfn.IFS(H866=0,0,H866&gt;0,E866/H866)</f>
        <v>29.76022022802174</v>
      </c>
      <c r="J866" t="s">
        <v>14</v>
      </c>
      <c r="K866" t="s">
        <v>15</v>
      </c>
      <c r="L866">
        <v>1117916621.87922</v>
      </c>
      <c r="M866" s="9">
        <f t="shared" ref="M866:M929" si="73">(((L866/60)/60)/24)+DATE(1970,1,1)</f>
        <v>38507.849790268752</v>
      </c>
      <c r="N866">
        <v>1122519772.1396899</v>
      </c>
      <c r="O866" s="9">
        <f t="shared" ref="O866:O929" si="74">(((N866/60)/60)/24)+DATE(1970,1,1)</f>
        <v>38561.126992357524</v>
      </c>
      <c r="P866" t="b">
        <v>0</v>
      </c>
      <c r="Q866" t="b">
        <v>0</v>
      </c>
      <c r="R866" t="s">
        <v>16</v>
      </c>
      <c r="S866" t="str" cm="1">
        <f t="array" ref="S866:T866">_xlfn.TEXTSPLIT(R866,"/",,TRUE)</f>
        <v>food</v>
      </c>
      <c r="T866" t="str">
        <v>food trucks</v>
      </c>
    </row>
    <row r="867" spans="1:20" x14ac:dyDescent="0.55000000000000004">
      <c r="A867">
        <v>865</v>
      </c>
      <c r="B867" t="s">
        <v>17</v>
      </c>
      <c r="C867" s="3" t="s">
        <v>18</v>
      </c>
      <c r="D867">
        <v>-9319.7209895599299</v>
      </c>
      <c r="E867">
        <v>164873.13757583499</v>
      </c>
      <c r="F867" s="4">
        <f t="shared" si="72"/>
        <v>-17.69078041719575</v>
      </c>
      <c r="G867" t="s">
        <v>19</v>
      </c>
      <c r="H867">
        <v>5540.87009346797</v>
      </c>
      <c r="I867" s="5" cm="1">
        <f t="array" ref="I867">_xlfn.IFS(H867=0,0,H867&gt;0,E867/H867)</f>
        <v>29.755820799733403</v>
      </c>
      <c r="J867" t="s">
        <v>20</v>
      </c>
      <c r="K867" t="s">
        <v>21</v>
      </c>
      <c r="L867">
        <v>1117548147.6750901</v>
      </c>
      <c r="M867" s="9">
        <f t="shared" si="73"/>
        <v>38503.585042535764</v>
      </c>
      <c r="N867">
        <v>1122154989.9093201</v>
      </c>
      <c r="O867" s="9">
        <f t="shared" si="74"/>
        <v>38556.904975802317</v>
      </c>
      <c r="P867" t="b">
        <v>0</v>
      </c>
      <c r="Q867" t="b">
        <v>1</v>
      </c>
      <c r="R867" t="s">
        <v>22</v>
      </c>
      <c r="S867" t="str" cm="1">
        <f t="array" ref="S867:T867">_xlfn.TEXTSPLIT(R867,"/",,TRUE)</f>
        <v>music</v>
      </c>
      <c r="T867" t="str">
        <v>rock</v>
      </c>
    </row>
    <row r="868" spans="1:20" ht="37" x14ac:dyDescent="0.55000000000000004">
      <c r="A868">
        <v>866</v>
      </c>
      <c r="B868" t="s">
        <v>23</v>
      </c>
      <c r="C868" s="3" t="s">
        <v>24</v>
      </c>
      <c r="D868">
        <v>-9371.7355885695306</v>
      </c>
      <c r="E868">
        <v>165021.84877912799</v>
      </c>
      <c r="F868" s="4">
        <f t="shared" si="72"/>
        <v>-17.60846187128892</v>
      </c>
      <c r="G868" t="s">
        <v>19</v>
      </c>
      <c r="H868">
        <v>5546.6861748879901</v>
      </c>
      <c r="I868" s="5" cm="1">
        <f t="array" ref="I868">_xlfn.IFS(H868=0,0,H868&gt;0,E868/H868)</f>
        <v>29.751430597650579</v>
      </c>
      <c r="J868" t="s">
        <v>25</v>
      </c>
      <c r="K868" t="s">
        <v>26</v>
      </c>
      <c r="L868">
        <v>1117179673.4709599</v>
      </c>
      <c r="M868" s="9">
        <f t="shared" si="73"/>
        <v>38499.320294802776</v>
      </c>
      <c r="N868">
        <v>1121790207.6789501</v>
      </c>
      <c r="O868" s="9">
        <f t="shared" si="74"/>
        <v>38552.682959247104</v>
      </c>
      <c r="P868" t="b">
        <v>0</v>
      </c>
      <c r="Q868" t="b">
        <v>0</v>
      </c>
      <c r="R868" t="s">
        <v>27</v>
      </c>
      <c r="S868" t="str" cm="1">
        <f t="array" ref="S868:T868">_xlfn.TEXTSPLIT(R868,"/",,TRUE)</f>
        <v>technology</v>
      </c>
      <c r="T868" t="str">
        <v>web</v>
      </c>
    </row>
    <row r="869" spans="1:20" ht="37" x14ac:dyDescent="0.55000000000000004">
      <c r="A869">
        <v>867</v>
      </c>
      <c r="B869" t="s">
        <v>28</v>
      </c>
      <c r="C869" s="3" t="s">
        <v>29</v>
      </c>
      <c r="D869">
        <v>-9423.7501875791295</v>
      </c>
      <c r="E869">
        <v>165170.55998242099</v>
      </c>
      <c r="F869" s="4">
        <f t="shared" si="72"/>
        <v>-17.527052043476516</v>
      </c>
      <c r="G869" t="s">
        <v>13</v>
      </c>
      <c r="H869">
        <v>5552.5022563080202</v>
      </c>
      <c r="I869" s="5" cm="1">
        <f t="array" ref="I869">_xlfn.IFS(H869=0,0,H869&gt;0,E869/H869)</f>
        <v>29.747049592780627</v>
      </c>
      <c r="J869" t="s">
        <v>20</v>
      </c>
      <c r="K869" t="s">
        <v>21</v>
      </c>
      <c r="L869">
        <v>1116811199.26683</v>
      </c>
      <c r="M869" s="9">
        <f t="shared" si="73"/>
        <v>38495.055547069795</v>
      </c>
      <c r="N869">
        <v>1121425425.44858</v>
      </c>
      <c r="O869" s="9">
        <f t="shared" si="74"/>
        <v>38548.460942691898</v>
      </c>
      <c r="P869" t="b">
        <v>0</v>
      </c>
      <c r="Q869" t="b">
        <v>0</v>
      </c>
      <c r="R869" t="s">
        <v>22</v>
      </c>
      <c r="S869" t="str" cm="1">
        <f t="array" ref="S869:T869">_xlfn.TEXTSPLIT(R869,"/",,TRUE)</f>
        <v>music</v>
      </c>
      <c r="T869" t="str">
        <v>rock</v>
      </c>
    </row>
    <row r="870" spans="1:20" x14ac:dyDescent="0.55000000000000004">
      <c r="A870">
        <v>868</v>
      </c>
      <c r="B870" t="s">
        <v>30</v>
      </c>
      <c r="C870" s="3" t="s">
        <v>31</v>
      </c>
      <c r="D870">
        <v>-9475.7647865887302</v>
      </c>
      <c r="E870">
        <v>165319.27118571399</v>
      </c>
      <c r="F870" s="4">
        <f t="shared" si="72"/>
        <v>-17.446535969286003</v>
      </c>
      <c r="G870" t="s">
        <v>13</v>
      </c>
      <c r="H870">
        <v>5558.3183377280502</v>
      </c>
      <c r="I870" s="5" cm="1">
        <f t="array" ref="I870">_xlfn.IFS(H870=0,0,H870&gt;0,E870/H870)</f>
        <v>29.742677756252419</v>
      </c>
      <c r="J870" t="s">
        <v>20</v>
      </c>
      <c r="K870" t="s">
        <v>21</v>
      </c>
      <c r="L870">
        <v>1116442725.06271</v>
      </c>
      <c r="M870" s="9">
        <f t="shared" si="73"/>
        <v>38490.790799336923</v>
      </c>
      <c r="N870">
        <v>1121060643.21821</v>
      </c>
      <c r="O870" s="9">
        <f t="shared" si="74"/>
        <v>38544.238926136692</v>
      </c>
      <c r="P870" t="b">
        <v>0</v>
      </c>
      <c r="Q870" t="b">
        <v>0</v>
      </c>
      <c r="R870" t="s">
        <v>32</v>
      </c>
      <c r="S870" t="str" cm="1">
        <f t="array" ref="S870:T870">_xlfn.TEXTSPLIT(R870,"/",,TRUE)</f>
        <v>theater</v>
      </c>
      <c r="T870" t="str">
        <v>plays</v>
      </c>
    </row>
    <row r="871" spans="1:20" x14ac:dyDescent="0.55000000000000004">
      <c r="A871">
        <v>869</v>
      </c>
      <c r="B871" t="s">
        <v>33</v>
      </c>
      <c r="C871" s="3" t="s">
        <v>34</v>
      </c>
      <c r="D871">
        <v>-9527.77938559822</v>
      </c>
      <c r="E871">
        <v>165467.982389007</v>
      </c>
      <c r="F871" s="4">
        <f t="shared" si="72"/>
        <v>-17.366899011024675</v>
      </c>
      <c r="G871" t="s">
        <v>19</v>
      </c>
      <c r="H871">
        <v>5564.1344191480703</v>
      </c>
      <c r="I871" s="5" cm="1">
        <f t="array" ref="I871">_xlfn.IFS(H871=0,0,H871&gt;0,E871/H871)</f>
        <v>29.738315059315543</v>
      </c>
      <c r="J871" t="s">
        <v>35</v>
      </c>
      <c r="K871" t="s">
        <v>36</v>
      </c>
      <c r="L871">
        <v>1116074250.8585801</v>
      </c>
      <c r="M871" s="9">
        <f t="shared" si="73"/>
        <v>38486.526051603934</v>
      </c>
      <c r="N871">
        <v>1120695860.9878399</v>
      </c>
      <c r="O871" s="9">
        <f t="shared" si="74"/>
        <v>38540.016909581478</v>
      </c>
      <c r="P871" t="b">
        <v>0</v>
      </c>
      <c r="Q871" t="b">
        <v>0</v>
      </c>
      <c r="R871" t="s">
        <v>32</v>
      </c>
      <c r="S871" t="str" cm="1">
        <f t="array" ref="S871:T871">_xlfn.TEXTSPLIT(R871,"/",,TRUE)</f>
        <v>theater</v>
      </c>
      <c r="T871" t="str">
        <v>plays</v>
      </c>
    </row>
    <row r="872" spans="1:20" x14ac:dyDescent="0.55000000000000004">
      <c r="A872">
        <v>870</v>
      </c>
      <c r="B872" t="s">
        <v>37</v>
      </c>
      <c r="C872" s="3" t="s">
        <v>38</v>
      </c>
      <c r="D872">
        <v>-9579.7939846078298</v>
      </c>
      <c r="E872">
        <v>165616.69359229901</v>
      </c>
      <c r="F872" s="4">
        <f t="shared" si="72"/>
        <v>-17.288126848907272</v>
      </c>
      <c r="G872" t="s">
        <v>13</v>
      </c>
      <c r="H872">
        <v>5569.9505005681003</v>
      </c>
      <c r="I872" s="5" cm="1">
        <f t="array" ref="I872">_xlfn.IFS(H872=0,0,H872&gt;0,E872/H872)</f>
        <v>29.733961473339331</v>
      </c>
      <c r="J872" t="s">
        <v>39</v>
      </c>
      <c r="K872" t="s">
        <v>40</v>
      </c>
      <c r="L872">
        <v>1115705776.6544499</v>
      </c>
      <c r="M872" s="9">
        <f t="shared" si="73"/>
        <v>38482.261303870946</v>
      </c>
      <c r="N872">
        <v>1120331078.7574799</v>
      </c>
      <c r="O872" s="9">
        <f t="shared" si="74"/>
        <v>38535.794893026388</v>
      </c>
      <c r="P872" t="b">
        <v>0</v>
      </c>
      <c r="Q872" t="b">
        <v>0</v>
      </c>
      <c r="R872" t="s">
        <v>41</v>
      </c>
      <c r="S872" t="str" cm="1">
        <f t="array" ref="S872:T872">_xlfn.TEXTSPLIT(R872,"/",,TRUE)</f>
        <v>film &amp; video</v>
      </c>
      <c r="T872" t="str">
        <v>documentary</v>
      </c>
    </row>
    <row r="873" spans="1:20" x14ac:dyDescent="0.55000000000000004">
      <c r="A873">
        <v>871</v>
      </c>
      <c r="B873" t="s">
        <v>42</v>
      </c>
      <c r="C873" s="3" t="s">
        <v>43</v>
      </c>
      <c r="D873">
        <v>-9631.8085836174305</v>
      </c>
      <c r="E873">
        <v>165765.40479559201</v>
      </c>
      <c r="F873" s="4">
        <f t="shared" si="72"/>
        <v>-17.210205472473717</v>
      </c>
      <c r="G873" t="s">
        <v>19</v>
      </c>
      <c r="H873">
        <v>5575.7665819881304</v>
      </c>
      <c r="I873" s="5" cm="1">
        <f t="array" ref="I873">_xlfn.IFS(H873=0,0,H873&gt;0,E873/H873)</f>
        <v>29.729616969813261</v>
      </c>
      <c r="J873" t="s">
        <v>35</v>
      </c>
      <c r="K873" t="s">
        <v>36</v>
      </c>
      <c r="L873">
        <v>1115337302.45032</v>
      </c>
      <c r="M873" s="9">
        <f t="shared" si="73"/>
        <v>38477.996556137965</v>
      </c>
      <c r="N873">
        <v>1119966296.5271101</v>
      </c>
      <c r="O873" s="9">
        <f t="shared" si="74"/>
        <v>38531.572876471182</v>
      </c>
      <c r="P873" t="b">
        <v>0</v>
      </c>
      <c r="Q873" t="b">
        <v>0</v>
      </c>
      <c r="R873" t="s">
        <v>32</v>
      </c>
      <c r="S873" t="str" cm="1">
        <f t="array" ref="S873:T873">_xlfn.TEXTSPLIT(R873,"/",,TRUE)</f>
        <v>theater</v>
      </c>
      <c r="T873" t="str">
        <v>plays</v>
      </c>
    </row>
    <row r="874" spans="1:20" x14ac:dyDescent="0.55000000000000004">
      <c r="A874">
        <v>872</v>
      </c>
      <c r="B874" t="s">
        <v>44</v>
      </c>
      <c r="C874" s="3" t="s">
        <v>45</v>
      </c>
      <c r="D874">
        <v>-9683.8231826270294</v>
      </c>
      <c r="E874">
        <v>165914.11599888501</v>
      </c>
      <c r="F874" s="4">
        <f t="shared" si="72"/>
        <v>-17.133121172280202</v>
      </c>
      <c r="G874" t="s">
        <v>46</v>
      </c>
      <c r="H874">
        <v>5581.5826634081604</v>
      </c>
      <c r="I874" s="5" cm="1">
        <f t="array" ref="I874">_xlfn.IFS(H874=0,0,H874&gt;0,E874/H874)</f>
        <v>29.725281520345071</v>
      </c>
      <c r="J874" t="s">
        <v>35</v>
      </c>
      <c r="K874" t="s">
        <v>36</v>
      </c>
      <c r="L874">
        <v>1114968828.2461901</v>
      </c>
      <c r="M874" s="9">
        <f t="shared" si="73"/>
        <v>38473.731808404977</v>
      </c>
      <c r="N874">
        <v>1119601514.2967401</v>
      </c>
      <c r="O874" s="9">
        <f t="shared" si="74"/>
        <v>38527.350859915969</v>
      </c>
      <c r="P874" t="b">
        <v>0</v>
      </c>
      <c r="Q874" t="b">
        <v>0</v>
      </c>
      <c r="R874" t="s">
        <v>32</v>
      </c>
      <c r="S874" t="str" cm="1">
        <f t="array" ref="S874:T874">_xlfn.TEXTSPLIT(R874,"/",,TRUE)</f>
        <v>theater</v>
      </c>
      <c r="T874" t="str">
        <v>plays</v>
      </c>
    </row>
    <row r="875" spans="1:20" x14ac:dyDescent="0.55000000000000004">
      <c r="A875">
        <v>873</v>
      </c>
      <c r="B875" t="s">
        <v>47</v>
      </c>
      <c r="C875" s="3" t="s">
        <v>48</v>
      </c>
      <c r="D875">
        <v>-9735.8377816366301</v>
      </c>
      <c r="E875">
        <v>166062.82720217801</v>
      </c>
      <c r="F875" s="4">
        <f t="shared" si="72"/>
        <v>-17.056860531858845</v>
      </c>
      <c r="G875" t="s">
        <v>13</v>
      </c>
      <c r="H875">
        <v>5587.3987448281796</v>
      </c>
      <c r="I875" s="5" cm="1">
        <f t="array" ref="I875">_xlfn.IFS(H875=0,0,H875&gt;0,E875/H875)</f>
        <v>29.720955096660937</v>
      </c>
      <c r="J875" t="s">
        <v>20</v>
      </c>
      <c r="K875" t="s">
        <v>21</v>
      </c>
      <c r="L875">
        <v>1114600354.0420599</v>
      </c>
      <c r="M875" s="9">
        <f t="shared" si="73"/>
        <v>38469.467060671988</v>
      </c>
      <c r="N875">
        <v>1119236732.06637</v>
      </c>
      <c r="O875" s="9">
        <f t="shared" si="74"/>
        <v>38523.128843360762</v>
      </c>
      <c r="P875" t="b">
        <v>0</v>
      </c>
      <c r="Q875" t="b">
        <v>0</v>
      </c>
      <c r="R875" t="s">
        <v>49</v>
      </c>
      <c r="S875" t="str" cm="1">
        <f t="array" ref="S875:T875">_xlfn.TEXTSPLIT(R875,"/",,TRUE)</f>
        <v>music</v>
      </c>
      <c r="T875" t="str">
        <v>electric music</v>
      </c>
    </row>
    <row r="876" spans="1:20" x14ac:dyDescent="0.55000000000000004">
      <c r="A876">
        <v>874</v>
      </c>
      <c r="B876" t="s">
        <v>50</v>
      </c>
      <c r="C876" s="3" t="s">
        <v>51</v>
      </c>
      <c r="D876">
        <v>-9787.8523806462308</v>
      </c>
      <c r="E876">
        <v>166211.53840547099</v>
      </c>
      <c r="F876" s="4">
        <f t="shared" si="72"/>
        <v>-16.981410419932903</v>
      </c>
      <c r="G876" t="s">
        <v>19</v>
      </c>
      <c r="H876">
        <v>5593.2148262482096</v>
      </c>
      <c r="I876" s="5" cm="1">
        <f t="array" ref="I876">_xlfn.IFS(H876=0,0,H876&gt;0,E876/H876)</f>
        <v>29.71663767060447</v>
      </c>
      <c r="J876" t="s">
        <v>20</v>
      </c>
      <c r="K876" t="s">
        <v>21</v>
      </c>
      <c r="L876">
        <v>1114231879.83793</v>
      </c>
      <c r="M876" s="9">
        <f t="shared" si="73"/>
        <v>38465.202312939</v>
      </c>
      <c r="N876">
        <v>1118871949.836</v>
      </c>
      <c r="O876" s="9">
        <f t="shared" si="74"/>
        <v>38518.906826805556</v>
      </c>
      <c r="P876" t="b">
        <v>0</v>
      </c>
      <c r="Q876" t="b">
        <v>0</v>
      </c>
      <c r="R876" t="s">
        <v>52</v>
      </c>
      <c r="S876" t="str" cm="1">
        <f t="array" ref="S876:T876">_xlfn.TEXTSPLIT(R876,"/",,TRUE)</f>
        <v>film &amp; video</v>
      </c>
      <c r="T876" t="str">
        <v>drama</v>
      </c>
    </row>
    <row r="877" spans="1:20" ht="37" x14ac:dyDescent="0.55000000000000004">
      <c r="A877">
        <v>875</v>
      </c>
      <c r="B877" t="s">
        <v>53</v>
      </c>
      <c r="C877" s="3" t="s">
        <v>54</v>
      </c>
      <c r="D877">
        <v>-9839.8669796557297</v>
      </c>
      <c r="E877">
        <v>166360.249608763</v>
      </c>
      <c r="F877" s="4">
        <f t="shared" si="72"/>
        <v>-16.906757982879103</v>
      </c>
      <c r="G877" t="s">
        <v>13</v>
      </c>
      <c r="H877">
        <v>5599.0309076682397</v>
      </c>
      <c r="I877" s="5" cm="1">
        <f t="array" ref="I877">_xlfn.IFS(H877=0,0,H877&gt;0,E877/H877)</f>
        <v>29.712329214136279</v>
      </c>
      <c r="J877" t="s">
        <v>20</v>
      </c>
      <c r="K877" t="s">
        <v>21</v>
      </c>
      <c r="L877">
        <v>1113863405.6338</v>
      </c>
      <c r="M877" s="9">
        <f t="shared" si="73"/>
        <v>38460.937565206019</v>
      </c>
      <c r="N877">
        <v>1118507167.6056299</v>
      </c>
      <c r="O877" s="9">
        <f t="shared" si="74"/>
        <v>38514.684810250343</v>
      </c>
      <c r="P877" t="b">
        <v>0</v>
      </c>
      <c r="Q877" t="b">
        <v>1</v>
      </c>
      <c r="R877" t="s">
        <v>32</v>
      </c>
      <c r="S877" t="str" cm="1">
        <f t="array" ref="S877:T877">_xlfn.TEXTSPLIT(R877,"/",,TRUE)</f>
        <v>theater</v>
      </c>
      <c r="T877" t="str">
        <v>plays</v>
      </c>
    </row>
    <row r="878" spans="1:20" x14ac:dyDescent="0.55000000000000004">
      <c r="A878">
        <v>876</v>
      </c>
      <c r="B878" t="s">
        <v>55</v>
      </c>
      <c r="C878" s="3" t="s">
        <v>56</v>
      </c>
      <c r="D878">
        <v>-9891.8815786653304</v>
      </c>
      <c r="E878">
        <v>166508.960812056</v>
      </c>
      <c r="F878" s="4">
        <f t="shared" si="72"/>
        <v>-16.832890637427379</v>
      </c>
      <c r="G878" t="s">
        <v>13</v>
      </c>
      <c r="H878">
        <v>5604.8469890882598</v>
      </c>
      <c r="I878" s="5" cm="1">
        <f t="array" ref="I878">_xlfn.IFS(H878=0,0,H878&gt;0,E878/H878)</f>
        <v>29.708029699333864</v>
      </c>
      <c r="J878" t="s">
        <v>20</v>
      </c>
      <c r="K878" t="s">
        <v>21</v>
      </c>
      <c r="L878">
        <v>1113494931.4296701</v>
      </c>
      <c r="M878" s="9">
        <f t="shared" si="73"/>
        <v>38456.672817473031</v>
      </c>
      <c r="N878">
        <v>1118142385.3752699</v>
      </c>
      <c r="O878" s="9">
        <f t="shared" si="74"/>
        <v>38510.462793695253</v>
      </c>
      <c r="P878" t="b">
        <v>0</v>
      </c>
      <c r="Q878" t="b">
        <v>0</v>
      </c>
      <c r="R878" t="s">
        <v>52</v>
      </c>
      <c r="S878" t="str" cm="1">
        <f t="array" ref="S878:T878">_xlfn.TEXTSPLIT(R878,"/",,TRUE)</f>
        <v>film &amp; video</v>
      </c>
      <c r="T878" t="str">
        <v>drama</v>
      </c>
    </row>
    <row r="879" spans="1:20" ht="37" x14ac:dyDescent="0.55000000000000004">
      <c r="A879">
        <v>877</v>
      </c>
      <c r="B879" t="s">
        <v>57</v>
      </c>
      <c r="C879" s="3" t="s">
        <v>58</v>
      </c>
      <c r="D879">
        <v>-9943.8961776749293</v>
      </c>
      <c r="E879">
        <v>166657.672015349</v>
      </c>
      <c r="F879" s="4">
        <f t="shared" si="72"/>
        <v>-16.75979606359051</v>
      </c>
      <c r="G879" t="s">
        <v>19</v>
      </c>
      <c r="H879">
        <v>5610.6630705082898</v>
      </c>
      <c r="I879" s="5" cm="1">
        <f t="array" ref="I879">_xlfn.IFS(H879=0,0,H879&gt;0,E879/H879)</f>
        <v>29.703739098389825</v>
      </c>
      <c r="J879" t="s">
        <v>20</v>
      </c>
      <c r="K879" t="s">
        <v>21</v>
      </c>
      <c r="L879">
        <v>1113126457.2255499</v>
      </c>
      <c r="M879" s="9">
        <f t="shared" si="73"/>
        <v>38452.408069740159</v>
      </c>
      <c r="N879">
        <v>1117777603.1449001</v>
      </c>
      <c r="O879" s="9">
        <f t="shared" si="74"/>
        <v>38506.240777140047</v>
      </c>
      <c r="P879" t="b">
        <v>0</v>
      </c>
      <c r="Q879" t="b">
        <v>0</v>
      </c>
      <c r="R879" t="s">
        <v>59</v>
      </c>
      <c r="S879" t="str" cm="1">
        <f t="array" ref="S879:T879">_xlfn.TEXTSPLIT(R879,"/",,TRUE)</f>
        <v>music</v>
      </c>
      <c r="T879" t="str">
        <v>indie rock</v>
      </c>
    </row>
    <row r="880" spans="1:20" x14ac:dyDescent="0.55000000000000004">
      <c r="A880">
        <v>878</v>
      </c>
      <c r="B880" t="s">
        <v>60</v>
      </c>
      <c r="C880" s="3" t="s">
        <v>61</v>
      </c>
      <c r="D880">
        <v>-9995.91077668453</v>
      </c>
      <c r="E880">
        <v>166806.383218642</v>
      </c>
      <c r="F880" s="4">
        <f t="shared" si="72"/>
        <v>-16.687462197813733</v>
      </c>
      <c r="G880" t="s">
        <v>13</v>
      </c>
      <c r="H880">
        <v>5616.4791519283199</v>
      </c>
      <c r="I880" s="5" cm="1">
        <f t="array" ref="I880">_xlfn.IFS(H880=0,0,H880&gt;0,E880/H880)</f>
        <v>29.699457383612284</v>
      </c>
      <c r="J880" t="s">
        <v>20</v>
      </c>
      <c r="K880" t="s">
        <v>21</v>
      </c>
      <c r="L880">
        <v>1112757983.02142</v>
      </c>
      <c r="M880" s="9">
        <f t="shared" si="73"/>
        <v>38448.143322007178</v>
      </c>
      <c r="N880">
        <v>1117412820.91453</v>
      </c>
      <c r="O880" s="9">
        <f t="shared" si="74"/>
        <v>38502.01876058484</v>
      </c>
      <c r="P880" t="b">
        <v>0</v>
      </c>
      <c r="Q880" t="b">
        <v>0</v>
      </c>
      <c r="R880" t="s">
        <v>59</v>
      </c>
      <c r="S880" t="str" cm="1">
        <f t="array" ref="S880:T880">_xlfn.TEXTSPLIT(R880,"/",,TRUE)</f>
        <v>music</v>
      </c>
      <c r="T880" t="str">
        <v>indie rock</v>
      </c>
    </row>
    <row r="881" spans="1:20" x14ac:dyDescent="0.55000000000000004">
      <c r="A881">
        <v>879</v>
      </c>
      <c r="B881" t="s">
        <v>62</v>
      </c>
      <c r="C881" s="3" t="s">
        <v>63</v>
      </c>
      <c r="D881">
        <v>-10047.9253756941</v>
      </c>
      <c r="E881">
        <v>166955.09442193501</v>
      </c>
      <c r="F881" s="4">
        <f t="shared" si="72"/>
        <v>-16.615877226337574</v>
      </c>
      <c r="G881" t="s">
        <v>13</v>
      </c>
      <c r="H881">
        <v>5622.2952333483499</v>
      </c>
      <c r="I881" s="5" cm="1">
        <f t="array" ref="I881">_xlfn.IFS(H881=0,0,H881&gt;0,E881/H881)</f>
        <v>29.695184527423891</v>
      </c>
      <c r="J881" t="s">
        <v>20</v>
      </c>
      <c r="K881" t="s">
        <v>21</v>
      </c>
      <c r="L881">
        <v>1112389508.8172901</v>
      </c>
      <c r="M881" s="9">
        <f t="shared" si="73"/>
        <v>38443.878574274189</v>
      </c>
      <c r="N881">
        <v>1117048038.68416</v>
      </c>
      <c r="O881" s="9">
        <f t="shared" si="74"/>
        <v>38497.796744029627</v>
      </c>
      <c r="P881" t="b">
        <v>0</v>
      </c>
      <c r="Q881" t="b">
        <v>0</v>
      </c>
      <c r="R881" t="s">
        <v>64</v>
      </c>
      <c r="S881" t="str" cm="1">
        <f t="array" ref="S881:T881">_xlfn.TEXTSPLIT(R881,"/",,TRUE)</f>
        <v>technology</v>
      </c>
      <c r="T881" t="str">
        <v>wearables</v>
      </c>
    </row>
    <row r="882" spans="1:20" x14ac:dyDescent="0.55000000000000004">
      <c r="A882">
        <v>880</v>
      </c>
      <c r="B882" t="s">
        <v>65</v>
      </c>
      <c r="C882" s="3" t="s">
        <v>66</v>
      </c>
      <c r="D882">
        <v>-10099.9399747037</v>
      </c>
      <c r="E882">
        <v>167103.80562522699</v>
      </c>
      <c r="F882" s="4">
        <f t="shared" si="72"/>
        <v>-16.54502957876532</v>
      </c>
      <c r="G882" t="s">
        <v>19</v>
      </c>
      <c r="H882">
        <v>5628.11131476837</v>
      </c>
      <c r="I882" s="5" cm="1">
        <f t="array" ref="I882">_xlfn.IFS(H882=0,0,H882&gt;0,E882/H882)</f>
        <v>29.690920502361156</v>
      </c>
      <c r="J882" t="s">
        <v>20</v>
      </c>
      <c r="K882" t="s">
        <v>21</v>
      </c>
      <c r="L882">
        <v>1112021034.6131599</v>
      </c>
      <c r="M882" s="9">
        <f t="shared" si="73"/>
        <v>38439.613826541201</v>
      </c>
      <c r="N882">
        <v>1116683256.4537899</v>
      </c>
      <c r="O882" s="9">
        <f t="shared" si="74"/>
        <v>38493.574727474421</v>
      </c>
      <c r="P882" t="b">
        <v>0</v>
      </c>
      <c r="Q882" t="b">
        <v>0</v>
      </c>
      <c r="R882" t="s">
        <v>67</v>
      </c>
      <c r="S882" t="str" cm="1">
        <f t="array" ref="S882:T882">_xlfn.TEXTSPLIT(R882,"/",,TRUE)</f>
        <v>publishing</v>
      </c>
      <c r="T882" t="str">
        <v>nonfiction</v>
      </c>
    </row>
    <row r="883" spans="1:20" x14ac:dyDescent="0.55000000000000004">
      <c r="A883">
        <v>881</v>
      </c>
      <c r="B883" t="s">
        <v>68</v>
      </c>
      <c r="C883" s="3" t="s">
        <v>69</v>
      </c>
      <c r="D883">
        <v>-10151.954573713199</v>
      </c>
      <c r="E883">
        <v>167252.51682851999</v>
      </c>
      <c r="F883" s="4">
        <f t="shared" si="72"/>
        <v>-16.47490792182942</v>
      </c>
      <c r="G883" t="s">
        <v>19</v>
      </c>
      <c r="H883">
        <v>5633.9273961884001</v>
      </c>
      <c r="I883" s="5" cm="1">
        <f t="array" ref="I883">_xlfn.IFS(H883=0,0,H883&gt;0,E883/H883)</f>
        <v>29.686665281074387</v>
      </c>
      <c r="J883" t="s">
        <v>20</v>
      </c>
      <c r="K883" t="s">
        <v>21</v>
      </c>
      <c r="L883">
        <v>1111652560.40903</v>
      </c>
      <c r="M883" s="9">
        <f t="shared" si="73"/>
        <v>38435.34907880822</v>
      </c>
      <c r="N883">
        <v>1116318474.2234199</v>
      </c>
      <c r="O883" s="9">
        <f t="shared" si="74"/>
        <v>38489.352710919215</v>
      </c>
      <c r="P883" t="b">
        <v>0</v>
      </c>
      <c r="Q883" t="b">
        <v>0</v>
      </c>
      <c r="R883" t="s">
        <v>70</v>
      </c>
      <c r="S883" t="str" cm="1">
        <f t="array" ref="S883:T883">_xlfn.TEXTSPLIT(R883,"/",,TRUE)</f>
        <v>film &amp; video</v>
      </c>
      <c r="T883" t="str">
        <v>animation</v>
      </c>
    </row>
    <row r="884" spans="1:20" x14ac:dyDescent="0.55000000000000004">
      <c r="A884">
        <v>882</v>
      </c>
      <c r="B884" t="s">
        <v>71</v>
      </c>
      <c r="C884" s="3" t="s">
        <v>72</v>
      </c>
      <c r="D884">
        <v>-10203.9691727228</v>
      </c>
      <c r="E884">
        <v>167401.22803181299</v>
      </c>
      <c r="F884" s="4">
        <f t="shared" si="72"/>
        <v>-16.405501153346201</v>
      </c>
      <c r="G884" t="s">
        <v>73</v>
      </c>
      <c r="H884">
        <v>5639.7434776084301</v>
      </c>
      <c r="I884" s="5" cm="1">
        <f t="array" ref="I884">_xlfn.IFS(H884=0,0,H884&gt;0,E884/H884)</f>
        <v>29.682418836326324</v>
      </c>
      <c r="J884" t="s">
        <v>20</v>
      </c>
      <c r="K884" t="s">
        <v>21</v>
      </c>
      <c r="L884">
        <v>1111284086.2049</v>
      </c>
      <c r="M884" s="9">
        <f t="shared" si="73"/>
        <v>38431.084331075232</v>
      </c>
      <c r="N884">
        <v>1115953691.9930501</v>
      </c>
      <c r="O884" s="9">
        <f t="shared" si="74"/>
        <v>38485.130694364008</v>
      </c>
      <c r="P884" t="b">
        <v>0</v>
      </c>
      <c r="Q884" t="b">
        <v>0</v>
      </c>
      <c r="R884" t="s">
        <v>32</v>
      </c>
      <c r="S884" t="str" cm="1">
        <f t="array" ref="S884:T884">_xlfn.TEXTSPLIT(R884,"/",,TRUE)</f>
        <v>theater</v>
      </c>
      <c r="T884" t="str">
        <v>plays</v>
      </c>
    </row>
    <row r="885" spans="1:20" x14ac:dyDescent="0.55000000000000004">
      <c r="A885">
        <v>883</v>
      </c>
      <c r="B885" t="s">
        <v>74</v>
      </c>
      <c r="C885" s="3" t="s">
        <v>75</v>
      </c>
      <c r="D885">
        <v>-10255.983771732401</v>
      </c>
      <c r="E885">
        <v>167549.93923510599</v>
      </c>
      <c r="F885" s="4">
        <f t="shared" si="72"/>
        <v>-16.336798396357459</v>
      </c>
      <c r="G885" t="s">
        <v>13</v>
      </c>
      <c r="H885">
        <v>5645.5595590284502</v>
      </c>
      <c r="I885" s="5" cm="1">
        <f t="array" ref="I885">_xlfn.IFS(H885=0,0,H885&gt;0,E885/H885)</f>
        <v>29.67818114099213</v>
      </c>
      <c r="J885" t="s">
        <v>20</v>
      </c>
      <c r="K885" t="s">
        <v>21</v>
      </c>
      <c r="L885">
        <v>1110915612.0007701</v>
      </c>
      <c r="M885" s="9">
        <f t="shared" si="73"/>
        <v>38426.819583342251</v>
      </c>
      <c r="N885">
        <v>1115588909.7626901</v>
      </c>
      <c r="O885" s="9">
        <f t="shared" si="74"/>
        <v>38480.908677808911</v>
      </c>
      <c r="P885" t="b">
        <v>0</v>
      </c>
      <c r="Q885" t="b">
        <v>1</v>
      </c>
      <c r="R885" t="s">
        <v>32</v>
      </c>
      <c r="S885" t="str" cm="1">
        <f t="array" ref="S885:T885">_xlfn.TEXTSPLIT(R885,"/",,TRUE)</f>
        <v>theater</v>
      </c>
      <c r="T885" t="str">
        <v>plays</v>
      </c>
    </row>
    <row r="886" spans="1:20" x14ac:dyDescent="0.55000000000000004">
      <c r="A886">
        <v>884</v>
      </c>
      <c r="B886" t="s">
        <v>76</v>
      </c>
      <c r="C886" s="3" t="s">
        <v>77</v>
      </c>
      <c r="D886">
        <v>-10307.998370742</v>
      </c>
      <c r="E886">
        <v>167698.650438399</v>
      </c>
      <c r="F886" s="4">
        <f t="shared" si="72"/>
        <v>-16.268788993447188</v>
      </c>
      <c r="G886" t="s">
        <v>19</v>
      </c>
      <c r="H886">
        <v>5651.3756404484802</v>
      </c>
      <c r="I886" s="5" cm="1">
        <f t="array" ref="I886">_xlfn.IFS(H886=0,0,H886&gt;0,E886/H886)</f>
        <v>29.67395216805847</v>
      </c>
      <c r="J886" t="s">
        <v>20</v>
      </c>
      <c r="K886" t="s">
        <v>21</v>
      </c>
      <c r="L886">
        <v>1110547137.7966399</v>
      </c>
      <c r="M886" s="9">
        <f t="shared" si="73"/>
        <v>38422.554835609262</v>
      </c>
      <c r="N886">
        <v>1115224127.53232</v>
      </c>
      <c r="O886" s="9">
        <f t="shared" si="74"/>
        <v>38476.686661253705</v>
      </c>
      <c r="P886" t="b">
        <v>0</v>
      </c>
      <c r="Q886" t="b">
        <v>0</v>
      </c>
      <c r="R886" t="s">
        <v>52</v>
      </c>
      <c r="S886" t="str" cm="1">
        <f t="array" ref="S886:T886">_xlfn.TEXTSPLIT(R886,"/",,TRUE)</f>
        <v>film &amp; video</v>
      </c>
      <c r="T886" t="str">
        <v>drama</v>
      </c>
    </row>
    <row r="887" spans="1:20" x14ac:dyDescent="0.55000000000000004">
      <c r="A887">
        <v>885</v>
      </c>
      <c r="B887" t="s">
        <v>78</v>
      </c>
      <c r="C887" s="3" t="s">
        <v>79</v>
      </c>
      <c r="D887">
        <v>-10360.0129697516</v>
      </c>
      <c r="E887">
        <v>167847.361641692</v>
      </c>
      <c r="F887" s="4">
        <f t="shared" si="72"/>
        <v>-16.20146250123048</v>
      </c>
      <c r="G887" t="s">
        <v>13</v>
      </c>
      <c r="H887">
        <v>5657.1917218685103</v>
      </c>
      <c r="I887" s="5" cm="1">
        <f t="array" ref="I887">_xlfn.IFS(H887=0,0,H887&gt;0,E887/H887)</f>
        <v>29.66973189062325</v>
      </c>
      <c r="J887" t="s">
        <v>20</v>
      </c>
      <c r="K887" t="s">
        <v>21</v>
      </c>
      <c r="L887">
        <v>1110178663.59251</v>
      </c>
      <c r="M887" s="9">
        <f t="shared" si="73"/>
        <v>38418.290087876274</v>
      </c>
      <c r="N887">
        <v>1114859345.30195</v>
      </c>
      <c r="O887" s="9">
        <f t="shared" si="74"/>
        <v>38472.464644698499</v>
      </c>
      <c r="P887" t="b">
        <v>0</v>
      </c>
      <c r="Q887" t="b">
        <v>0</v>
      </c>
      <c r="R887" t="s">
        <v>32</v>
      </c>
      <c r="S887" t="str" cm="1">
        <f t="array" ref="S887:T887">_xlfn.TEXTSPLIT(R887,"/",,TRUE)</f>
        <v>theater</v>
      </c>
      <c r="T887" t="str">
        <v>plays</v>
      </c>
    </row>
    <row r="888" spans="1:20" x14ac:dyDescent="0.55000000000000004">
      <c r="A888">
        <v>886</v>
      </c>
      <c r="B888" t="s">
        <v>80</v>
      </c>
      <c r="C888" s="3" t="s">
        <v>81</v>
      </c>
      <c r="D888">
        <v>-10412.027568761199</v>
      </c>
      <c r="E888">
        <v>167996.07284498401</v>
      </c>
      <c r="F888" s="4">
        <f t="shared" si="72"/>
        <v>-16.134808685007336</v>
      </c>
      <c r="G888" t="s">
        <v>19</v>
      </c>
      <c r="H888">
        <v>5663.0078032885303</v>
      </c>
      <c r="I888" s="5" cm="1">
        <f t="array" ref="I888">_xlfn.IFS(H888=0,0,H888&gt;0,E888/H888)</f>
        <v>29.665520281894729</v>
      </c>
      <c r="J888" t="s">
        <v>20</v>
      </c>
      <c r="K888" t="s">
        <v>21</v>
      </c>
      <c r="L888">
        <v>1109810189.3883901</v>
      </c>
      <c r="M888" s="9">
        <f t="shared" si="73"/>
        <v>38414.025340143402</v>
      </c>
      <c r="N888">
        <v>1114494563.0715799</v>
      </c>
      <c r="O888" s="9">
        <f t="shared" si="74"/>
        <v>38468.242628143285</v>
      </c>
      <c r="P888" t="b">
        <v>0</v>
      </c>
      <c r="Q888" t="b">
        <v>0</v>
      </c>
      <c r="R888" t="s">
        <v>32</v>
      </c>
      <c r="S888" t="str" cm="1">
        <f t="array" ref="S888:T888">_xlfn.TEXTSPLIT(R888,"/",,TRUE)</f>
        <v>theater</v>
      </c>
      <c r="T888" t="str">
        <v>plays</v>
      </c>
    </row>
    <row r="889" spans="1:20" x14ac:dyDescent="0.55000000000000004">
      <c r="A889">
        <v>887</v>
      </c>
      <c r="B889" t="s">
        <v>82</v>
      </c>
      <c r="C889" s="3" t="s">
        <v>83</v>
      </c>
      <c r="D889">
        <v>-10464.0421677707</v>
      </c>
      <c r="E889">
        <v>168144.78404827701</v>
      </c>
      <c r="F889" s="4">
        <f t="shared" si="72"/>
        <v>-16.068817513576519</v>
      </c>
      <c r="G889" t="s">
        <v>19</v>
      </c>
      <c r="H889">
        <v>5668.8238847085604</v>
      </c>
      <c r="I889" s="5" cm="1">
        <f t="array" ref="I889">_xlfn.IFS(H889=0,0,H889&gt;0,E889/H889)</f>
        <v>29.661317315191472</v>
      </c>
      <c r="J889" t="s">
        <v>39</v>
      </c>
      <c r="K889" t="s">
        <v>40</v>
      </c>
      <c r="L889">
        <v>1109441715.1842599</v>
      </c>
      <c r="M889" s="9">
        <f t="shared" si="73"/>
        <v>38409.760592410414</v>
      </c>
      <c r="N889">
        <v>1114129780.8412099</v>
      </c>
      <c r="O889" s="9">
        <f t="shared" si="74"/>
        <v>38464.020611588079</v>
      </c>
      <c r="P889" t="b">
        <v>0</v>
      </c>
      <c r="Q889" t="b">
        <v>0</v>
      </c>
      <c r="R889" t="s">
        <v>41</v>
      </c>
      <c r="S889" t="str" cm="1">
        <f t="array" ref="S889:T889">_xlfn.TEXTSPLIT(R889,"/",,TRUE)</f>
        <v>film &amp; video</v>
      </c>
      <c r="T889" t="str">
        <v>documentary</v>
      </c>
    </row>
    <row r="890" spans="1:20" x14ac:dyDescent="0.55000000000000004">
      <c r="A890">
        <v>888</v>
      </c>
      <c r="B890" t="s">
        <v>84</v>
      </c>
      <c r="C890" s="3" t="s">
        <v>85</v>
      </c>
      <c r="D890">
        <v>-10516.056766780301</v>
      </c>
      <c r="E890">
        <v>168293.49525157001</v>
      </c>
      <c r="F890" s="4">
        <f t="shared" si="72"/>
        <v>-16.003479154201674</v>
      </c>
      <c r="G890" t="s">
        <v>19</v>
      </c>
      <c r="H890">
        <v>5674.6399661285895</v>
      </c>
      <c r="I890" s="5" cm="1">
        <f t="array" ref="I890">_xlfn.IFS(H890=0,0,H890&gt;0,E890/H890)</f>
        <v>29.657122963941077</v>
      </c>
      <c r="J890" t="s">
        <v>20</v>
      </c>
      <c r="K890" t="s">
        <v>21</v>
      </c>
      <c r="L890">
        <v>1109073240.98013</v>
      </c>
      <c r="M890" s="9">
        <f t="shared" si="73"/>
        <v>38405.495844677433</v>
      </c>
      <c r="N890">
        <v>1113764998.6108401</v>
      </c>
      <c r="O890" s="9">
        <f t="shared" si="74"/>
        <v>38459.798595032873</v>
      </c>
      <c r="P890" t="b">
        <v>0</v>
      </c>
      <c r="Q890" t="b">
        <v>0</v>
      </c>
      <c r="R890" t="s">
        <v>64</v>
      </c>
      <c r="S890" t="str" cm="1">
        <f t="array" ref="S890:T890">_xlfn.TEXTSPLIT(R890,"/",,TRUE)</f>
        <v>technology</v>
      </c>
      <c r="T890" t="str">
        <v>wearables</v>
      </c>
    </row>
    <row r="891" spans="1:20" x14ac:dyDescent="0.55000000000000004">
      <c r="A891">
        <v>889</v>
      </c>
      <c r="B891" t="s">
        <v>86</v>
      </c>
      <c r="C891" s="3" t="s">
        <v>87</v>
      </c>
      <c r="D891">
        <v>-10568.0713657899</v>
      </c>
      <c r="E891">
        <v>168442.20645486299</v>
      </c>
      <c r="F891" s="4">
        <f t="shared" si="72"/>
        <v>-15.938783967728529</v>
      </c>
      <c r="G891" t="s">
        <v>19</v>
      </c>
      <c r="H891">
        <v>5680.4560475486196</v>
      </c>
      <c r="I891" s="5" cm="1">
        <f t="array" ref="I891">_xlfn.IFS(H891=0,0,H891&gt;0,E891/H891)</f>
        <v>29.652937201680068</v>
      </c>
      <c r="J891" t="s">
        <v>20</v>
      </c>
      <c r="K891" t="s">
        <v>21</v>
      </c>
      <c r="L891">
        <v>1108704766.776</v>
      </c>
      <c r="M891" s="9">
        <f t="shared" si="73"/>
        <v>38401.231096944444</v>
      </c>
      <c r="N891">
        <v>1113400216.38047</v>
      </c>
      <c r="O891" s="9">
        <f t="shared" si="74"/>
        <v>38455.576578477659</v>
      </c>
      <c r="P891" t="b">
        <v>0</v>
      </c>
      <c r="Q891" t="b">
        <v>1</v>
      </c>
      <c r="R891" t="s">
        <v>88</v>
      </c>
      <c r="S891" t="str" cm="1">
        <f t="array" ref="S891:T891">_xlfn.TEXTSPLIT(R891,"/",,TRUE)</f>
        <v>games</v>
      </c>
      <c r="T891" t="str">
        <v>video games</v>
      </c>
    </row>
    <row r="892" spans="1:20" x14ac:dyDescent="0.55000000000000004">
      <c r="A892">
        <v>890</v>
      </c>
      <c r="B892" t="s">
        <v>89</v>
      </c>
      <c r="C892" s="3" t="s">
        <v>90</v>
      </c>
      <c r="D892">
        <v>-10620.0859647995</v>
      </c>
      <c r="E892">
        <v>168590.91765815599</v>
      </c>
      <c r="F892" s="4">
        <f t="shared" si="72"/>
        <v>-15.87472250384358</v>
      </c>
      <c r="G892" t="s">
        <v>73</v>
      </c>
      <c r="H892">
        <v>5686.2721289686397</v>
      </c>
      <c r="I892" s="5" cm="1">
        <f t="array" ref="I892">_xlfn.IFS(H892=0,0,H892&gt;0,E892/H892)</f>
        <v>29.648760002053322</v>
      </c>
      <c r="J892" t="s">
        <v>20</v>
      </c>
      <c r="K892" t="s">
        <v>21</v>
      </c>
      <c r="L892">
        <v>1108336292.5718701</v>
      </c>
      <c r="M892" s="9">
        <f t="shared" si="73"/>
        <v>38396.966349211456</v>
      </c>
      <c r="N892">
        <v>1113035434.15011</v>
      </c>
      <c r="O892" s="9">
        <f t="shared" si="74"/>
        <v>38451.35456192257</v>
      </c>
      <c r="P892" t="b">
        <v>0</v>
      </c>
      <c r="Q892" t="b">
        <v>0</v>
      </c>
      <c r="R892" t="s">
        <v>32</v>
      </c>
      <c r="S892" t="str" cm="1">
        <f t="array" ref="S892:T892">_xlfn.TEXTSPLIT(R892,"/",,TRUE)</f>
        <v>theater</v>
      </c>
      <c r="T892" t="str">
        <v>plays</v>
      </c>
    </row>
    <row r="893" spans="1:20" x14ac:dyDescent="0.55000000000000004">
      <c r="A893">
        <v>891</v>
      </c>
      <c r="B893" t="s">
        <v>91</v>
      </c>
      <c r="C893" s="3" t="s">
        <v>92</v>
      </c>
      <c r="D893">
        <v>-10672.100563809099</v>
      </c>
      <c r="E893">
        <v>168739.628861448</v>
      </c>
      <c r="F893" s="4">
        <f t="shared" si="72"/>
        <v>-15.811285496472237</v>
      </c>
      <c r="G893" t="s">
        <v>13</v>
      </c>
      <c r="H893">
        <v>5692.0882103886697</v>
      </c>
      <c r="I893" s="5" cm="1">
        <f t="array" ref="I893">_xlfn.IFS(H893=0,0,H893&gt;0,E893/H893)</f>
        <v>29.644591338813079</v>
      </c>
      <c r="J893" t="s">
        <v>20</v>
      </c>
      <c r="K893" t="s">
        <v>21</v>
      </c>
      <c r="L893">
        <v>1107967818.3677399</v>
      </c>
      <c r="M893" s="9">
        <f t="shared" si="73"/>
        <v>38392.701601478468</v>
      </c>
      <c r="N893">
        <v>1112670651.91974</v>
      </c>
      <c r="O893" s="9">
        <f t="shared" si="74"/>
        <v>38447.132545367363</v>
      </c>
      <c r="P893" t="b">
        <v>0</v>
      </c>
      <c r="Q893" t="b">
        <v>0</v>
      </c>
      <c r="R893" t="s">
        <v>22</v>
      </c>
      <c r="S893" t="str" cm="1">
        <f t="array" ref="S893:T893">_xlfn.TEXTSPLIT(R893,"/",,TRUE)</f>
        <v>music</v>
      </c>
      <c r="T893" t="str">
        <v>rock</v>
      </c>
    </row>
    <row r="894" spans="1:20" x14ac:dyDescent="0.55000000000000004">
      <c r="A894">
        <v>892</v>
      </c>
      <c r="B894" t="s">
        <v>93</v>
      </c>
      <c r="C894" s="3" t="s">
        <v>94</v>
      </c>
      <c r="D894">
        <v>-10724.1151628187</v>
      </c>
      <c r="E894">
        <v>168888.340064741</v>
      </c>
      <c r="F894" s="4">
        <f t="shared" si="72"/>
        <v>-15.748463859311149</v>
      </c>
      <c r="G894" t="s">
        <v>19</v>
      </c>
      <c r="H894">
        <v>5697.9042918086998</v>
      </c>
      <c r="I894" s="5" cm="1">
        <f t="array" ref="I894">_xlfn.IFS(H894=0,0,H894&gt;0,E894/H894)</f>
        <v>29.640431185819438</v>
      </c>
      <c r="J894" t="s">
        <v>20</v>
      </c>
      <c r="K894" t="s">
        <v>21</v>
      </c>
      <c r="L894">
        <v>1107599344.16361</v>
      </c>
      <c r="M894" s="9">
        <f t="shared" si="73"/>
        <v>38388.436853745487</v>
      </c>
      <c r="N894">
        <v>1112305869.6893699</v>
      </c>
      <c r="O894" s="9">
        <f t="shared" si="74"/>
        <v>38442.91052881215</v>
      </c>
      <c r="P894" t="b">
        <v>0</v>
      </c>
      <c r="Q894" t="b">
        <v>1</v>
      </c>
      <c r="R894" t="s">
        <v>32</v>
      </c>
      <c r="S894" t="str" cm="1">
        <f t="array" ref="S894:T894">_xlfn.TEXTSPLIT(R894,"/",,TRUE)</f>
        <v>theater</v>
      </c>
      <c r="T894" t="str">
        <v>plays</v>
      </c>
    </row>
    <row r="895" spans="1:20" x14ac:dyDescent="0.55000000000000004">
      <c r="A895">
        <v>893</v>
      </c>
      <c r="B895" t="s">
        <v>95</v>
      </c>
      <c r="C895" s="3" t="s">
        <v>96</v>
      </c>
      <c r="D895">
        <v>-10776.129761828201</v>
      </c>
      <c r="E895">
        <v>169037.051268034</v>
      </c>
      <c r="F895" s="4">
        <f t="shared" si="72"/>
        <v>-15.686248681489188</v>
      </c>
      <c r="G895" t="s">
        <v>19</v>
      </c>
      <c r="H895">
        <v>5703.7203732287198</v>
      </c>
      <c r="I895" s="5" cm="1">
        <f t="array" ref="I895">_xlfn.IFS(H895=0,0,H895&gt;0,E895/H895)</f>
        <v>29.636279517038588</v>
      </c>
      <c r="J895" t="s">
        <v>97</v>
      </c>
      <c r="K895" t="s">
        <v>98</v>
      </c>
      <c r="L895">
        <v>1107230869.95948</v>
      </c>
      <c r="M895" s="9">
        <f t="shared" si="73"/>
        <v>38384.172106012498</v>
      </c>
      <c r="N895">
        <v>1111941087.4590001</v>
      </c>
      <c r="O895" s="9">
        <f t="shared" si="74"/>
        <v>38438.688512256944</v>
      </c>
      <c r="P895" t="b">
        <v>0</v>
      </c>
      <c r="Q895" t="b">
        <v>0</v>
      </c>
      <c r="R895" t="s">
        <v>99</v>
      </c>
      <c r="S895" t="str" cm="1">
        <f t="array" ref="S895:T895">_xlfn.TEXTSPLIT(R895,"/",,TRUE)</f>
        <v>film &amp; video</v>
      </c>
      <c r="T895" t="str">
        <v>shorts</v>
      </c>
    </row>
    <row r="896" spans="1:20" x14ac:dyDescent="0.55000000000000004">
      <c r="A896">
        <v>894</v>
      </c>
      <c r="B896" t="s">
        <v>100</v>
      </c>
      <c r="C896" s="3" t="s">
        <v>101</v>
      </c>
      <c r="D896">
        <v>-10828.144360837799</v>
      </c>
      <c r="E896">
        <v>169185.76247132701</v>
      </c>
      <c r="F896" s="4">
        <f t="shared" si="72"/>
        <v>-15.624631223353648</v>
      </c>
      <c r="G896" t="s">
        <v>19</v>
      </c>
      <c r="H896">
        <v>5709.5364546487499</v>
      </c>
      <c r="I896" s="5" cm="1">
        <f t="array" ref="I896">_xlfn.IFS(H896=0,0,H896&gt;0,E896/H896)</f>
        <v>29.632136306542822</v>
      </c>
      <c r="J896" t="s">
        <v>20</v>
      </c>
      <c r="K896" t="s">
        <v>21</v>
      </c>
      <c r="L896">
        <v>1106862395.7553501</v>
      </c>
      <c r="M896" s="9">
        <f t="shared" si="73"/>
        <v>38379.907358279517</v>
      </c>
      <c r="N896">
        <v>1111576305.2286301</v>
      </c>
      <c r="O896" s="9">
        <f t="shared" si="74"/>
        <v>38434.466495701738</v>
      </c>
      <c r="P896" t="b">
        <v>0</v>
      </c>
      <c r="Q896" t="b">
        <v>0</v>
      </c>
      <c r="R896" t="s">
        <v>70</v>
      </c>
      <c r="S896" t="str" cm="1">
        <f t="array" ref="S896:T896">_xlfn.TEXTSPLIT(R896,"/",,TRUE)</f>
        <v>film &amp; video</v>
      </c>
      <c r="T896" t="str">
        <v>animation</v>
      </c>
    </row>
    <row r="897" spans="1:20" x14ac:dyDescent="0.55000000000000004">
      <c r="A897">
        <v>895</v>
      </c>
      <c r="B897" t="s">
        <v>102</v>
      </c>
      <c r="C897" s="3" t="s">
        <v>103</v>
      </c>
      <c r="D897">
        <v>-10880.1589598474</v>
      </c>
      <c r="E897">
        <v>169334.47367462001</v>
      </c>
      <c r="F897" s="4">
        <f t="shared" si="72"/>
        <v>-15.563602912378315</v>
      </c>
      <c r="G897" t="s">
        <v>19</v>
      </c>
      <c r="H897">
        <v>5715.35253606878</v>
      </c>
      <c r="I897" s="5" cm="1">
        <f t="array" ref="I897">_xlfn.IFS(H897=0,0,H897&gt;0,E897/H897)</f>
        <v>29.628001528510122</v>
      </c>
      <c r="J897" t="s">
        <v>39</v>
      </c>
      <c r="K897" t="s">
        <v>40</v>
      </c>
      <c r="L897">
        <v>1106493921.55123</v>
      </c>
      <c r="M897" s="9">
        <f t="shared" si="73"/>
        <v>38375.642610546645</v>
      </c>
      <c r="N897">
        <v>1111211522.99826</v>
      </c>
      <c r="O897" s="9">
        <f t="shared" si="74"/>
        <v>38430.244479146524</v>
      </c>
      <c r="P897" t="b">
        <v>0</v>
      </c>
      <c r="Q897" t="b">
        <v>0</v>
      </c>
      <c r="R897" t="s">
        <v>88</v>
      </c>
      <c r="S897" t="str" cm="1">
        <f t="array" ref="S897:T897">_xlfn.TEXTSPLIT(R897,"/",,TRUE)</f>
        <v>games</v>
      </c>
      <c r="T897" t="str">
        <v>video games</v>
      </c>
    </row>
    <row r="898" spans="1:20" x14ac:dyDescent="0.55000000000000004">
      <c r="A898">
        <v>896</v>
      </c>
      <c r="B898" t="s">
        <v>104</v>
      </c>
      <c r="C898" s="3" t="s">
        <v>105</v>
      </c>
      <c r="D898">
        <v>-10932.173558857001</v>
      </c>
      <c r="E898">
        <v>169483.18487791301</v>
      </c>
      <c r="F898" s="4">
        <f t="shared" si="72"/>
        <v>-15.503155339187014</v>
      </c>
      <c r="G898" t="s">
        <v>13</v>
      </c>
      <c r="H898">
        <v>5721.1686174888</v>
      </c>
      <c r="I898" s="5" cm="1">
        <f t="array" ref="I898">_xlfn.IFS(H898=0,0,H898&gt;0,E898/H898)</f>
        <v>29.62387515722347</v>
      </c>
      <c r="J898" t="s">
        <v>106</v>
      </c>
      <c r="K898" t="s">
        <v>107</v>
      </c>
      <c r="L898">
        <v>1106125447.3471</v>
      </c>
      <c r="M898" s="9">
        <f t="shared" si="73"/>
        <v>38371.377862813657</v>
      </c>
      <c r="N898">
        <v>1110846740.76789</v>
      </c>
      <c r="O898" s="9">
        <f t="shared" si="74"/>
        <v>38426.022462591318</v>
      </c>
      <c r="P898" t="b">
        <v>0</v>
      </c>
      <c r="Q898" t="b">
        <v>0</v>
      </c>
      <c r="R898" t="s">
        <v>41</v>
      </c>
      <c r="S898" t="str" cm="1">
        <f t="array" ref="S898:T898">_xlfn.TEXTSPLIT(R898,"/",,TRUE)</f>
        <v>film &amp; video</v>
      </c>
      <c r="T898" t="str">
        <v>documentary</v>
      </c>
    </row>
    <row r="899" spans="1:20" x14ac:dyDescent="0.55000000000000004">
      <c r="A899">
        <v>897</v>
      </c>
      <c r="B899" t="s">
        <v>108</v>
      </c>
      <c r="C899" s="3" t="s">
        <v>109</v>
      </c>
      <c r="D899">
        <v>-10984.1881578666</v>
      </c>
      <c r="E899">
        <v>169631.89608120499</v>
      </c>
      <c r="F899" s="4">
        <f t="shared" si="72"/>
        <v>-15.443280253690746</v>
      </c>
      <c r="G899" t="s">
        <v>19</v>
      </c>
      <c r="H899">
        <v>5726.9846989088301</v>
      </c>
      <c r="I899" s="5" cm="1">
        <f t="array" ref="I899">_xlfn.IFS(H899=0,0,H899&gt;0,E899/H899)</f>
        <v>29.619757167069992</v>
      </c>
      <c r="J899" t="s">
        <v>20</v>
      </c>
      <c r="K899" t="s">
        <v>21</v>
      </c>
      <c r="L899">
        <v>1105756973.1429701</v>
      </c>
      <c r="M899" s="9">
        <f t="shared" si="73"/>
        <v>38367.113115080669</v>
      </c>
      <c r="N899">
        <v>1110481958.5375299</v>
      </c>
      <c r="O899" s="9">
        <f t="shared" si="74"/>
        <v>38421.800446036228</v>
      </c>
      <c r="P899" t="b">
        <v>0</v>
      </c>
      <c r="Q899" t="b">
        <v>0</v>
      </c>
      <c r="R899" t="s">
        <v>32</v>
      </c>
      <c r="S899" t="str" cm="1">
        <f t="array" ref="S899:T899">_xlfn.TEXTSPLIT(R899,"/",,TRUE)</f>
        <v>theater</v>
      </c>
      <c r="T899" t="str">
        <v>plays</v>
      </c>
    </row>
    <row r="900" spans="1:20" ht="37" x14ac:dyDescent="0.55000000000000004">
      <c r="A900">
        <v>898</v>
      </c>
      <c r="B900" t="s">
        <v>110</v>
      </c>
      <c r="C900" s="3" t="s">
        <v>111</v>
      </c>
      <c r="D900">
        <v>-11036.2027568761</v>
      </c>
      <c r="E900">
        <v>169780.60728449799</v>
      </c>
      <c r="F900" s="4">
        <f t="shared" si="72"/>
        <v>-15.383969561334515</v>
      </c>
      <c r="G900" t="s">
        <v>19</v>
      </c>
      <c r="H900">
        <v>5732.8007803288601</v>
      </c>
      <c r="I900" s="5" cm="1">
        <f t="array" ref="I900">_xlfn.IFS(H900=0,0,H900&gt;0,E900/H900)</f>
        <v>29.615647532541431</v>
      </c>
      <c r="J900" t="s">
        <v>20</v>
      </c>
      <c r="K900" t="s">
        <v>21</v>
      </c>
      <c r="L900">
        <v>1105388498.9388399</v>
      </c>
      <c r="M900" s="9">
        <f t="shared" si="73"/>
        <v>38362.848367347688</v>
      </c>
      <c r="N900">
        <v>1110117176.3071599</v>
      </c>
      <c r="O900" s="9">
        <f t="shared" si="74"/>
        <v>38417.578429481015</v>
      </c>
      <c r="P900" t="b">
        <v>0</v>
      </c>
      <c r="Q900" t="b">
        <v>0</v>
      </c>
      <c r="R900" t="s">
        <v>41</v>
      </c>
      <c r="S900" t="str" cm="1">
        <f t="array" ref="S900:T900">_xlfn.TEXTSPLIT(R900,"/",,TRUE)</f>
        <v>film &amp; video</v>
      </c>
      <c r="T900" t="str">
        <v>documentary</v>
      </c>
    </row>
    <row r="901" spans="1:20" x14ac:dyDescent="0.55000000000000004">
      <c r="A901">
        <v>899</v>
      </c>
      <c r="B901" t="s">
        <v>112</v>
      </c>
      <c r="C901" s="3" t="s">
        <v>113</v>
      </c>
      <c r="D901">
        <v>-11088.217355885699</v>
      </c>
      <c r="E901">
        <v>169929.318487791</v>
      </c>
      <c r="F901" s="4">
        <f t="shared" si="72"/>
        <v>-15.325215319448205</v>
      </c>
      <c r="G901" t="s">
        <v>19</v>
      </c>
      <c r="H901">
        <v>5738.6168617488902</v>
      </c>
      <c r="I901" s="5" cm="1">
        <f t="array" ref="I901">_xlfn.IFS(H901=0,0,H901&gt;0,E901/H901)</f>
        <v>29.611546228232363</v>
      </c>
      <c r="J901" t="s">
        <v>35</v>
      </c>
      <c r="K901" t="s">
        <v>36</v>
      </c>
      <c r="L901">
        <v>1105020024.73471</v>
      </c>
      <c r="M901" s="9">
        <f t="shared" si="73"/>
        <v>38358.583619614699</v>
      </c>
      <c r="N901">
        <v>1109752394.0767901</v>
      </c>
      <c r="O901" s="9">
        <f t="shared" si="74"/>
        <v>38413.356412925808</v>
      </c>
      <c r="P901" t="b">
        <v>0</v>
      </c>
      <c r="Q901" t="b">
        <v>1</v>
      </c>
      <c r="R901" t="s">
        <v>52</v>
      </c>
      <c r="S901" t="str" cm="1">
        <f t="array" ref="S901:T901">_xlfn.TEXTSPLIT(R901,"/",,TRUE)</f>
        <v>film &amp; video</v>
      </c>
      <c r="T901" t="str">
        <v>drama</v>
      </c>
    </row>
    <row r="902" spans="1:20" x14ac:dyDescent="0.55000000000000004">
      <c r="A902">
        <v>900</v>
      </c>
      <c r="B902" t="s">
        <v>114</v>
      </c>
      <c r="C902" s="3" t="s">
        <v>115</v>
      </c>
      <c r="D902">
        <v>-11140.2319548953</v>
      </c>
      <c r="E902">
        <v>170078.029691084</v>
      </c>
      <c r="F902" s="4">
        <f t="shared" si="72"/>
        <v>-15.267009733701945</v>
      </c>
      <c r="G902" t="s">
        <v>19</v>
      </c>
      <c r="H902">
        <v>5744.4329431689102</v>
      </c>
      <c r="I902" s="5" cm="1">
        <f t="array" ref="I902">_xlfn.IFS(H902=0,0,H902&gt;0,E902/H902)</f>
        <v>29.607453228840484</v>
      </c>
      <c r="J902" t="s">
        <v>20</v>
      </c>
      <c r="K902" t="s">
        <v>21</v>
      </c>
      <c r="L902">
        <v>1104651550.53058</v>
      </c>
      <c r="M902" s="9">
        <f t="shared" si="73"/>
        <v>38354.318871881711</v>
      </c>
      <c r="N902">
        <v>1109387611.84642</v>
      </c>
      <c r="O902" s="9">
        <f t="shared" si="74"/>
        <v>38409.134396370602</v>
      </c>
      <c r="P902" t="b">
        <v>0</v>
      </c>
      <c r="Q902" t="b">
        <v>0</v>
      </c>
      <c r="R902" t="s">
        <v>32</v>
      </c>
      <c r="S902" t="str" cm="1">
        <f t="array" ref="S902:T902">_xlfn.TEXTSPLIT(R902,"/",,TRUE)</f>
        <v>theater</v>
      </c>
      <c r="T902" t="str">
        <v>plays</v>
      </c>
    </row>
    <row r="903" spans="1:20" ht="37" x14ac:dyDescent="0.55000000000000004">
      <c r="A903">
        <v>901</v>
      </c>
      <c r="B903" t="s">
        <v>116</v>
      </c>
      <c r="C903" s="3" t="s">
        <v>117</v>
      </c>
      <c r="D903">
        <v>-11192.246553904901</v>
      </c>
      <c r="E903">
        <v>170226.740894377</v>
      </c>
      <c r="F903" s="4">
        <f t="shared" si="72"/>
        <v>-15.209345154658518</v>
      </c>
      <c r="G903" t="s">
        <v>19</v>
      </c>
      <c r="H903">
        <v>5750.2490245889403</v>
      </c>
      <c r="I903" s="5" cm="1">
        <f t="array" ref="I903">_xlfn.IFS(H903=0,0,H903&gt;0,E903/H903)</f>
        <v>29.603368509165698</v>
      </c>
      <c r="J903" t="s">
        <v>20</v>
      </c>
      <c r="K903" t="s">
        <v>21</v>
      </c>
      <c r="L903">
        <v>1104283076.3264501</v>
      </c>
      <c r="M903" s="9">
        <f t="shared" si="73"/>
        <v>38350.05412414873</v>
      </c>
      <c r="N903">
        <v>1109022829.61605</v>
      </c>
      <c r="O903" s="9">
        <f t="shared" si="74"/>
        <v>38404.912379815396</v>
      </c>
      <c r="P903" t="b">
        <v>0</v>
      </c>
      <c r="Q903" t="b">
        <v>1</v>
      </c>
      <c r="R903" t="s">
        <v>118</v>
      </c>
      <c r="S903" t="str" cm="1">
        <f t="array" ref="S903:T903">_xlfn.TEXTSPLIT(R903,"/",,TRUE)</f>
        <v>publishing</v>
      </c>
      <c r="T903" t="str">
        <v>fiction</v>
      </c>
    </row>
    <row r="904" spans="1:20" x14ac:dyDescent="0.55000000000000004">
      <c r="A904">
        <v>902</v>
      </c>
      <c r="B904" t="s">
        <v>119</v>
      </c>
      <c r="C904" s="3" t="s">
        <v>120</v>
      </c>
      <c r="D904">
        <v>-11244.2611529145</v>
      </c>
      <c r="E904">
        <v>170375.45209766901</v>
      </c>
      <c r="F904" s="4">
        <f t="shared" si="72"/>
        <v>-15.152214074422123</v>
      </c>
      <c r="G904" t="s">
        <v>19</v>
      </c>
      <c r="H904">
        <v>5756.0651060089704</v>
      </c>
      <c r="I904" s="5" cm="1">
        <f t="array" ref="I904">_xlfn.IFS(H904=0,0,H904&gt;0,E904/H904)</f>
        <v>29.599292044109742</v>
      </c>
      <c r="J904" t="s">
        <v>20</v>
      </c>
      <c r="K904" t="s">
        <v>21</v>
      </c>
      <c r="L904">
        <v>1103914602.1223199</v>
      </c>
      <c r="M904" s="9">
        <f t="shared" si="73"/>
        <v>38345.789376415742</v>
      </c>
      <c r="N904">
        <v>1108658047.38568</v>
      </c>
      <c r="O904" s="9">
        <f t="shared" si="74"/>
        <v>38400.690363260182</v>
      </c>
      <c r="P904" t="b">
        <v>0</v>
      </c>
      <c r="Q904" t="b">
        <v>0</v>
      </c>
      <c r="R904" t="s">
        <v>121</v>
      </c>
      <c r="S904" t="str" cm="1">
        <f t="array" ref="S904:T904">_xlfn.TEXTSPLIT(R904,"/",,TRUE)</f>
        <v>photography</v>
      </c>
      <c r="T904" t="str">
        <v>photography books</v>
      </c>
    </row>
    <row r="905" spans="1:20" x14ac:dyDescent="0.55000000000000004">
      <c r="A905">
        <v>903</v>
      </c>
      <c r="B905" t="s">
        <v>122</v>
      </c>
      <c r="C905" s="3" t="s">
        <v>123</v>
      </c>
      <c r="D905">
        <v>-11296.2757519241</v>
      </c>
      <c r="E905">
        <v>170524.16330096201</v>
      </c>
      <c r="F905" s="4">
        <f t="shared" si="72"/>
        <v>-15.095609123380026</v>
      </c>
      <c r="G905" t="s">
        <v>13</v>
      </c>
      <c r="H905">
        <v>5761.8811874289904</v>
      </c>
      <c r="I905" s="5" cm="1">
        <f t="array" ref="I905">_xlfn.IFS(H905=0,0,H905&gt;0,E905/H905)</f>
        <v>29.595223808676209</v>
      </c>
      <c r="J905" t="s">
        <v>35</v>
      </c>
      <c r="K905" t="s">
        <v>36</v>
      </c>
      <c r="L905">
        <v>1103546127.91819</v>
      </c>
      <c r="M905" s="9">
        <f t="shared" si="73"/>
        <v>38341.524628682753</v>
      </c>
      <c r="N905">
        <v>1108293265.1553099</v>
      </c>
      <c r="O905" s="9">
        <f t="shared" si="74"/>
        <v>38396.468346704976</v>
      </c>
      <c r="P905" t="b">
        <v>0</v>
      </c>
      <c r="Q905" t="b">
        <v>0</v>
      </c>
      <c r="R905" t="s">
        <v>32</v>
      </c>
      <c r="S905" t="str" cm="1">
        <f t="array" ref="S905:T905">_xlfn.TEXTSPLIT(R905,"/",,TRUE)</f>
        <v>theater</v>
      </c>
      <c r="T905" t="str">
        <v>plays</v>
      </c>
    </row>
    <row r="906" spans="1:20" x14ac:dyDescent="0.55000000000000004">
      <c r="A906">
        <v>904</v>
      </c>
      <c r="B906" t="s">
        <v>124</v>
      </c>
      <c r="C906" s="3" t="s">
        <v>125</v>
      </c>
      <c r="D906">
        <v>-11348.290350933599</v>
      </c>
      <c r="E906">
        <v>170672.87450425501</v>
      </c>
      <c r="F906" s="4">
        <f t="shared" si="72"/>
        <v>-15.0395230670331</v>
      </c>
      <c r="G906" t="s">
        <v>19</v>
      </c>
      <c r="H906">
        <v>5767.6972688490196</v>
      </c>
      <c r="I906" s="5" cm="1">
        <f t="array" ref="I906">_xlfn.IFS(H906=0,0,H906&gt;0,E906/H906)</f>
        <v>29.591163777968859</v>
      </c>
      <c r="J906" t="s">
        <v>20</v>
      </c>
      <c r="K906" t="s">
        <v>21</v>
      </c>
      <c r="L906">
        <v>1103177653.7140701</v>
      </c>
      <c r="M906" s="9">
        <f t="shared" si="73"/>
        <v>38337.259880949889</v>
      </c>
      <c r="N906">
        <v>1107928482.9249499</v>
      </c>
      <c r="O906" s="9">
        <f t="shared" si="74"/>
        <v>38392.246330149886</v>
      </c>
      <c r="P906" t="b">
        <v>0</v>
      </c>
      <c r="Q906" t="b">
        <v>1</v>
      </c>
      <c r="R906" t="s">
        <v>64</v>
      </c>
      <c r="S906" t="str" cm="1">
        <f t="array" ref="S906:T906">_xlfn.TEXTSPLIT(R906,"/",,TRUE)</f>
        <v>technology</v>
      </c>
      <c r="T906" t="str">
        <v>wearables</v>
      </c>
    </row>
    <row r="907" spans="1:20" x14ac:dyDescent="0.55000000000000004">
      <c r="A907">
        <v>905</v>
      </c>
      <c r="B907" t="s">
        <v>126</v>
      </c>
      <c r="C907" s="3" t="s">
        <v>127</v>
      </c>
      <c r="D907">
        <v>-11400.3049499432</v>
      </c>
      <c r="E907">
        <v>170821.58570754799</v>
      </c>
      <c r="F907" s="4">
        <f t="shared" si="72"/>
        <v>-14.9839488029133</v>
      </c>
      <c r="G907" t="s">
        <v>19</v>
      </c>
      <c r="H907">
        <v>5773.5133502690496</v>
      </c>
      <c r="I907" s="5" cm="1">
        <f t="array" ref="I907">_xlfn.IFS(H907=0,0,H907&gt;0,E907/H907)</f>
        <v>29.587111927192058</v>
      </c>
      <c r="J907" t="s">
        <v>106</v>
      </c>
      <c r="K907" t="s">
        <v>107</v>
      </c>
      <c r="L907">
        <v>1102809179.5099399</v>
      </c>
      <c r="M907" s="9">
        <f t="shared" si="73"/>
        <v>38332.995133216893</v>
      </c>
      <c r="N907">
        <v>1107563700.6945801</v>
      </c>
      <c r="O907" s="9">
        <f t="shared" si="74"/>
        <v>38388.02431359468</v>
      </c>
      <c r="P907" t="b">
        <v>0</v>
      </c>
      <c r="Q907" t="b">
        <v>1</v>
      </c>
      <c r="R907" t="s">
        <v>22</v>
      </c>
      <c r="S907" t="str" cm="1">
        <f t="array" ref="S907:T907">_xlfn.TEXTSPLIT(R907,"/",,TRUE)</f>
        <v>music</v>
      </c>
      <c r="T907" t="str">
        <v>rock</v>
      </c>
    </row>
    <row r="908" spans="1:20" x14ac:dyDescent="0.55000000000000004">
      <c r="A908">
        <v>906</v>
      </c>
      <c r="B908" t="s">
        <v>128</v>
      </c>
      <c r="C908" s="3" t="s">
        <v>129</v>
      </c>
      <c r="D908">
        <v>-11452.319548952801</v>
      </c>
      <c r="E908">
        <v>170970.29691084099</v>
      </c>
      <c r="F908" s="4">
        <f t="shared" si="72"/>
        <v>-14.92887935758608</v>
      </c>
      <c r="G908" t="s">
        <v>19</v>
      </c>
      <c r="H908">
        <v>5779.3294316890697</v>
      </c>
      <c r="I908" s="5" cm="1">
        <f t="array" ref="I908">_xlfn.IFS(H908=0,0,H908&gt;0,E908/H908)</f>
        <v>29.583068231650039</v>
      </c>
      <c r="J908" t="s">
        <v>20</v>
      </c>
      <c r="K908" t="s">
        <v>21</v>
      </c>
      <c r="L908">
        <v>1102440705.30581</v>
      </c>
      <c r="M908" s="9">
        <f t="shared" si="73"/>
        <v>38328.730385483912</v>
      </c>
      <c r="N908">
        <v>1107198918.46421</v>
      </c>
      <c r="O908" s="9">
        <f t="shared" si="74"/>
        <v>38383.802297039467</v>
      </c>
      <c r="P908" t="b">
        <v>0</v>
      </c>
      <c r="Q908" t="b">
        <v>0</v>
      </c>
      <c r="R908" t="s">
        <v>16</v>
      </c>
      <c r="S908" t="str" cm="1">
        <f t="array" ref="S908:T908">_xlfn.TEXTSPLIT(R908,"/",,TRUE)</f>
        <v>food</v>
      </c>
      <c r="T908" t="str">
        <v>food trucks</v>
      </c>
    </row>
    <row r="909" spans="1:20" x14ac:dyDescent="0.55000000000000004">
      <c r="A909">
        <v>907</v>
      </c>
      <c r="B909" t="s">
        <v>130</v>
      </c>
      <c r="C909" s="3" t="s">
        <v>131</v>
      </c>
      <c r="D909">
        <v>-11504.3341479624</v>
      </c>
      <c r="E909">
        <v>171119.00811413399</v>
      </c>
      <c r="F909" s="4">
        <f t="shared" si="72"/>
        <v>-14.874307883732834</v>
      </c>
      <c r="G909" t="s">
        <v>19</v>
      </c>
      <c r="H909">
        <v>5785.1455131090997</v>
      </c>
      <c r="I909" s="5" cm="1">
        <f t="array" ref="I909">_xlfn.IFS(H909=0,0,H909&gt;0,E909/H909)</f>
        <v>29.579032666746151</v>
      </c>
      <c r="J909" t="s">
        <v>20</v>
      </c>
      <c r="K909" t="s">
        <v>21</v>
      </c>
      <c r="L909">
        <v>1102072231.10168</v>
      </c>
      <c r="M909" s="9">
        <f t="shared" si="73"/>
        <v>38324.465637750924</v>
      </c>
      <c r="N909">
        <v>1106834136.23384</v>
      </c>
      <c r="O909" s="9">
        <f t="shared" si="74"/>
        <v>38379.580280484261</v>
      </c>
      <c r="P909" t="b">
        <v>0</v>
      </c>
      <c r="Q909" t="b">
        <v>0</v>
      </c>
      <c r="R909" t="s">
        <v>132</v>
      </c>
      <c r="S909" t="str" cm="1">
        <f t="array" ref="S909:T909">_xlfn.TEXTSPLIT(R909,"/",,TRUE)</f>
        <v>publishing</v>
      </c>
      <c r="T909" t="str">
        <v>radio &amp; podcasts</v>
      </c>
    </row>
    <row r="910" spans="1:20" x14ac:dyDescent="0.55000000000000004">
      <c r="A910">
        <v>908</v>
      </c>
      <c r="B910" t="s">
        <v>133</v>
      </c>
      <c r="C910" s="3" t="s">
        <v>134</v>
      </c>
      <c r="D910">
        <v>-11556.348746972</v>
      </c>
      <c r="E910">
        <v>171267.719317426</v>
      </c>
      <c r="F910" s="4">
        <f t="shared" si="72"/>
        <v>-14.820227657312751</v>
      </c>
      <c r="G910" t="s">
        <v>19</v>
      </c>
      <c r="H910">
        <v>5790.9615945291298</v>
      </c>
      <c r="I910" s="5" cm="1">
        <f t="array" ref="I910">_xlfn.IFS(H910=0,0,H910&gt;0,E910/H910)</f>
        <v>29.57500520798256</v>
      </c>
      <c r="J910" t="s">
        <v>35</v>
      </c>
      <c r="K910" t="s">
        <v>36</v>
      </c>
      <c r="L910">
        <v>1101703756.8975501</v>
      </c>
      <c r="M910" s="9">
        <f t="shared" si="73"/>
        <v>38320.200890017943</v>
      </c>
      <c r="N910">
        <v>1106469354.0034699</v>
      </c>
      <c r="O910" s="9">
        <f t="shared" si="74"/>
        <v>38375.358263929054</v>
      </c>
      <c r="P910" t="b">
        <v>0</v>
      </c>
      <c r="Q910" t="b">
        <v>0</v>
      </c>
      <c r="R910" t="s">
        <v>118</v>
      </c>
      <c r="S910" t="str" cm="1">
        <f t="array" ref="S910:T910">_xlfn.TEXTSPLIT(R910,"/",,TRUE)</f>
        <v>publishing</v>
      </c>
      <c r="T910" t="str">
        <v>fiction</v>
      </c>
    </row>
    <row r="911" spans="1:20" ht="37" x14ac:dyDescent="0.55000000000000004">
      <c r="A911">
        <v>909</v>
      </c>
      <c r="B911" t="s">
        <v>135</v>
      </c>
      <c r="C911" s="3" t="s">
        <v>136</v>
      </c>
      <c r="D911">
        <v>-11608.363345981599</v>
      </c>
      <c r="E911">
        <v>171416.430520719</v>
      </c>
      <c r="F911" s="4">
        <f t="shared" si="72"/>
        <v>-14.766632074801247</v>
      </c>
      <c r="G911" t="s">
        <v>13</v>
      </c>
      <c r="H911">
        <v>5796.7776759491599</v>
      </c>
      <c r="I911" s="5" cm="1">
        <f t="array" ref="I911">_xlfn.IFS(H911=0,0,H911&gt;0,E911/H911)</f>
        <v>29.570985830960201</v>
      </c>
      <c r="J911" t="s">
        <v>20</v>
      </c>
      <c r="K911" t="s">
        <v>21</v>
      </c>
      <c r="L911">
        <v>1101335282.6934199</v>
      </c>
      <c r="M911" s="9">
        <f t="shared" si="73"/>
        <v>38315.936142284954</v>
      </c>
      <c r="N911">
        <v>1106104571.7730999</v>
      </c>
      <c r="O911" s="9">
        <f t="shared" si="74"/>
        <v>38371.136247373841</v>
      </c>
      <c r="P911" t="b">
        <v>0</v>
      </c>
      <c r="Q911" t="b">
        <v>1</v>
      </c>
      <c r="R911" t="s">
        <v>32</v>
      </c>
      <c r="S911" t="str" cm="1">
        <f t="array" ref="S911:T911">_xlfn.TEXTSPLIT(R911,"/",,TRUE)</f>
        <v>theater</v>
      </c>
      <c r="T911" t="str">
        <v>plays</v>
      </c>
    </row>
    <row r="912" spans="1:20" x14ac:dyDescent="0.55000000000000004">
      <c r="A912">
        <v>910</v>
      </c>
      <c r="B912" t="s">
        <v>137</v>
      </c>
      <c r="C912" s="3" t="s">
        <v>138</v>
      </c>
      <c r="D912">
        <v>-11660.3779449911</v>
      </c>
      <c r="E912">
        <v>171565.14172401201</v>
      </c>
      <c r="F912" s="4">
        <f t="shared" si="72"/>
        <v>-14.713514650501576</v>
      </c>
      <c r="G912" t="s">
        <v>19</v>
      </c>
      <c r="H912">
        <v>5802.5937573691799</v>
      </c>
      <c r="I912" s="5" cm="1">
        <f t="array" ref="I912">_xlfn.IFS(H912=0,0,H912&gt;0,E912/H912)</f>
        <v>29.566974511377374</v>
      </c>
      <c r="J912" t="s">
        <v>20</v>
      </c>
      <c r="K912" t="s">
        <v>21</v>
      </c>
      <c r="L912">
        <v>1100966808.48929</v>
      </c>
      <c r="M912" s="9">
        <f t="shared" si="73"/>
        <v>38311.671394551966</v>
      </c>
      <c r="N912">
        <v>1105739789.5427401</v>
      </c>
      <c r="O912" s="9">
        <f t="shared" si="74"/>
        <v>38366.914230818751</v>
      </c>
      <c r="P912" t="b">
        <v>0</v>
      </c>
      <c r="Q912" t="b">
        <v>0</v>
      </c>
      <c r="R912" t="s">
        <v>22</v>
      </c>
      <c r="S912" t="str" cm="1">
        <f t="array" ref="S912:T912">_xlfn.TEXTSPLIT(R912,"/",,TRUE)</f>
        <v>music</v>
      </c>
      <c r="T912" t="str">
        <v>rock</v>
      </c>
    </row>
    <row r="913" spans="1:20" x14ac:dyDescent="0.55000000000000004">
      <c r="A913">
        <v>911</v>
      </c>
      <c r="B913" t="s">
        <v>139</v>
      </c>
      <c r="C913" s="3" t="s">
        <v>140</v>
      </c>
      <c r="D913">
        <v>-11712.392544000701</v>
      </c>
      <c r="E913">
        <v>171713.85292730501</v>
      </c>
      <c r="F913" s="4">
        <f t="shared" si="72"/>
        <v>-14.660869013928325</v>
      </c>
      <c r="G913" t="s">
        <v>19</v>
      </c>
      <c r="H913">
        <v>5808.40983878921</v>
      </c>
      <c r="I913" s="5" cm="1">
        <f t="array" ref="I913">_xlfn.IFS(H913=0,0,H913&gt;0,E913/H913)</f>
        <v>29.562971225029735</v>
      </c>
      <c r="J913" t="s">
        <v>20</v>
      </c>
      <c r="K913" t="s">
        <v>21</v>
      </c>
      <c r="L913">
        <v>1100598334.2851601</v>
      </c>
      <c r="M913" s="9">
        <f t="shared" si="73"/>
        <v>38307.406646818985</v>
      </c>
      <c r="N913">
        <v>1105375007.3123701</v>
      </c>
      <c r="O913" s="9">
        <f t="shared" si="74"/>
        <v>38362.692214263545</v>
      </c>
      <c r="P913" t="b">
        <v>0</v>
      </c>
      <c r="Q913" t="b">
        <v>0</v>
      </c>
      <c r="R913" t="s">
        <v>32</v>
      </c>
      <c r="S913" t="str" cm="1">
        <f t="array" ref="S913:T913">_xlfn.TEXTSPLIT(R913,"/",,TRUE)</f>
        <v>theater</v>
      </c>
      <c r="T913" t="str">
        <v>plays</v>
      </c>
    </row>
    <row r="914" spans="1:20" x14ac:dyDescent="0.55000000000000004">
      <c r="A914">
        <v>912</v>
      </c>
      <c r="B914" t="s">
        <v>141</v>
      </c>
      <c r="C914" s="3" t="s">
        <v>142</v>
      </c>
      <c r="D914">
        <v>-11764.407143010299</v>
      </c>
      <c r="E914">
        <v>171862.56413059801</v>
      </c>
      <c r="F914" s="4">
        <f t="shared" si="72"/>
        <v>-14.608688907261117</v>
      </c>
      <c r="G914" t="s">
        <v>19</v>
      </c>
      <c r="H914">
        <v>5814.22592020924</v>
      </c>
      <c r="I914" s="5" cm="1">
        <f t="array" ref="I914">_xlfn.IFS(H914=0,0,H914&gt;0,E914/H914)</f>
        <v>29.558975947809934</v>
      </c>
      <c r="J914" t="s">
        <v>20</v>
      </c>
      <c r="K914" t="s">
        <v>21</v>
      </c>
      <c r="L914">
        <v>1100229860.0810299</v>
      </c>
      <c r="M914" s="9">
        <f t="shared" si="73"/>
        <v>38303.141899085997</v>
      </c>
      <c r="N914">
        <v>1105010225.082</v>
      </c>
      <c r="O914" s="9">
        <f t="shared" si="74"/>
        <v>38358.470197708331</v>
      </c>
      <c r="P914" t="b">
        <v>0</v>
      </c>
      <c r="Q914" t="b">
        <v>0</v>
      </c>
      <c r="R914" t="s">
        <v>32</v>
      </c>
      <c r="S914" t="str" cm="1">
        <f t="array" ref="S914:T914">_xlfn.TEXTSPLIT(R914,"/",,TRUE)</f>
        <v>theater</v>
      </c>
      <c r="T914" t="str">
        <v>plays</v>
      </c>
    </row>
    <row r="915" spans="1:20" x14ac:dyDescent="0.55000000000000004">
      <c r="A915">
        <v>913</v>
      </c>
      <c r="B915" t="s">
        <v>143</v>
      </c>
      <c r="C915" s="3" t="s">
        <v>144</v>
      </c>
      <c r="D915">
        <v>-11816.4217420199</v>
      </c>
      <c r="E915">
        <v>172011.27533388999</v>
      </c>
      <c r="F915" s="4">
        <f t="shared" si="72"/>
        <v>-14.556968182864331</v>
      </c>
      <c r="G915" t="s">
        <v>19</v>
      </c>
      <c r="H915">
        <v>5820.0420016292601</v>
      </c>
      <c r="I915" s="5" cm="1">
        <f t="array" ref="I915">_xlfn.IFS(H915=0,0,H915&gt;0,E915/H915)</f>
        <v>29.554988655706818</v>
      </c>
      <c r="J915" t="s">
        <v>20</v>
      </c>
      <c r="K915" t="s">
        <v>21</v>
      </c>
      <c r="L915">
        <v>1099861385.87691</v>
      </c>
      <c r="M915" s="9">
        <f t="shared" si="73"/>
        <v>38298.877151353125</v>
      </c>
      <c r="N915">
        <v>1104645442.85163</v>
      </c>
      <c r="O915" s="9">
        <f t="shared" si="74"/>
        <v>38354.248181153125</v>
      </c>
      <c r="P915" t="b">
        <v>0</v>
      </c>
      <c r="Q915" t="b">
        <v>0</v>
      </c>
      <c r="R915" t="s">
        <v>22</v>
      </c>
      <c r="S915" t="str" cm="1">
        <f t="array" ref="S915:T915">_xlfn.TEXTSPLIT(R915,"/",,TRUE)</f>
        <v>music</v>
      </c>
      <c r="T915" t="str">
        <v>rock</v>
      </c>
    </row>
    <row r="916" spans="1:20" ht="37" x14ac:dyDescent="0.55000000000000004">
      <c r="A916">
        <v>914</v>
      </c>
      <c r="B916" t="s">
        <v>145</v>
      </c>
      <c r="C916" s="3" t="s">
        <v>146</v>
      </c>
      <c r="D916">
        <v>-11868.436341029501</v>
      </c>
      <c r="E916">
        <v>172159.98653718299</v>
      </c>
      <c r="F916" s="4">
        <f t="shared" si="72"/>
        <v>-14.505700800873097</v>
      </c>
      <c r="G916" t="s">
        <v>13</v>
      </c>
      <c r="H916">
        <v>5825.8580830492901</v>
      </c>
      <c r="I916" s="5" cm="1">
        <f t="array" ref="I916">_xlfn.IFS(H916=0,0,H916&gt;0,E916/H916)</f>
        <v>29.551009324805488</v>
      </c>
      <c r="J916" t="s">
        <v>106</v>
      </c>
      <c r="K916" t="s">
        <v>107</v>
      </c>
      <c r="L916">
        <v>1099492911.67278</v>
      </c>
      <c r="M916" s="9">
        <f t="shared" si="73"/>
        <v>38294.612403620144</v>
      </c>
      <c r="N916">
        <v>1104280660.6212599</v>
      </c>
      <c r="O916" s="9">
        <f t="shared" si="74"/>
        <v>38350.026164597919</v>
      </c>
      <c r="P916" t="b">
        <v>0</v>
      </c>
      <c r="Q916" t="b">
        <v>0</v>
      </c>
      <c r="R916" t="s">
        <v>147</v>
      </c>
      <c r="S916" t="str" cm="1">
        <f t="array" ref="S916:T916">_xlfn.TEXTSPLIT(R916,"/",,TRUE)</f>
        <v>music</v>
      </c>
      <c r="T916" t="str">
        <v>metal</v>
      </c>
    </row>
    <row r="917" spans="1:20" x14ac:dyDescent="0.55000000000000004">
      <c r="A917">
        <v>915</v>
      </c>
      <c r="B917" t="s">
        <v>148</v>
      </c>
      <c r="C917" s="3" t="s">
        <v>149</v>
      </c>
      <c r="D917">
        <v>-11920.4509400391</v>
      </c>
      <c r="E917">
        <v>172308.697740476</v>
      </c>
      <c r="F917" s="4">
        <f t="shared" si="72"/>
        <v>-14.454880826841507</v>
      </c>
      <c r="G917" t="s">
        <v>13</v>
      </c>
      <c r="H917">
        <v>5831.6741644693202</v>
      </c>
      <c r="I917" s="5" cm="1">
        <f t="array" ref="I917">_xlfn.IFS(H917=0,0,H917&gt;0,E917/H917)</f>
        <v>29.54703793128607</v>
      </c>
      <c r="J917" t="s">
        <v>39</v>
      </c>
      <c r="K917" t="s">
        <v>40</v>
      </c>
      <c r="L917">
        <v>1099124437.4686501</v>
      </c>
      <c r="M917" s="9">
        <f t="shared" si="73"/>
        <v>38290.347655887155</v>
      </c>
      <c r="N917">
        <v>1103915878.3908899</v>
      </c>
      <c r="O917" s="9">
        <f t="shared" si="74"/>
        <v>38345.804148042705</v>
      </c>
      <c r="P917" t="b">
        <v>0</v>
      </c>
      <c r="Q917" t="b">
        <v>1</v>
      </c>
      <c r="R917" t="s">
        <v>64</v>
      </c>
      <c r="S917" t="str" cm="1">
        <f t="array" ref="S917:T917">_xlfn.TEXTSPLIT(R917,"/",,TRUE)</f>
        <v>technology</v>
      </c>
      <c r="T917" t="str">
        <v>wearables</v>
      </c>
    </row>
    <row r="918" spans="1:20" x14ac:dyDescent="0.55000000000000004">
      <c r="A918">
        <v>916</v>
      </c>
      <c r="B918" t="s">
        <v>150</v>
      </c>
      <c r="C918" s="3" t="s">
        <v>151</v>
      </c>
      <c r="D918">
        <v>-11972.4655390486</v>
      </c>
      <c r="E918">
        <v>172457.408943769</v>
      </c>
      <c r="F918" s="4">
        <f t="shared" si="72"/>
        <v>-14.404502429453093</v>
      </c>
      <c r="G918" t="s">
        <v>13</v>
      </c>
      <c r="H918">
        <v>5837.4902458893403</v>
      </c>
      <c r="I918" s="5" cm="1">
        <f t="array" ref="I918">_xlfn.IFS(H918=0,0,H918&gt;0,E918/H918)</f>
        <v>29.543074451423799</v>
      </c>
      <c r="J918" t="s">
        <v>20</v>
      </c>
      <c r="K918" t="s">
        <v>21</v>
      </c>
      <c r="L918">
        <v>1098755963.2645199</v>
      </c>
      <c r="M918" s="9">
        <f t="shared" si="73"/>
        <v>38286.082908154167</v>
      </c>
      <c r="N918">
        <v>1103551096.1605201</v>
      </c>
      <c r="O918" s="9">
        <f t="shared" si="74"/>
        <v>38341.582131487499</v>
      </c>
      <c r="P918" t="b">
        <v>0</v>
      </c>
      <c r="Q918" t="b">
        <v>0</v>
      </c>
      <c r="R918" t="s">
        <v>32</v>
      </c>
      <c r="S918" t="str" cm="1">
        <f t="array" ref="S918:T918">_xlfn.TEXTSPLIT(R918,"/",,TRUE)</f>
        <v>theater</v>
      </c>
      <c r="T918" t="str">
        <v>plays</v>
      </c>
    </row>
    <row r="919" spans="1:20" x14ac:dyDescent="0.55000000000000004">
      <c r="A919">
        <v>917</v>
      </c>
      <c r="B919" t="s">
        <v>152</v>
      </c>
      <c r="C919" s="3" t="s">
        <v>153</v>
      </c>
      <c r="D919">
        <v>-12024.480138058199</v>
      </c>
      <c r="E919">
        <v>172606.120147062</v>
      </c>
      <c r="F919" s="4">
        <f t="shared" si="72"/>
        <v>-14.354559878289731</v>
      </c>
      <c r="G919" t="s">
        <v>19</v>
      </c>
      <c r="H919">
        <v>5843.3063273093703</v>
      </c>
      <c r="I919" s="5" cm="1">
        <f t="array" ref="I919">_xlfn.IFS(H919=0,0,H919&gt;0,E919/H919)</f>
        <v>29.539118861588218</v>
      </c>
      <c r="J919" t="s">
        <v>20</v>
      </c>
      <c r="K919" t="s">
        <v>21</v>
      </c>
      <c r="L919">
        <v>1098387489.06039</v>
      </c>
      <c r="M919" s="9">
        <f t="shared" si="73"/>
        <v>38281.818160421179</v>
      </c>
      <c r="N919">
        <v>1103186313.93016</v>
      </c>
      <c r="O919" s="9">
        <f t="shared" si="74"/>
        <v>38337.360114932409</v>
      </c>
      <c r="P919" t="b">
        <v>0</v>
      </c>
      <c r="Q919" t="b">
        <v>0</v>
      </c>
      <c r="R919" t="s">
        <v>52</v>
      </c>
      <c r="S919" t="str" cm="1">
        <f t="array" ref="S919:T919">_xlfn.TEXTSPLIT(R919,"/",,TRUE)</f>
        <v>film &amp; video</v>
      </c>
      <c r="T919" t="str">
        <v>drama</v>
      </c>
    </row>
    <row r="920" spans="1:20" ht="37" x14ac:dyDescent="0.55000000000000004">
      <c r="A920">
        <v>918</v>
      </c>
      <c r="B920" t="s">
        <v>154</v>
      </c>
      <c r="C920" s="3" t="s">
        <v>155</v>
      </c>
      <c r="D920">
        <v>-12076.4947370678</v>
      </c>
      <c r="E920">
        <v>172754.831350355</v>
      </c>
      <c r="F920" s="4">
        <f t="shared" si="72"/>
        <v>-14.305047541659448</v>
      </c>
      <c r="G920" t="s">
        <v>13</v>
      </c>
      <c r="H920">
        <v>5849.1224087294004</v>
      </c>
      <c r="I920" s="5" cm="1">
        <f t="array" ref="I920">_xlfn.IFS(H920=0,0,H920&gt;0,E920/H920)</f>
        <v>29.535171138243008</v>
      </c>
      <c r="J920" t="s">
        <v>20</v>
      </c>
      <c r="K920" t="s">
        <v>21</v>
      </c>
      <c r="L920">
        <v>1098019014.8562601</v>
      </c>
      <c r="M920" s="9">
        <f t="shared" si="73"/>
        <v>38277.553412688198</v>
      </c>
      <c r="N920">
        <v>1102821531.69979</v>
      </c>
      <c r="O920" s="9">
        <f t="shared" si="74"/>
        <v>38333.138098377196</v>
      </c>
      <c r="P920" t="b">
        <v>0</v>
      </c>
      <c r="Q920" t="b">
        <v>0</v>
      </c>
      <c r="R920" t="s">
        <v>64</v>
      </c>
      <c r="S920" t="str" cm="1">
        <f t="array" ref="S920:T920">_xlfn.TEXTSPLIT(R920,"/",,TRUE)</f>
        <v>technology</v>
      </c>
      <c r="T920" t="str">
        <v>wearables</v>
      </c>
    </row>
    <row r="921" spans="1:20" ht="37" x14ac:dyDescent="0.55000000000000004">
      <c r="A921">
        <v>919</v>
      </c>
      <c r="B921" t="s">
        <v>156</v>
      </c>
      <c r="C921" s="3" t="s">
        <v>157</v>
      </c>
      <c r="D921">
        <v>-12128.509336077401</v>
      </c>
      <c r="E921">
        <v>172903.54255364701</v>
      </c>
      <c r="F921" s="4">
        <f t="shared" si="72"/>
        <v>-14.255959884478882</v>
      </c>
      <c r="G921" t="s">
        <v>19</v>
      </c>
      <c r="H921">
        <v>5854.9384901494304</v>
      </c>
      <c r="I921" s="5" cm="1">
        <f t="array" ref="I921">_xlfn.IFS(H921=0,0,H921&gt;0,E921/H921)</f>
        <v>29.531231257945144</v>
      </c>
      <c r="J921" t="s">
        <v>20</v>
      </c>
      <c r="K921" t="s">
        <v>21</v>
      </c>
      <c r="L921">
        <v>1097650540.6521299</v>
      </c>
      <c r="M921" s="9">
        <f t="shared" si="73"/>
        <v>38273.288664955209</v>
      </c>
      <c r="N921">
        <v>1102456749.46942</v>
      </c>
      <c r="O921" s="9">
        <f t="shared" si="74"/>
        <v>38328.91608182199</v>
      </c>
      <c r="P921" t="b">
        <v>0</v>
      </c>
      <c r="Q921" t="b">
        <v>0</v>
      </c>
      <c r="R921" t="s">
        <v>158</v>
      </c>
      <c r="S921" t="str" cm="1">
        <f t="array" ref="S921:T921">_xlfn.TEXTSPLIT(R921,"/",,TRUE)</f>
        <v>music</v>
      </c>
      <c r="T921" t="str">
        <v>jazz</v>
      </c>
    </row>
    <row r="922" spans="1:20" ht="37" x14ac:dyDescent="0.55000000000000004">
      <c r="A922">
        <v>920</v>
      </c>
      <c r="B922" t="s">
        <v>159</v>
      </c>
      <c r="C922" s="3" t="s">
        <v>160</v>
      </c>
      <c r="D922">
        <v>-12180.523935087</v>
      </c>
      <c r="E922">
        <v>173052.25375693999</v>
      </c>
      <c r="F922" s="4">
        <f t="shared" si="72"/>
        <v>-14.20729146621097</v>
      </c>
      <c r="G922" t="s">
        <v>19</v>
      </c>
      <c r="H922">
        <v>5860.7545715694496</v>
      </c>
      <c r="I922" s="5" cm="1">
        <f t="array" ref="I922">_xlfn.IFS(H922=0,0,H922&gt;0,E922/H922)</f>
        <v>29.527299197345229</v>
      </c>
      <c r="J922" t="s">
        <v>20</v>
      </c>
      <c r="K922" t="s">
        <v>21</v>
      </c>
      <c r="L922">
        <v>1097282066.448</v>
      </c>
      <c r="M922" s="9">
        <f t="shared" si="73"/>
        <v>38269.023917222221</v>
      </c>
      <c r="N922">
        <v>1102091967.2390499</v>
      </c>
      <c r="O922" s="9">
        <f t="shared" si="74"/>
        <v>38324.694065266784</v>
      </c>
      <c r="P922" t="b">
        <v>0</v>
      </c>
      <c r="Q922" t="b">
        <v>0</v>
      </c>
      <c r="R922" t="s">
        <v>64</v>
      </c>
      <c r="S922" t="str" cm="1">
        <f t="array" ref="S922:T922">_xlfn.TEXTSPLIT(R922,"/",,TRUE)</f>
        <v>technology</v>
      </c>
      <c r="T922" t="str">
        <v>wearables</v>
      </c>
    </row>
    <row r="923" spans="1:20" x14ac:dyDescent="0.55000000000000004">
      <c r="A923">
        <v>921</v>
      </c>
      <c r="B923" t="s">
        <v>161</v>
      </c>
      <c r="C923" s="3" t="s">
        <v>162</v>
      </c>
      <c r="D923">
        <v>-12232.5385340966</v>
      </c>
      <c r="E923">
        <v>173200.96496023299</v>
      </c>
      <c r="F923" s="4">
        <f t="shared" si="72"/>
        <v>-14.159036938854349</v>
      </c>
      <c r="G923" t="s">
        <v>19</v>
      </c>
      <c r="H923">
        <v>5866.5706529894796</v>
      </c>
      <c r="I923" s="5" cm="1">
        <f t="array" ref="I923">_xlfn.IFS(H923=0,0,H923&gt;0,E923/H923)</f>
        <v>29.523374933185789</v>
      </c>
      <c r="J923" t="s">
        <v>20</v>
      </c>
      <c r="K923" t="s">
        <v>21</v>
      </c>
      <c r="L923">
        <v>1096913592.24387</v>
      </c>
      <c r="M923" s="9">
        <f t="shared" si="73"/>
        <v>38264.759169489233</v>
      </c>
      <c r="N923">
        <v>1101727185.0086801</v>
      </c>
      <c r="O923" s="9">
        <f t="shared" si="74"/>
        <v>38320.472048711577</v>
      </c>
      <c r="P923" t="b">
        <v>0</v>
      </c>
      <c r="Q923" t="b">
        <v>0</v>
      </c>
      <c r="R923" t="s">
        <v>88</v>
      </c>
      <c r="S923" t="str" cm="1">
        <f t="array" ref="S923:T923">_xlfn.TEXTSPLIT(R923,"/",,TRUE)</f>
        <v>games</v>
      </c>
      <c r="T923" t="str">
        <v>video games</v>
      </c>
    </row>
    <row r="924" spans="1:20" x14ac:dyDescent="0.55000000000000004">
      <c r="A924">
        <v>922</v>
      </c>
      <c r="B924" t="s">
        <v>163</v>
      </c>
      <c r="C924" s="3" t="s">
        <v>164</v>
      </c>
      <c r="D924">
        <v>-12284.553133106099</v>
      </c>
      <c r="E924">
        <v>173349.67616352599</v>
      </c>
      <c r="F924" s="4">
        <f t="shared" si="72"/>
        <v>-14.111191044984738</v>
      </c>
      <c r="G924" t="s">
        <v>19</v>
      </c>
      <c r="H924">
        <v>5872.3867344095097</v>
      </c>
      <c r="I924" s="5" cm="1">
        <f t="array" ref="I924">_xlfn.IFS(H924=0,0,H924&gt;0,E924/H924)</f>
        <v>29.519458442301815</v>
      </c>
      <c r="J924" t="s">
        <v>20</v>
      </c>
      <c r="K924" t="s">
        <v>21</v>
      </c>
      <c r="L924">
        <v>1096545118.0397501</v>
      </c>
      <c r="M924" s="9">
        <f t="shared" si="73"/>
        <v>38260.494421756368</v>
      </c>
      <c r="N924">
        <v>1101362402.7783101</v>
      </c>
      <c r="O924" s="9">
        <f t="shared" si="74"/>
        <v>38316.250032156364</v>
      </c>
      <c r="P924" t="b">
        <v>0</v>
      </c>
      <c r="Q924" t="b">
        <v>0</v>
      </c>
      <c r="R924" t="s">
        <v>32</v>
      </c>
      <c r="S924" t="str" cm="1">
        <f t="array" ref="S924:T924">_xlfn.TEXTSPLIT(R924,"/",,TRUE)</f>
        <v>theater</v>
      </c>
      <c r="T924" t="str">
        <v>plays</v>
      </c>
    </row>
    <row r="925" spans="1:20" x14ac:dyDescent="0.55000000000000004">
      <c r="A925">
        <v>923</v>
      </c>
      <c r="B925" t="s">
        <v>165</v>
      </c>
      <c r="C925" s="3" t="s">
        <v>166</v>
      </c>
      <c r="D925">
        <v>-12336.5677321157</v>
      </c>
      <c r="E925">
        <v>173498.38736681899</v>
      </c>
      <c r="F925" s="4">
        <f t="shared" si="72"/>
        <v>-14.063748615844897</v>
      </c>
      <c r="G925" t="s">
        <v>19</v>
      </c>
      <c r="H925">
        <v>5878.2028158295298</v>
      </c>
      <c r="I925" s="5" cm="1">
        <f t="array" ref="I925">_xlfn.IFS(H925=0,0,H925&gt;0,E925/H925)</f>
        <v>29.515549701619978</v>
      </c>
      <c r="J925" t="s">
        <v>20</v>
      </c>
      <c r="K925" t="s">
        <v>21</v>
      </c>
      <c r="L925">
        <v>1096176643.8356199</v>
      </c>
      <c r="M925" s="9">
        <f t="shared" si="73"/>
        <v>38256.22967402338</v>
      </c>
      <c r="N925">
        <v>1100997620.54795</v>
      </c>
      <c r="O925" s="9">
        <f t="shared" si="74"/>
        <v>38312.028015601274</v>
      </c>
      <c r="P925" t="b">
        <v>0</v>
      </c>
      <c r="Q925" t="b">
        <v>1</v>
      </c>
      <c r="R925" t="s">
        <v>32</v>
      </c>
      <c r="S925" t="str" cm="1">
        <f t="array" ref="S925:T925">_xlfn.TEXTSPLIT(R925,"/",,TRUE)</f>
        <v>theater</v>
      </c>
      <c r="T925" t="str">
        <v>plays</v>
      </c>
    </row>
    <row r="926" spans="1:20" x14ac:dyDescent="0.55000000000000004">
      <c r="A926">
        <v>924</v>
      </c>
      <c r="B926" t="s">
        <v>167</v>
      </c>
      <c r="C926" s="3" t="s">
        <v>168</v>
      </c>
      <c r="D926">
        <v>-12388.582331125301</v>
      </c>
      <c r="E926">
        <v>173647.098570111</v>
      </c>
      <c r="F926" s="4">
        <f t="shared" si="72"/>
        <v>-14.01670456948386</v>
      </c>
      <c r="G926" t="s">
        <v>19</v>
      </c>
      <c r="H926">
        <v>5884.0188972495598</v>
      </c>
      <c r="I926" s="5" cm="1">
        <f t="array" ref="I926">_xlfn.IFS(H926=0,0,H926&gt;0,E926/H926)</f>
        <v>29.511648688157855</v>
      </c>
      <c r="J926" t="s">
        <v>14</v>
      </c>
      <c r="K926" t="s">
        <v>15</v>
      </c>
      <c r="L926">
        <v>1095808169.63149</v>
      </c>
      <c r="M926" s="9">
        <f t="shared" si="73"/>
        <v>38251.964926290391</v>
      </c>
      <c r="N926">
        <v>1100632838.31758</v>
      </c>
      <c r="O926" s="9">
        <f t="shared" si="74"/>
        <v>38307.805999046068</v>
      </c>
      <c r="P926" t="b">
        <v>0</v>
      </c>
      <c r="Q926" t="b">
        <v>0</v>
      </c>
      <c r="R926" t="s">
        <v>32</v>
      </c>
      <c r="S926" t="str" cm="1">
        <f t="array" ref="S926:T926">_xlfn.TEXTSPLIT(R926,"/",,TRUE)</f>
        <v>theater</v>
      </c>
      <c r="T926" t="str">
        <v>plays</v>
      </c>
    </row>
    <row r="927" spans="1:20" ht="37" x14ac:dyDescent="0.55000000000000004">
      <c r="A927">
        <v>925</v>
      </c>
      <c r="B927" t="s">
        <v>169</v>
      </c>
      <c r="C927" s="3" t="s">
        <v>170</v>
      </c>
      <c r="D927">
        <v>-12440.5969301349</v>
      </c>
      <c r="E927">
        <v>173795.80977340401</v>
      </c>
      <c r="F927" s="4">
        <f t="shared" si="72"/>
        <v>-13.97005390894209</v>
      </c>
      <c r="G927" t="s">
        <v>13</v>
      </c>
      <c r="H927">
        <v>5889.8349786695899</v>
      </c>
      <c r="I927" s="5" cm="1">
        <f t="array" ref="I927">_xlfn.IFS(H927=0,0,H927&gt;0,E927/H927)</f>
        <v>29.507755379024459</v>
      </c>
      <c r="J927" t="s">
        <v>14</v>
      </c>
      <c r="K927" t="s">
        <v>15</v>
      </c>
      <c r="L927">
        <v>1095439695.4273601</v>
      </c>
      <c r="M927" s="9">
        <f t="shared" si="73"/>
        <v>38247.70017855741</v>
      </c>
      <c r="N927">
        <v>1100268056.0872099</v>
      </c>
      <c r="O927" s="9">
        <f t="shared" si="74"/>
        <v>38303.583982490854</v>
      </c>
      <c r="P927" t="b">
        <v>0</v>
      </c>
      <c r="Q927" t="b">
        <v>0</v>
      </c>
      <c r="R927" t="s">
        <v>32</v>
      </c>
      <c r="S927" t="str" cm="1">
        <f t="array" ref="S927:T927">_xlfn.TEXTSPLIT(R927,"/",,TRUE)</f>
        <v>theater</v>
      </c>
      <c r="T927" t="str">
        <v>plays</v>
      </c>
    </row>
    <row r="928" spans="1:20" x14ac:dyDescent="0.55000000000000004">
      <c r="A928">
        <v>926</v>
      </c>
      <c r="B928" t="s">
        <v>171</v>
      </c>
      <c r="C928" s="3" t="s">
        <v>172</v>
      </c>
      <c r="D928">
        <v>-12492.6115291445</v>
      </c>
      <c r="E928">
        <v>173944.52097669701</v>
      </c>
      <c r="F928" s="4">
        <f t="shared" si="72"/>
        <v>-13.923791720481747</v>
      </c>
      <c r="G928" t="s">
        <v>19</v>
      </c>
      <c r="H928">
        <v>5895.6510600896099</v>
      </c>
      <c r="I928" s="5" cm="1">
        <f t="array" ref="I928">_xlfn.IFS(H928=0,0,H928&gt;0,E928/H928)</f>
        <v>29.503869751418627</v>
      </c>
      <c r="J928" t="s">
        <v>20</v>
      </c>
      <c r="K928" t="s">
        <v>21</v>
      </c>
      <c r="L928">
        <v>1095071221.2232299</v>
      </c>
      <c r="M928" s="9">
        <f t="shared" si="73"/>
        <v>38243.435430824422</v>
      </c>
      <c r="N928">
        <v>1099903273.8568399</v>
      </c>
      <c r="O928" s="9">
        <f t="shared" si="74"/>
        <v>38299.361965935648</v>
      </c>
      <c r="P928" t="b">
        <v>0</v>
      </c>
      <c r="Q928" t="b">
        <v>0</v>
      </c>
      <c r="R928" t="s">
        <v>27</v>
      </c>
      <c r="S928" t="str" cm="1">
        <f t="array" ref="S928:T928">_xlfn.TEXTSPLIT(R928,"/",,TRUE)</f>
        <v>technology</v>
      </c>
      <c r="T928" t="str">
        <v>web</v>
      </c>
    </row>
    <row r="929" spans="1:20" x14ac:dyDescent="0.55000000000000004">
      <c r="A929">
        <v>927</v>
      </c>
      <c r="B929" t="s">
        <v>173</v>
      </c>
      <c r="C929" s="3" t="s">
        <v>174</v>
      </c>
      <c r="D929">
        <v>-12544.626128153999</v>
      </c>
      <c r="E929">
        <v>174093.23217999001</v>
      </c>
      <c r="F929" s="4">
        <f t="shared" si="72"/>
        <v>-13.877913171861795</v>
      </c>
      <c r="G929" t="s">
        <v>13</v>
      </c>
      <c r="H929">
        <v>5901.46714150964</v>
      </c>
      <c r="I929" s="5" cm="1">
        <f t="array" ref="I929">_xlfn.IFS(H929=0,0,H929&gt;0,E929/H929)</f>
        <v>29.499991782629099</v>
      </c>
      <c r="J929" t="s">
        <v>20</v>
      </c>
      <c r="K929" t="s">
        <v>21</v>
      </c>
      <c r="L929">
        <v>1094702747.0191</v>
      </c>
      <c r="M929" s="9">
        <f t="shared" si="73"/>
        <v>38239.170683091434</v>
      </c>
      <c r="N929">
        <v>1099538491.6264701</v>
      </c>
      <c r="O929" s="9">
        <f t="shared" si="74"/>
        <v>38295.139949380442</v>
      </c>
      <c r="P929" t="b">
        <v>0</v>
      </c>
      <c r="Q929" t="b">
        <v>0</v>
      </c>
      <c r="R929" t="s">
        <v>32</v>
      </c>
      <c r="S929" t="str" cm="1">
        <f t="array" ref="S929:T929">_xlfn.TEXTSPLIT(R929,"/",,TRUE)</f>
        <v>theater</v>
      </c>
      <c r="T929" t="str">
        <v>plays</v>
      </c>
    </row>
    <row r="930" spans="1:20" x14ac:dyDescent="0.55000000000000004">
      <c r="A930">
        <v>928</v>
      </c>
      <c r="B930" t="s">
        <v>175</v>
      </c>
      <c r="C930" s="3" t="s">
        <v>176</v>
      </c>
      <c r="D930">
        <v>-12596.6407271636</v>
      </c>
      <c r="E930">
        <v>174241.94338328301</v>
      </c>
      <c r="F930" s="4">
        <f t="shared" ref="F930:F937" si="75">E930/D930</f>
        <v>-13.832413510654858</v>
      </c>
      <c r="G930" t="s">
        <v>13</v>
      </c>
      <c r="H930">
        <v>5907.28322292967</v>
      </c>
      <c r="I930" s="5" cm="1">
        <f t="array" ref="I930">_xlfn.IFS(H930=0,0,H930&gt;0,E930/H930)</f>
        <v>29.496121450034202</v>
      </c>
      <c r="J930" t="s">
        <v>20</v>
      </c>
      <c r="K930" t="s">
        <v>21</v>
      </c>
      <c r="L930">
        <v>1094334272.81497</v>
      </c>
      <c r="M930" s="9">
        <f t="shared" ref="M930:M937" si="76">(((L930/60)/60)/24)+DATE(1970,1,1)</f>
        <v>38234.905935358453</v>
      </c>
      <c r="N930">
        <v>1099173709.3961</v>
      </c>
      <c r="O930" s="9">
        <f t="shared" ref="O930:O937" si="77">(((N930/60)/60)/24)+DATE(1970,1,1)</f>
        <v>38290.917932825236</v>
      </c>
      <c r="P930" t="b">
        <v>0</v>
      </c>
      <c r="Q930" t="b">
        <v>1</v>
      </c>
      <c r="R930" t="s">
        <v>27</v>
      </c>
      <c r="S930" t="str" cm="1">
        <f t="array" ref="S930:T930">_xlfn.TEXTSPLIT(R930,"/",,TRUE)</f>
        <v>technology</v>
      </c>
      <c r="T930" t="str">
        <v>web</v>
      </c>
    </row>
    <row r="931" spans="1:20" x14ac:dyDescent="0.55000000000000004">
      <c r="A931">
        <v>929</v>
      </c>
      <c r="B931" t="s">
        <v>177</v>
      </c>
      <c r="C931" s="3" t="s">
        <v>178</v>
      </c>
      <c r="D931">
        <v>-12648.655326173201</v>
      </c>
      <c r="E931">
        <v>174390.65458657601</v>
      </c>
      <c r="F931" s="4">
        <f t="shared" si="75"/>
        <v>-13.787288062606825</v>
      </c>
      <c r="G931" t="s">
        <v>19</v>
      </c>
      <c r="H931">
        <v>5913.0993043497001</v>
      </c>
      <c r="I931" s="5" cm="1">
        <f t="array" ref="I931">_xlfn.IFS(H931=0,0,H931&gt;0,E931/H931)</f>
        <v>29.492258731101224</v>
      </c>
      <c r="J931" t="s">
        <v>20</v>
      </c>
      <c r="K931" t="s">
        <v>21</v>
      </c>
      <c r="L931">
        <v>1093965798.6108401</v>
      </c>
      <c r="M931" s="9">
        <f t="shared" si="76"/>
        <v>38230.641187625464</v>
      </c>
      <c r="N931">
        <v>1098808927.16573</v>
      </c>
      <c r="O931" s="9">
        <f t="shared" si="77"/>
        <v>38286.695916270022</v>
      </c>
      <c r="P931" t="b">
        <v>0</v>
      </c>
      <c r="Q931" t="b">
        <v>0</v>
      </c>
      <c r="R931" t="s">
        <v>32</v>
      </c>
      <c r="S931" t="str" cm="1">
        <f t="array" ref="S931:T931">_xlfn.TEXTSPLIT(R931,"/",,TRUE)</f>
        <v>theater</v>
      </c>
      <c r="T931" t="str">
        <v>plays</v>
      </c>
    </row>
    <row r="932" spans="1:20" x14ac:dyDescent="0.55000000000000004">
      <c r="A932">
        <v>930</v>
      </c>
      <c r="B932" t="s">
        <v>179</v>
      </c>
      <c r="C932" s="3" t="s">
        <v>180</v>
      </c>
      <c r="D932">
        <v>-12700.669925182799</v>
      </c>
      <c r="E932">
        <v>174539.365789868</v>
      </c>
      <c r="F932" s="4">
        <f t="shared" si="75"/>
        <v>-13.742532230035565</v>
      </c>
      <c r="G932" t="s">
        <v>13</v>
      </c>
      <c r="H932">
        <v>5918.9153857697202</v>
      </c>
      <c r="I932" s="5" cm="1">
        <f t="array" ref="I932">_xlfn.IFS(H932=0,0,H932&gt;0,E932/H932)</f>
        <v>29.488403603385891</v>
      </c>
      <c r="J932" t="s">
        <v>20</v>
      </c>
      <c r="K932" t="s">
        <v>21</v>
      </c>
      <c r="L932">
        <v>1093597324.4067099</v>
      </c>
      <c r="M932" s="9">
        <f t="shared" si="76"/>
        <v>38226.376439892476</v>
      </c>
      <c r="N932">
        <v>1098444144.93536</v>
      </c>
      <c r="O932" s="9">
        <f t="shared" si="77"/>
        <v>38282.473899714816</v>
      </c>
      <c r="P932" t="b">
        <v>0</v>
      </c>
      <c r="Q932" t="b">
        <v>1</v>
      </c>
      <c r="R932" t="s">
        <v>32</v>
      </c>
      <c r="S932" t="str" cm="1">
        <f t="array" ref="S932:T932">_xlfn.TEXTSPLIT(R932,"/",,TRUE)</f>
        <v>theater</v>
      </c>
      <c r="T932" t="str">
        <v>plays</v>
      </c>
    </row>
    <row r="933" spans="1:20" ht="37" x14ac:dyDescent="0.55000000000000004">
      <c r="A933">
        <v>931</v>
      </c>
      <c r="B933" t="s">
        <v>181</v>
      </c>
      <c r="C933" s="3" t="s">
        <v>182</v>
      </c>
      <c r="D933">
        <v>-12752.6845241924</v>
      </c>
      <c r="E933">
        <v>174688.076993161</v>
      </c>
      <c r="F933" s="4">
        <f t="shared" si="75"/>
        <v>-13.69814149026976</v>
      </c>
      <c r="G933" t="s">
        <v>19</v>
      </c>
      <c r="H933">
        <v>5924.7314671897502</v>
      </c>
      <c r="I933" s="5" cm="1">
        <f t="array" ref="I933">_xlfn.IFS(H933=0,0,H933&gt;0,E933/H933)</f>
        <v>29.484556044532422</v>
      </c>
      <c r="J933" t="s">
        <v>39</v>
      </c>
      <c r="K933" t="s">
        <v>40</v>
      </c>
      <c r="L933">
        <v>1093228850.20259</v>
      </c>
      <c r="M933" s="9">
        <f t="shared" si="76"/>
        <v>38222.111692159604</v>
      </c>
      <c r="N933">
        <v>1098079362.7049999</v>
      </c>
      <c r="O933" s="9">
        <f t="shared" si="77"/>
        <v>38278.251883159719</v>
      </c>
      <c r="P933" t="b">
        <v>0</v>
      </c>
      <c r="Q933" t="b">
        <v>1</v>
      </c>
      <c r="R933" t="s">
        <v>64</v>
      </c>
      <c r="S933" t="str" cm="1">
        <f t="array" ref="S933:T933">_xlfn.TEXTSPLIT(R933,"/",,TRUE)</f>
        <v>technology</v>
      </c>
      <c r="T933" t="str">
        <v>wearables</v>
      </c>
    </row>
    <row r="934" spans="1:20" x14ac:dyDescent="0.55000000000000004">
      <c r="A934">
        <v>932</v>
      </c>
      <c r="B934" t="s">
        <v>183</v>
      </c>
      <c r="C934" s="3" t="s">
        <v>184</v>
      </c>
      <c r="D934">
        <v>-12804.699123201999</v>
      </c>
      <c r="E934">
        <v>174836.788196454</v>
      </c>
      <c r="F934" s="4">
        <f t="shared" si="75"/>
        <v>-13.654111394124936</v>
      </c>
      <c r="G934" t="s">
        <v>19</v>
      </c>
      <c r="H934">
        <v>5930.5475486097803</v>
      </c>
      <c r="I934" s="5" cm="1">
        <f t="array" ref="I934">_xlfn.IFS(H934=0,0,H934&gt;0,E934/H934)</f>
        <v>29.48071603227238</v>
      </c>
      <c r="J934" t="s">
        <v>106</v>
      </c>
      <c r="K934" t="s">
        <v>107</v>
      </c>
      <c r="L934">
        <v>1092860375.9984601</v>
      </c>
      <c r="M934" s="9">
        <f t="shared" si="76"/>
        <v>38217.846944426623</v>
      </c>
      <c r="N934">
        <v>1097714580.4746301</v>
      </c>
      <c r="O934" s="9">
        <f t="shared" si="77"/>
        <v>38274.029866604513</v>
      </c>
      <c r="P934" t="b">
        <v>0</v>
      </c>
      <c r="Q934" t="b">
        <v>1</v>
      </c>
      <c r="R934" t="s">
        <v>32</v>
      </c>
      <c r="S934" t="str" cm="1">
        <f t="array" ref="S934:T934">_xlfn.TEXTSPLIT(R934,"/",,TRUE)</f>
        <v>theater</v>
      </c>
      <c r="T934" t="str">
        <v>plays</v>
      </c>
    </row>
    <row r="935" spans="1:20" x14ac:dyDescent="0.55000000000000004">
      <c r="A935">
        <v>933</v>
      </c>
      <c r="B935" t="s">
        <v>185</v>
      </c>
      <c r="C935" s="3" t="s">
        <v>186</v>
      </c>
      <c r="D935">
        <v>-12856.7137222115</v>
      </c>
      <c r="E935">
        <v>174985.499399747</v>
      </c>
      <c r="F935" s="4">
        <f t="shared" si="75"/>
        <v>-13.610437564417319</v>
      </c>
      <c r="G935" t="s">
        <v>73</v>
      </c>
      <c r="H935">
        <v>5936.3636300298003</v>
      </c>
      <c r="I935" s="5" cm="1">
        <f t="array" ref="I935">_xlfn.IFS(H935=0,0,H935&gt;0,E935/H935)</f>
        <v>29.476883544424751</v>
      </c>
      <c r="J935" t="s">
        <v>20</v>
      </c>
      <c r="K935" t="s">
        <v>21</v>
      </c>
      <c r="L935">
        <v>1092491901.7943299</v>
      </c>
      <c r="M935" s="9">
        <f t="shared" si="76"/>
        <v>38213.582196693635</v>
      </c>
      <c r="N935">
        <v>1097349798.2442601</v>
      </c>
      <c r="O935" s="9">
        <f t="shared" si="77"/>
        <v>38269.807850049307</v>
      </c>
      <c r="P935" t="b">
        <v>0</v>
      </c>
      <c r="Q935" t="b">
        <v>0</v>
      </c>
      <c r="R935" t="s">
        <v>32</v>
      </c>
      <c r="S935" t="str" cm="1">
        <f t="array" ref="S935:T935">_xlfn.TEXTSPLIT(R935,"/",,TRUE)</f>
        <v>theater</v>
      </c>
      <c r="T935" t="str">
        <v>plays</v>
      </c>
    </row>
    <row r="936" spans="1:20" x14ac:dyDescent="0.55000000000000004">
      <c r="A936">
        <v>934</v>
      </c>
      <c r="B936" t="s">
        <v>187</v>
      </c>
      <c r="C936" s="3" t="s">
        <v>188</v>
      </c>
      <c r="D936">
        <v>-12908.7283212211</v>
      </c>
      <c r="E936">
        <v>175134.21060304</v>
      </c>
      <c r="F936" s="4">
        <f t="shared" si="75"/>
        <v>-13.567115694512749</v>
      </c>
      <c r="G936" t="s">
        <v>19</v>
      </c>
      <c r="H936">
        <v>5942.1797114498304</v>
      </c>
      <c r="I936" s="5" cm="1">
        <f t="array" ref="I936">_xlfn.IFS(H936=0,0,H936&gt;0,E936/H936)</f>
        <v>29.473058558895229</v>
      </c>
      <c r="J936" t="s">
        <v>106</v>
      </c>
      <c r="K936" t="s">
        <v>107</v>
      </c>
      <c r="L936">
        <v>1092123427.5901999</v>
      </c>
      <c r="M936" s="9">
        <f t="shared" si="76"/>
        <v>38209.317448960646</v>
      </c>
      <c r="N936">
        <v>1096985016.01389</v>
      </c>
      <c r="O936" s="9">
        <f t="shared" si="77"/>
        <v>38265.5858334941</v>
      </c>
      <c r="P936" t="b">
        <v>0</v>
      </c>
      <c r="Q936" t="b">
        <v>1</v>
      </c>
      <c r="R936" t="s">
        <v>32</v>
      </c>
      <c r="S936" t="str" cm="1">
        <f t="array" ref="S936:T936">_xlfn.TEXTSPLIT(R936,"/",,TRUE)</f>
        <v>theater</v>
      </c>
      <c r="T936" t="str">
        <v>plays</v>
      </c>
    </row>
    <row r="937" spans="1:20" ht="37" x14ac:dyDescent="0.55000000000000004">
      <c r="A937">
        <v>935</v>
      </c>
      <c r="B937" t="s">
        <v>189</v>
      </c>
      <c r="C937" s="3" t="s">
        <v>190</v>
      </c>
      <c r="D937">
        <v>-12960.742920230699</v>
      </c>
      <c r="E937">
        <v>175282.92180633199</v>
      </c>
      <c r="F937" s="4">
        <f t="shared" si="75"/>
        <v>-13.52414154691157</v>
      </c>
      <c r="G937" t="s">
        <v>19</v>
      </c>
      <c r="H937">
        <v>5947.9957928698605</v>
      </c>
      <c r="I937" s="5" cm="1">
        <f t="array" ref="I937">_xlfn.IFS(H937=0,0,H937&gt;0,E937/H937)</f>
        <v>29.469241053675894</v>
      </c>
      <c r="J937" t="s">
        <v>20</v>
      </c>
      <c r="K937" t="s">
        <v>21</v>
      </c>
      <c r="L937">
        <v>1091754953.38607</v>
      </c>
      <c r="M937" s="9">
        <f t="shared" si="76"/>
        <v>38205.052701227665</v>
      </c>
      <c r="N937">
        <v>1096620233.78352</v>
      </c>
      <c r="O937" s="9">
        <f t="shared" si="77"/>
        <v>38261.363816938887</v>
      </c>
      <c r="P937" t="b">
        <v>0</v>
      </c>
      <c r="Q937" t="b">
        <v>0</v>
      </c>
      <c r="R937" t="s">
        <v>32</v>
      </c>
      <c r="S937" t="str" cm="1">
        <f t="array" ref="S937:T937">_xlfn.TEXTSPLIT(R937,"/",,TRUE)</f>
        <v>theater</v>
      </c>
      <c r="T937" t="str">
        <v>plays</v>
      </c>
    </row>
    <row r="938" spans="1:20" x14ac:dyDescent="0.55000000000000004">
      <c r="A938">
        <v>936</v>
      </c>
      <c r="B938" t="s">
        <v>11</v>
      </c>
      <c r="C938" s="3" t="s">
        <v>12</v>
      </c>
      <c r="D938">
        <v>-13012.7575192403</v>
      </c>
      <c r="E938">
        <v>175431.63300962499</v>
      </c>
      <c r="F938" s="4">
        <f t="shared" ref="F938:F988" si="78">E938/D938</f>
        <v>-13.481510951866786</v>
      </c>
      <c r="G938" t="s">
        <v>13</v>
      </c>
      <c r="H938">
        <v>5953.8118742898896</v>
      </c>
      <c r="I938" s="5" cm="1">
        <f t="array" ref="I938">_xlfn.IFS(H938=0,0,H938&gt;0,E938/H938)</f>
        <v>29.465431006845289</v>
      </c>
      <c r="J938" t="s">
        <v>14</v>
      </c>
      <c r="K938" t="s">
        <v>15</v>
      </c>
      <c r="L938">
        <v>1091386479.1819401</v>
      </c>
      <c r="M938" s="9">
        <f t="shared" ref="M938:M988" si="79">(((L938/60)/60)/24)+DATE(1970,1,1)</f>
        <v>38200.787953494677</v>
      </c>
      <c r="N938">
        <v>1096255451.5531499</v>
      </c>
      <c r="O938" s="9">
        <f t="shared" ref="O938:O988" si="80">(((N938/60)/60)/24)+DATE(1970,1,1)</f>
        <v>38257.141800383681</v>
      </c>
      <c r="P938" t="b">
        <v>0</v>
      </c>
      <c r="Q938" t="b">
        <v>0</v>
      </c>
      <c r="R938" t="s">
        <v>16</v>
      </c>
      <c r="S938" t="str" cm="1">
        <f t="array" ref="S938:T938">_xlfn.TEXTSPLIT(R938,"/",,TRUE)</f>
        <v>food</v>
      </c>
      <c r="T938" t="str">
        <v>food trucks</v>
      </c>
    </row>
    <row r="939" spans="1:20" x14ac:dyDescent="0.55000000000000004">
      <c r="A939">
        <v>937</v>
      </c>
      <c r="B939" t="s">
        <v>17</v>
      </c>
      <c r="C939" s="3" t="s">
        <v>18</v>
      </c>
      <c r="D939">
        <v>-13064.772118249901</v>
      </c>
      <c r="E939">
        <v>175580.34421291799</v>
      </c>
      <c r="F939" s="4">
        <f t="shared" si="78"/>
        <v>-13.439219806035005</v>
      </c>
      <c r="G939" t="s">
        <v>19</v>
      </c>
      <c r="H939">
        <v>5959.6279557099097</v>
      </c>
      <c r="I939" s="5" cm="1">
        <f t="array" ref="I939">_xlfn.IFS(H939=0,0,H939&gt;0,E939/H939)</f>
        <v>29.461628396567065</v>
      </c>
      <c r="J939" t="s">
        <v>20</v>
      </c>
      <c r="K939" t="s">
        <v>21</v>
      </c>
      <c r="L939">
        <v>1091018004.9778099</v>
      </c>
      <c r="M939" s="9">
        <f t="shared" si="79"/>
        <v>38196.523205761689</v>
      </c>
      <c r="N939">
        <v>1095890669.3227899</v>
      </c>
      <c r="O939" s="9">
        <f t="shared" si="80"/>
        <v>38252.919783828584</v>
      </c>
      <c r="P939" t="b">
        <v>0</v>
      </c>
      <c r="Q939" t="b">
        <v>1</v>
      </c>
      <c r="R939" t="s">
        <v>22</v>
      </c>
      <c r="S939" t="str" cm="1">
        <f t="array" ref="S939:T939">_xlfn.TEXTSPLIT(R939,"/",,TRUE)</f>
        <v>music</v>
      </c>
      <c r="T939" t="str">
        <v>rock</v>
      </c>
    </row>
    <row r="940" spans="1:20" ht="37" x14ac:dyDescent="0.55000000000000004">
      <c r="A940">
        <v>938</v>
      </c>
      <c r="B940" t="s">
        <v>23</v>
      </c>
      <c r="C940" s="3" t="s">
        <v>24</v>
      </c>
      <c r="D940">
        <v>-13116.7867172595</v>
      </c>
      <c r="E940">
        <v>175729.05541621099</v>
      </c>
      <c r="F940" s="4">
        <f t="shared" si="78"/>
        <v>-13.397264071160119</v>
      </c>
      <c r="G940" t="s">
        <v>19</v>
      </c>
      <c r="H940">
        <v>5965.4440371299397</v>
      </c>
      <c r="I940" s="5" cm="1">
        <f t="array" ref="I940">_xlfn.IFS(H940=0,0,H940&gt;0,E940/H940)</f>
        <v>29.457833201090047</v>
      </c>
      <c r="J940" t="s">
        <v>25</v>
      </c>
      <c r="K940" t="s">
        <v>26</v>
      </c>
      <c r="L940">
        <v>1090649530.77368</v>
      </c>
      <c r="M940" s="9">
        <f t="shared" si="79"/>
        <v>38192.2584580287</v>
      </c>
      <c r="N940">
        <v>1095525887.0924201</v>
      </c>
      <c r="O940" s="9">
        <f t="shared" si="80"/>
        <v>38248.697767273377</v>
      </c>
      <c r="P940" t="b">
        <v>0</v>
      </c>
      <c r="Q940" t="b">
        <v>0</v>
      </c>
      <c r="R940" t="s">
        <v>27</v>
      </c>
      <c r="S940" t="str" cm="1">
        <f t="array" ref="S940:T940">_xlfn.TEXTSPLIT(R940,"/",,TRUE)</f>
        <v>technology</v>
      </c>
      <c r="T940" t="str">
        <v>web</v>
      </c>
    </row>
    <row r="941" spans="1:20" ht="37" x14ac:dyDescent="0.55000000000000004">
      <c r="A941">
        <v>939</v>
      </c>
      <c r="B941" t="s">
        <v>28</v>
      </c>
      <c r="C941" s="3" t="s">
        <v>29</v>
      </c>
      <c r="D941">
        <v>-13168.801316269</v>
      </c>
      <c r="E941">
        <v>175877.76661950399</v>
      </c>
      <c r="F941" s="4">
        <f t="shared" si="78"/>
        <v>-13.355639772787907</v>
      </c>
      <c r="G941" t="s">
        <v>13</v>
      </c>
      <c r="H941">
        <v>5971.2601185499698</v>
      </c>
      <c r="I941" s="5" cm="1">
        <f t="array" ref="I941">_xlfn.IFS(H941=0,0,H941&gt;0,E941/H941)</f>
        <v>29.454045398747969</v>
      </c>
      <c r="J941" t="s">
        <v>20</v>
      </c>
      <c r="K941" t="s">
        <v>21</v>
      </c>
      <c r="L941">
        <v>1090281056.56955</v>
      </c>
      <c r="M941" s="9">
        <f t="shared" si="79"/>
        <v>38187.993710295719</v>
      </c>
      <c r="N941">
        <v>1095161104.8620501</v>
      </c>
      <c r="O941" s="9">
        <f t="shared" si="80"/>
        <v>38244.475750718171</v>
      </c>
      <c r="P941" t="b">
        <v>0</v>
      </c>
      <c r="Q941" t="b">
        <v>0</v>
      </c>
      <c r="R941" t="s">
        <v>22</v>
      </c>
      <c r="S941" t="str" cm="1">
        <f t="array" ref="S941:T941">_xlfn.TEXTSPLIT(R941,"/",,TRUE)</f>
        <v>music</v>
      </c>
      <c r="T941" t="str">
        <v>rock</v>
      </c>
    </row>
    <row r="942" spans="1:20" x14ac:dyDescent="0.55000000000000004">
      <c r="A942">
        <v>940</v>
      </c>
      <c r="B942" t="s">
        <v>30</v>
      </c>
      <c r="C942" s="3" t="s">
        <v>31</v>
      </c>
      <c r="D942">
        <v>-13220.815915278599</v>
      </c>
      <c r="E942">
        <v>176026.47782279601</v>
      </c>
      <c r="F942" s="4">
        <f t="shared" si="78"/>
        <v>-13.314342999010485</v>
      </c>
      <c r="G942" t="s">
        <v>13</v>
      </c>
      <c r="H942">
        <v>5977.0761999699898</v>
      </c>
      <c r="I942" s="5" cm="1">
        <f t="array" ref="I942">_xlfn.IFS(H942=0,0,H942&gt;0,E942/H942)</f>
        <v>29.450264967958717</v>
      </c>
      <c r="J942" t="s">
        <v>20</v>
      </c>
      <c r="K942" t="s">
        <v>21</v>
      </c>
      <c r="L942">
        <v>1089912582.3654301</v>
      </c>
      <c r="M942" s="9">
        <f t="shared" si="79"/>
        <v>38183.728962562847</v>
      </c>
      <c r="N942">
        <v>1094796322.63168</v>
      </c>
      <c r="O942" s="9">
        <f t="shared" si="80"/>
        <v>38240.253734162965</v>
      </c>
      <c r="P942" t="b">
        <v>0</v>
      </c>
      <c r="Q942" t="b">
        <v>0</v>
      </c>
      <c r="R942" t="s">
        <v>32</v>
      </c>
      <c r="S942" t="str" cm="1">
        <f t="array" ref="S942:T942">_xlfn.TEXTSPLIT(R942,"/",,TRUE)</f>
        <v>theater</v>
      </c>
      <c r="T942" t="str">
        <v>plays</v>
      </c>
    </row>
    <row r="943" spans="1:20" x14ac:dyDescent="0.55000000000000004">
      <c r="A943">
        <v>941</v>
      </c>
      <c r="B943" t="s">
        <v>33</v>
      </c>
      <c r="C943" s="3" t="s">
        <v>34</v>
      </c>
      <c r="D943">
        <v>-13272.8305142882</v>
      </c>
      <c r="E943">
        <v>176175.18902608901</v>
      </c>
      <c r="F943" s="4">
        <f t="shared" si="78"/>
        <v>-13.273369899241645</v>
      </c>
      <c r="G943" t="s">
        <v>19</v>
      </c>
      <c r="H943">
        <v>5982.8922813900199</v>
      </c>
      <c r="I943" s="5" cm="1">
        <f t="array" ref="I943">_xlfn.IFS(H943=0,0,H943&gt;0,E943/H943)</f>
        <v>29.44649188722445</v>
      </c>
      <c r="J943" t="s">
        <v>35</v>
      </c>
      <c r="K943" t="s">
        <v>36</v>
      </c>
      <c r="L943">
        <v>1089544108.1612999</v>
      </c>
      <c r="M943" s="9">
        <f t="shared" si="79"/>
        <v>38179.464214829859</v>
      </c>
      <c r="N943">
        <v>1094431540.40131</v>
      </c>
      <c r="O943" s="9">
        <f t="shared" si="80"/>
        <v>38236.031717607751</v>
      </c>
      <c r="P943" t="b">
        <v>0</v>
      </c>
      <c r="Q943" t="b">
        <v>0</v>
      </c>
      <c r="R943" t="s">
        <v>32</v>
      </c>
      <c r="S943" t="str" cm="1">
        <f t="array" ref="S943:T943">_xlfn.TEXTSPLIT(R943,"/",,TRUE)</f>
        <v>theater</v>
      </c>
      <c r="T943" t="str">
        <v>plays</v>
      </c>
    </row>
    <row r="944" spans="1:20" x14ac:dyDescent="0.55000000000000004">
      <c r="A944">
        <v>942</v>
      </c>
      <c r="B944" t="s">
        <v>37</v>
      </c>
      <c r="C944" s="3" t="s">
        <v>38</v>
      </c>
      <c r="D944">
        <v>-13324.845113297801</v>
      </c>
      <c r="E944">
        <v>176323.90022938201</v>
      </c>
      <c r="F944" s="4">
        <f t="shared" si="78"/>
        <v>-13.23271668301915</v>
      </c>
      <c r="G944" t="s">
        <v>13</v>
      </c>
      <c r="H944">
        <v>5988.7083628100499</v>
      </c>
      <c r="I944" s="5" cm="1">
        <f t="array" ref="I944">_xlfn.IFS(H944=0,0,H944&gt;0,E944/H944)</f>
        <v>29.442726135130492</v>
      </c>
      <c r="J944" t="s">
        <v>39</v>
      </c>
      <c r="K944" t="s">
        <v>40</v>
      </c>
      <c r="L944">
        <v>1089175633.95717</v>
      </c>
      <c r="M944" s="9">
        <f t="shared" si="79"/>
        <v>38175.199467096878</v>
      </c>
      <c r="N944">
        <v>1094066758.1709399</v>
      </c>
      <c r="O944" s="9">
        <f t="shared" si="80"/>
        <v>38231.809701052545</v>
      </c>
      <c r="P944" t="b">
        <v>0</v>
      </c>
      <c r="Q944" t="b">
        <v>0</v>
      </c>
      <c r="R944" t="s">
        <v>41</v>
      </c>
      <c r="S944" t="str" cm="1">
        <f t="array" ref="S944:T944">_xlfn.TEXTSPLIT(R944,"/",,TRUE)</f>
        <v>film &amp; video</v>
      </c>
      <c r="T944" t="str">
        <v>documentary</v>
      </c>
    </row>
    <row r="945" spans="1:20" x14ac:dyDescent="0.55000000000000004">
      <c r="A945">
        <v>943</v>
      </c>
      <c r="B945" t="s">
        <v>42</v>
      </c>
      <c r="C945" s="3" t="s">
        <v>43</v>
      </c>
      <c r="D945">
        <v>-13376.8597123074</v>
      </c>
      <c r="E945">
        <v>176472.61143267501</v>
      </c>
      <c r="F945" s="4">
        <f t="shared" si="78"/>
        <v>-13.192379618836185</v>
      </c>
      <c r="G945" t="s">
        <v>19</v>
      </c>
      <c r="H945">
        <v>5994.52444423007</v>
      </c>
      <c r="I945" s="5" cm="1">
        <f t="array" ref="I945">_xlfn.IFS(H945=0,0,H945&gt;0,E945/H945)</f>
        <v>29.438967690345443</v>
      </c>
      <c r="J945" t="s">
        <v>35</v>
      </c>
      <c r="K945" t="s">
        <v>36</v>
      </c>
      <c r="L945">
        <v>1088807159.7530401</v>
      </c>
      <c r="M945" s="9">
        <f t="shared" si="79"/>
        <v>38170.93471936389</v>
      </c>
      <c r="N945">
        <v>1093701975.9405799</v>
      </c>
      <c r="O945" s="9">
        <f t="shared" si="80"/>
        <v>38227.587684497455</v>
      </c>
      <c r="P945" t="b">
        <v>0</v>
      </c>
      <c r="Q945" t="b">
        <v>0</v>
      </c>
      <c r="R945" t="s">
        <v>32</v>
      </c>
      <c r="S945" t="str" cm="1">
        <f t="array" ref="S945:T945">_xlfn.TEXTSPLIT(R945,"/",,TRUE)</f>
        <v>theater</v>
      </c>
      <c r="T945" t="str">
        <v>plays</v>
      </c>
    </row>
    <row r="946" spans="1:20" x14ac:dyDescent="0.55000000000000004">
      <c r="A946">
        <v>944</v>
      </c>
      <c r="B946" t="s">
        <v>44</v>
      </c>
      <c r="C946" s="3" t="s">
        <v>45</v>
      </c>
      <c r="D946">
        <v>-13428.8743113169</v>
      </c>
      <c r="E946">
        <v>176621.32263596801</v>
      </c>
      <c r="F946" s="4">
        <f t="shared" si="78"/>
        <v>-13.15235503299961</v>
      </c>
      <c r="G946" t="s">
        <v>46</v>
      </c>
      <c r="H946">
        <v>6000.3405256501001</v>
      </c>
      <c r="I946" s="5" cm="1">
        <f t="array" ref="I946">_xlfn.IFS(H946=0,0,H946&gt;0,E946/H946)</f>
        <v>29.435216531620458</v>
      </c>
      <c r="J946" t="s">
        <v>35</v>
      </c>
      <c r="K946" t="s">
        <v>36</v>
      </c>
      <c r="L946">
        <v>1088438685.5489099</v>
      </c>
      <c r="M946" s="9">
        <f t="shared" si="79"/>
        <v>38166.669971630901</v>
      </c>
      <c r="N946">
        <v>1093337193.7102101</v>
      </c>
      <c r="O946" s="9">
        <f t="shared" si="80"/>
        <v>38223.365667942249</v>
      </c>
      <c r="P946" t="b">
        <v>0</v>
      </c>
      <c r="Q946" t="b">
        <v>0</v>
      </c>
      <c r="R946" t="s">
        <v>32</v>
      </c>
      <c r="S946" t="str" cm="1">
        <f t="array" ref="S946:T946">_xlfn.TEXTSPLIT(R946,"/",,TRUE)</f>
        <v>theater</v>
      </c>
      <c r="T946" t="str">
        <v>plays</v>
      </c>
    </row>
    <row r="947" spans="1:20" x14ac:dyDescent="0.55000000000000004">
      <c r="A947">
        <v>945</v>
      </c>
      <c r="B947" t="s">
        <v>47</v>
      </c>
      <c r="C947" s="3" t="s">
        <v>48</v>
      </c>
      <c r="D947">
        <v>-13480.888910326499</v>
      </c>
      <c r="E947">
        <v>176770.03383926101</v>
      </c>
      <c r="F947" s="4">
        <f t="shared" si="78"/>
        <v>-13.112639308514245</v>
      </c>
      <c r="G947" t="s">
        <v>13</v>
      </c>
      <c r="H947">
        <v>6006.1566070701301</v>
      </c>
      <c r="I947" s="5" cm="1">
        <f t="array" ref="I947">_xlfn.IFS(H947=0,0,H947&gt;0,E947/H947)</f>
        <v>29.431472637789142</v>
      </c>
      <c r="J947" t="s">
        <v>20</v>
      </c>
      <c r="K947" t="s">
        <v>21</v>
      </c>
      <c r="L947">
        <v>1088070211.34478</v>
      </c>
      <c r="M947" s="9">
        <f t="shared" si="79"/>
        <v>38162.40522389792</v>
      </c>
      <c r="N947">
        <v>1092972411.47984</v>
      </c>
      <c r="O947" s="9">
        <f t="shared" si="80"/>
        <v>38219.143651387036</v>
      </c>
      <c r="P947" t="b">
        <v>0</v>
      </c>
      <c r="Q947" t="b">
        <v>0</v>
      </c>
      <c r="R947" t="s">
        <v>49</v>
      </c>
      <c r="S947" t="str" cm="1">
        <f t="array" ref="S947:T947">_xlfn.TEXTSPLIT(R947,"/",,TRUE)</f>
        <v>music</v>
      </c>
      <c r="T947" t="str">
        <v>electric music</v>
      </c>
    </row>
    <row r="948" spans="1:20" x14ac:dyDescent="0.55000000000000004">
      <c r="A948">
        <v>946</v>
      </c>
      <c r="B948" t="s">
        <v>50</v>
      </c>
      <c r="C948" s="3" t="s">
        <v>51</v>
      </c>
      <c r="D948">
        <v>-13532.9035093361</v>
      </c>
      <c r="E948">
        <v>176918.745042553</v>
      </c>
      <c r="F948" s="4">
        <f t="shared" si="78"/>
        <v>-13.073228883993744</v>
      </c>
      <c r="G948" t="s">
        <v>19</v>
      </c>
      <c r="H948">
        <v>6011.9726884901502</v>
      </c>
      <c r="I948" s="5" cm="1">
        <f t="array" ref="I948">_xlfn.IFS(H948=0,0,H948&gt;0,E948/H948)</f>
        <v>29.427735987766848</v>
      </c>
      <c r="J948" t="s">
        <v>20</v>
      </c>
      <c r="K948" t="s">
        <v>21</v>
      </c>
      <c r="L948">
        <v>1087701737.14065</v>
      </c>
      <c r="M948" s="9">
        <f t="shared" si="79"/>
        <v>38158.140476164932</v>
      </c>
      <c r="N948">
        <v>1092607629.24947</v>
      </c>
      <c r="O948" s="9">
        <f t="shared" si="80"/>
        <v>38214.92163483183</v>
      </c>
      <c r="P948" t="b">
        <v>0</v>
      </c>
      <c r="Q948" t="b">
        <v>0</v>
      </c>
      <c r="R948" t="s">
        <v>52</v>
      </c>
      <c r="S948" t="str" cm="1">
        <f t="array" ref="S948:T948">_xlfn.TEXTSPLIT(R948,"/",,TRUE)</f>
        <v>film &amp; video</v>
      </c>
      <c r="T948" t="str">
        <v>drama</v>
      </c>
    </row>
    <row r="949" spans="1:20" ht="37" x14ac:dyDescent="0.55000000000000004">
      <c r="A949">
        <v>947</v>
      </c>
      <c r="B949" t="s">
        <v>53</v>
      </c>
      <c r="C949" s="3" t="s">
        <v>54</v>
      </c>
      <c r="D949">
        <v>-13584.918108345701</v>
      </c>
      <c r="E949">
        <v>177067.456245846</v>
      </c>
      <c r="F949" s="4">
        <f t="shared" si="78"/>
        <v>-13.034120252595939</v>
      </c>
      <c r="G949" t="s">
        <v>13</v>
      </c>
      <c r="H949">
        <v>6017.7887699101802</v>
      </c>
      <c r="I949" s="5" cm="1">
        <f t="array" ref="I949">_xlfn.IFS(H949=0,0,H949&gt;0,E949/H949)</f>
        <v>29.424006560550787</v>
      </c>
      <c r="J949" t="s">
        <v>20</v>
      </c>
      <c r="K949" t="s">
        <v>21</v>
      </c>
      <c r="L949">
        <v>1087333262.9365201</v>
      </c>
      <c r="M949" s="9">
        <f t="shared" si="79"/>
        <v>38153.875728431944</v>
      </c>
      <c r="N949">
        <v>1092242847.0191</v>
      </c>
      <c r="O949" s="9">
        <f t="shared" si="80"/>
        <v>38210.699618276623</v>
      </c>
      <c r="P949" t="b">
        <v>0</v>
      </c>
      <c r="Q949" t="b">
        <v>1</v>
      </c>
      <c r="R949" t="s">
        <v>32</v>
      </c>
      <c r="S949" t="str" cm="1">
        <f t="array" ref="S949:T949">_xlfn.TEXTSPLIT(R949,"/",,TRUE)</f>
        <v>theater</v>
      </c>
      <c r="T949" t="str">
        <v>plays</v>
      </c>
    </row>
    <row r="950" spans="1:20" x14ac:dyDescent="0.55000000000000004">
      <c r="A950">
        <v>948</v>
      </c>
      <c r="B950" t="s">
        <v>55</v>
      </c>
      <c r="C950" s="3" t="s">
        <v>56</v>
      </c>
      <c r="D950">
        <v>-13636.932707355299</v>
      </c>
      <c r="E950">
        <v>177216.167449139</v>
      </c>
      <c r="F950" s="4">
        <f t="shared" si="78"/>
        <v>-12.995309960982253</v>
      </c>
      <c r="G950" t="s">
        <v>13</v>
      </c>
      <c r="H950">
        <v>6023.6048513302103</v>
      </c>
      <c r="I950" s="5" cm="1">
        <f t="array" ref="I950">_xlfn.IFS(H950=0,0,H950&gt;0,E950/H950)</f>
        <v>29.420284335218941</v>
      </c>
      <c r="J950" t="s">
        <v>20</v>
      </c>
      <c r="K950" t="s">
        <v>21</v>
      </c>
      <c r="L950">
        <v>1086964788.7323899</v>
      </c>
      <c r="M950" s="9">
        <f t="shared" si="79"/>
        <v>38149.610980698955</v>
      </c>
      <c r="N950">
        <v>1091878064.7887299</v>
      </c>
      <c r="O950" s="9">
        <f t="shared" si="80"/>
        <v>38206.47760172141</v>
      </c>
      <c r="P950" t="b">
        <v>0</v>
      </c>
      <c r="Q950" t="b">
        <v>0</v>
      </c>
      <c r="R950" t="s">
        <v>52</v>
      </c>
      <c r="S950" t="str" cm="1">
        <f t="array" ref="S950:T950">_xlfn.TEXTSPLIT(R950,"/",,TRUE)</f>
        <v>film &amp; video</v>
      </c>
      <c r="T950" t="str">
        <v>drama</v>
      </c>
    </row>
    <row r="951" spans="1:20" ht="37" x14ac:dyDescent="0.55000000000000004">
      <c r="A951">
        <v>949</v>
      </c>
      <c r="B951" t="s">
        <v>57</v>
      </c>
      <c r="C951" s="3" t="s">
        <v>58</v>
      </c>
      <c r="D951">
        <v>-13688.9473063649</v>
      </c>
      <c r="E951">
        <v>177364.878652432</v>
      </c>
      <c r="F951" s="4">
        <f t="shared" si="78"/>
        <v>-12.956794608301495</v>
      </c>
      <c r="G951" t="s">
        <v>19</v>
      </c>
      <c r="H951">
        <v>6029.4209327502404</v>
      </c>
      <c r="I951" s="5" cm="1">
        <f t="array" ref="I951">_xlfn.IFS(H951=0,0,H951&gt;0,E951/H951)</f>
        <v>29.416569290930127</v>
      </c>
      <c r="J951" t="s">
        <v>20</v>
      </c>
      <c r="K951" t="s">
        <v>21</v>
      </c>
      <c r="L951">
        <v>1086596314.52827</v>
      </c>
      <c r="M951" s="9">
        <f t="shared" si="79"/>
        <v>38145.346232966091</v>
      </c>
      <c r="N951">
        <v>1091513282.5583601</v>
      </c>
      <c r="O951" s="9">
        <f t="shared" si="80"/>
        <v>38202.255585166204</v>
      </c>
      <c r="P951" t="b">
        <v>0</v>
      </c>
      <c r="Q951" t="b">
        <v>0</v>
      </c>
      <c r="R951" t="s">
        <v>59</v>
      </c>
      <c r="S951" t="str" cm="1">
        <f t="array" ref="S951:T951">_xlfn.TEXTSPLIT(R951,"/",,TRUE)</f>
        <v>music</v>
      </c>
      <c r="T951" t="str">
        <v>indie rock</v>
      </c>
    </row>
    <row r="952" spans="1:20" x14ac:dyDescent="0.55000000000000004">
      <c r="A952">
        <v>950</v>
      </c>
      <c r="B952" t="s">
        <v>60</v>
      </c>
      <c r="C952" s="3" t="s">
        <v>61</v>
      </c>
      <c r="D952">
        <v>-13740.961905374401</v>
      </c>
      <c r="E952">
        <v>177513.589855725</v>
      </c>
      <c r="F952" s="4">
        <f t="shared" si="78"/>
        <v>-12.918570845196465</v>
      </c>
      <c r="G952" t="s">
        <v>13</v>
      </c>
      <c r="H952">
        <v>6035.2370141702604</v>
      </c>
      <c r="I952" s="5" cm="1">
        <f t="array" ref="I952">_xlfn.IFS(H952=0,0,H952&gt;0,E952/H952)</f>
        <v>29.412861406923554</v>
      </c>
      <c r="J952" t="s">
        <v>20</v>
      </c>
      <c r="K952" t="s">
        <v>21</v>
      </c>
      <c r="L952">
        <v>1086227840.3241401</v>
      </c>
      <c r="M952" s="9">
        <f t="shared" si="79"/>
        <v>38141.081485233102</v>
      </c>
      <c r="N952">
        <v>1091148500.3280001</v>
      </c>
      <c r="O952" s="9">
        <f t="shared" si="80"/>
        <v>38198.033568611114</v>
      </c>
      <c r="P952" t="b">
        <v>0</v>
      </c>
      <c r="Q952" t="b">
        <v>0</v>
      </c>
      <c r="R952" t="s">
        <v>59</v>
      </c>
      <c r="S952" t="str" cm="1">
        <f t="array" ref="S952:T952">_xlfn.TEXTSPLIT(R952,"/",,TRUE)</f>
        <v>music</v>
      </c>
      <c r="T952" t="str">
        <v>indie rock</v>
      </c>
    </row>
    <row r="953" spans="1:20" x14ac:dyDescent="0.55000000000000004">
      <c r="A953">
        <v>951</v>
      </c>
      <c r="B953" t="s">
        <v>62</v>
      </c>
      <c r="C953" s="3" t="s">
        <v>63</v>
      </c>
      <c r="D953">
        <v>-13792.976504384</v>
      </c>
      <c r="E953">
        <v>177662.30105901699</v>
      </c>
      <c r="F953" s="4">
        <f t="shared" si="78"/>
        <v>-12.880635372832563</v>
      </c>
      <c r="G953" t="s">
        <v>13</v>
      </c>
      <c r="H953">
        <v>6041.0530955902896</v>
      </c>
      <c r="I953" s="5" cm="1">
        <f t="array" ref="I953">_xlfn.IFS(H953=0,0,H953&gt;0,E953/H953)</f>
        <v>29.409160662518076</v>
      </c>
      <c r="J953" t="s">
        <v>20</v>
      </c>
      <c r="K953" t="s">
        <v>21</v>
      </c>
      <c r="L953">
        <v>1085859366.1200099</v>
      </c>
      <c r="M953" s="9">
        <f t="shared" si="79"/>
        <v>38136.816737500114</v>
      </c>
      <c r="N953">
        <v>1090783718.09763</v>
      </c>
      <c r="O953" s="9">
        <f t="shared" si="80"/>
        <v>38193.8115520559</v>
      </c>
      <c r="P953" t="b">
        <v>0</v>
      </c>
      <c r="Q953" t="b">
        <v>0</v>
      </c>
      <c r="R953" t="s">
        <v>64</v>
      </c>
      <c r="S953" t="str" cm="1">
        <f t="array" ref="S953:T953">_xlfn.TEXTSPLIT(R953,"/",,TRUE)</f>
        <v>technology</v>
      </c>
      <c r="T953" t="str">
        <v>wearables</v>
      </c>
    </row>
    <row r="954" spans="1:20" x14ac:dyDescent="0.55000000000000004">
      <c r="A954">
        <v>952</v>
      </c>
      <c r="B954" t="s">
        <v>65</v>
      </c>
      <c r="C954" s="3" t="s">
        <v>66</v>
      </c>
      <c r="D954">
        <v>-13844.9911033936</v>
      </c>
      <c r="E954">
        <v>177811.01226230999</v>
      </c>
      <c r="F954" s="4">
        <f t="shared" si="78"/>
        <v>-12.842984941949586</v>
      </c>
      <c r="G954" t="s">
        <v>19</v>
      </c>
      <c r="H954">
        <v>6046.8691770103196</v>
      </c>
      <c r="I954" s="5" cm="1">
        <f t="array" ref="I954">_xlfn.IFS(H954=0,0,H954&gt;0,E954/H954)</f>
        <v>29.405467037112739</v>
      </c>
      <c r="J954" t="s">
        <v>20</v>
      </c>
      <c r="K954" t="s">
        <v>21</v>
      </c>
      <c r="L954">
        <v>1085490891.91588</v>
      </c>
      <c r="M954" s="9">
        <f t="shared" si="79"/>
        <v>38132.551989767126</v>
      </c>
      <c r="N954">
        <v>1090418935.86726</v>
      </c>
      <c r="O954" s="9">
        <f t="shared" si="80"/>
        <v>38189.589535500694</v>
      </c>
      <c r="P954" t="b">
        <v>0</v>
      </c>
      <c r="Q954" t="b">
        <v>0</v>
      </c>
      <c r="R954" t="s">
        <v>67</v>
      </c>
      <c r="S954" t="str" cm="1">
        <f t="array" ref="S954:T954">_xlfn.TEXTSPLIT(R954,"/",,TRUE)</f>
        <v>publishing</v>
      </c>
      <c r="T954" t="str">
        <v>nonfiction</v>
      </c>
    </row>
    <row r="955" spans="1:20" x14ac:dyDescent="0.55000000000000004">
      <c r="A955">
        <v>953</v>
      </c>
      <c r="B955" t="s">
        <v>68</v>
      </c>
      <c r="C955" s="3" t="s">
        <v>69</v>
      </c>
      <c r="D955">
        <v>-13897.005702403199</v>
      </c>
      <c r="E955">
        <v>177959.72346560299</v>
      </c>
      <c r="F955" s="4">
        <f t="shared" si="78"/>
        <v>-12.805616351933175</v>
      </c>
      <c r="G955" t="s">
        <v>19</v>
      </c>
      <c r="H955">
        <v>6052.6852584303397</v>
      </c>
      <c r="I955" s="5" cm="1">
        <f t="array" ref="I955">_xlfn.IFS(H955=0,0,H955&gt;0,E955/H955)</f>
        <v>29.401780510185294</v>
      </c>
      <c r="J955" t="s">
        <v>20</v>
      </c>
      <c r="K955" t="s">
        <v>21</v>
      </c>
      <c r="L955">
        <v>1085122417.71175</v>
      </c>
      <c r="M955" s="9">
        <f t="shared" si="79"/>
        <v>38128.287242034145</v>
      </c>
      <c r="N955">
        <v>1090054153.6368899</v>
      </c>
      <c r="O955" s="9">
        <f t="shared" si="80"/>
        <v>38185.367518945488</v>
      </c>
      <c r="P955" t="b">
        <v>0</v>
      </c>
      <c r="Q955" t="b">
        <v>0</v>
      </c>
      <c r="R955" t="s">
        <v>70</v>
      </c>
      <c r="S955" t="str" cm="1">
        <f t="array" ref="S955:T955">_xlfn.TEXTSPLIT(R955,"/",,TRUE)</f>
        <v>film &amp; video</v>
      </c>
      <c r="T955" t="str">
        <v>animation</v>
      </c>
    </row>
    <row r="956" spans="1:20" x14ac:dyDescent="0.55000000000000004">
      <c r="A956">
        <v>954</v>
      </c>
      <c r="B956" t="s">
        <v>71</v>
      </c>
      <c r="C956" s="3" t="s">
        <v>72</v>
      </c>
      <c r="D956">
        <v>-13949.0203014128</v>
      </c>
      <c r="E956">
        <v>178108.43466889599</v>
      </c>
      <c r="F956" s="4">
        <f t="shared" si="78"/>
        <v>-12.768526449908215</v>
      </c>
      <c r="G956" t="s">
        <v>73</v>
      </c>
      <c r="H956">
        <v>6058.5013398503697</v>
      </c>
      <c r="I956" s="5" cm="1">
        <f t="array" ref="I956">_xlfn.IFS(H956=0,0,H956&gt;0,E956/H956)</f>
        <v>29.398101061292301</v>
      </c>
      <c r="J956" t="s">
        <v>20</v>
      </c>
      <c r="K956" t="s">
        <v>21</v>
      </c>
      <c r="L956">
        <v>1084753943.5076201</v>
      </c>
      <c r="M956" s="9">
        <f t="shared" si="79"/>
        <v>38124.022494301156</v>
      </c>
      <c r="N956">
        <v>1089689371.4065199</v>
      </c>
      <c r="O956" s="9">
        <f t="shared" si="80"/>
        <v>38181.145502390274</v>
      </c>
      <c r="P956" t="b">
        <v>0</v>
      </c>
      <c r="Q956" t="b">
        <v>0</v>
      </c>
      <c r="R956" t="s">
        <v>32</v>
      </c>
      <c r="S956" t="str" cm="1">
        <f t="array" ref="S956:T956">_xlfn.TEXTSPLIT(R956,"/",,TRUE)</f>
        <v>theater</v>
      </c>
      <c r="T956" t="str">
        <v>plays</v>
      </c>
    </row>
    <row r="957" spans="1:20" x14ac:dyDescent="0.55000000000000004">
      <c r="A957">
        <v>955</v>
      </c>
      <c r="B957" t="s">
        <v>74</v>
      </c>
      <c r="C957" s="3" t="s">
        <v>75</v>
      </c>
      <c r="D957">
        <v>-14001.034900422401</v>
      </c>
      <c r="E957">
        <v>178257.14587218899</v>
      </c>
      <c r="F957" s="4">
        <f t="shared" si="78"/>
        <v>-12.731712129851994</v>
      </c>
      <c r="G957" t="s">
        <v>13</v>
      </c>
      <c r="H957">
        <v>6064.3174212703998</v>
      </c>
      <c r="I957" s="5" cm="1">
        <f t="array" ref="I957">_xlfn.IFS(H957=0,0,H957&gt;0,E957/H957)</f>
        <v>29.394428670068908</v>
      </c>
      <c r="J957" t="s">
        <v>20</v>
      </c>
      <c r="K957" t="s">
        <v>21</v>
      </c>
      <c r="L957">
        <v>1084385469.3034899</v>
      </c>
      <c r="M957" s="9">
        <f t="shared" si="79"/>
        <v>38119.757746568168</v>
      </c>
      <c r="N957">
        <v>1089324589.1761501</v>
      </c>
      <c r="O957" s="9">
        <f t="shared" si="80"/>
        <v>38176.923485835068</v>
      </c>
      <c r="P957" t="b">
        <v>0</v>
      </c>
      <c r="Q957" t="b">
        <v>1</v>
      </c>
      <c r="R957" t="s">
        <v>32</v>
      </c>
      <c r="S957" t="str" cm="1">
        <f t="array" ref="S957:T957">_xlfn.TEXTSPLIT(R957,"/",,TRUE)</f>
        <v>theater</v>
      </c>
      <c r="T957" t="str">
        <v>plays</v>
      </c>
    </row>
    <row r="958" spans="1:20" x14ac:dyDescent="0.55000000000000004">
      <c r="A958">
        <v>956</v>
      </c>
      <c r="B958" t="s">
        <v>76</v>
      </c>
      <c r="C958" s="3" t="s">
        <v>77</v>
      </c>
      <c r="D958">
        <v>-14053.0494994319</v>
      </c>
      <c r="E958">
        <v>178405.857075482</v>
      </c>
      <c r="F958" s="4">
        <f t="shared" si="78"/>
        <v>-12.695170331727226</v>
      </c>
      <c r="G958" t="s">
        <v>19</v>
      </c>
      <c r="H958">
        <v>6070.1335026904299</v>
      </c>
      <c r="I958" s="5" cm="1">
        <f t="array" ref="I958">_xlfn.IFS(H958=0,0,H958&gt;0,E958/H958)</f>
        <v>29.390763316228252</v>
      </c>
      <c r="J958" t="s">
        <v>20</v>
      </c>
      <c r="K958" t="s">
        <v>21</v>
      </c>
      <c r="L958">
        <v>1084016995.09936</v>
      </c>
      <c r="M958" s="9">
        <f t="shared" si="79"/>
        <v>38115.492998835187</v>
      </c>
      <c r="N958">
        <v>1088959806.94578</v>
      </c>
      <c r="O958" s="9">
        <f t="shared" si="80"/>
        <v>38172.701469279862</v>
      </c>
      <c r="P958" t="b">
        <v>0</v>
      </c>
      <c r="Q958" t="b">
        <v>0</v>
      </c>
      <c r="R958" t="s">
        <v>52</v>
      </c>
      <c r="S958" t="str" cm="1">
        <f t="array" ref="S958:T958">_xlfn.TEXTSPLIT(R958,"/",,TRUE)</f>
        <v>film &amp; video</v>
      </c>
      <c r="T958" t="str">
        <v>drama</v>
      </c>
    </row>
    <row r="959" spans="1:20" x14ac:dyDescent="0.55000000000000004">
      <c r="A959">
        <v>957</v>
      </c>
      <c r="B959" t="s">
        <v>78</v>
      </c>
      <c r="C959" s="3" t="s">
        <v>79</v>
      </c>
      <c r="D959">
        <v>-14105.0640984415</v>
      </c>
      <c r="E959">
        <v>178554.56827877401</v>
      </c>
      <c r="F959" s="4">
        <f t="shared" si="78"/>
        <v>-12.65889804063371</v>
      </c>
      <c r="G959" t="s">
        <v>13</v>
      </c>
      <c r="H959">
        <v>6075.9495841104499</v>
      </c>
      <c r="I959" s="5" cm="1">
        <f t="array" ref="I959">_xlfn.IFS(H959=0,0,H959&gt;0,E959/H959)</f>
        <v>29.387104979561038</v>
      </c>
      <c r="J959" t="s">
        <v>20</v>
      </c>
      <c r="K959" t="s">
        <v>21</v>
      </c>
      <c r="L959">
        <v>1083648520.8952301</v>
      </c>
      <c r="M959" s="9">
        <f t="shared" si="79"/>
        <v>38111.228251102199</v>
      </c>
      <c r="N959">
        <v>1088595024.71542</v>
      </c>
      <c r="O959" s="9">
        <f t="shared" si="80"/>
        <v>38168.479452724765</v>
      </c>
      <c r="P959" t="b">
        <v>0</v>
      </c>
      <c r="Q959" t="b">
        <v>0</v>
      </c>
      <c r="R959" t="s">
        <v>32</v>
      </c>
      <c r="S959" t="str" cm="1">
        <f t="array" ref="S959:T959">_xlfn.TEXTSPLIT(R959,"/",,TRUE)</f>
        <v>theater</v>
      </c>
      <c r="T959" t="str">
        <v>plays</v>
      </c>
    </row>
    <row r="960" spans="1:20" x14ac:dyDescent="0.55000000000000004">
      <c r="A960">
        <v>958</v>
      </c>
      <c r="B960" t="s">
        <v>80</v>
      </c>
      <c r="C960" s="3" t="s">
        <v>81</v>
      </c>
      <c r="D960">
        <v>-14157.078697451099</v>
      </c>
      <c r="E960">
        <v>178703.27948206701</v>
      </c>
      <c r="F960" s="4">
        <f t="shared" si="78"/>
        <v>-12.622892285979981</v>
      </c>
      <c r="G960" t="s">
        <v>19</v>
      </c>
      <c r="H960">
        <v>6081.76566553048</v>
      </c>
      <c r="I960" s="5" cm="1">
        <f t="array" ref="I960">_xlfn.IFS(H960=0,0,H960&gt;0,E960/H960)</f>
        <v>29.383453639935613</v>
      </c>
      <c r="J960" t="s">
        <v>20</v>
      </c>
      <c r="K960" t="s">
        <v>21</v>
      </c>
      <c r="L960">
        <v>1083280046.6911099</v>
      </c>
      <c r="M960" s="9">
        <f t="shared" si="79"/>
        <v>38106.963503369327</v>
      </c>
      <c r="N960">
        <v>1088230242.48505</v>
      </c>
      <c r="O960" s="9">
        <f t="shared" si="80"/>
        <v>38164.257436169559</v>
      </c>
      <c r="P960" t="b">
        <v>0</v>
      </c>
      <c r="Q960" t="b">
        <v>0</v>
      </c>
      <c r="R960" t="s">
        <v>32</v>
      </c>
      <c r="S960" t="str" cm="1">
        <f t="array" ref="S960:T960">_xlfn.TEXTSPLIT(R960,"/",,TRUE)</f>
        <v>theater</v>
      </c>
      <c r="T960" t="str">
        <v>plays</v>
      </c>
    </row>
    <row r="961" spans="1:20" x14ac:dyDescent="0.55000000000000004">
      <c r="A961">
        <v>959</v>
      </c>
      <c r="B961" t="s">
        <v>82</v>
      </c>
      <c r="C961" s="3" t="s">
        <v>83</v>
      </c>
      <c r="D961">
        <v>-14209.0932964607</v>
      </c>
      <c r="E961">
        <v>178851.99068536001</v>
      </c>
      <c r="F961" s="4">
        <f t="shared" si="78"/>
        <v>-12.587150140671516</v>
      </c>
      <c r="G961" t="s">
        <v>19</v>
      </c>
      <c r="H961">
        <v>6087.58174695051</v>
      </c>
      <c r="I961" s="5" cm="1">
        <f t="array" ref="I961">_xlfn.IFS(H961=0,0,H961&gt;0,E961/H961)</f>
        <v>29.379809277296925</v>
      </c>
      <c r="J961" t="s">
        <v>39</v>
      </c>
      <c r="K961" t="s">
        <v>40</v>
      </c>
      <c r="L961">
        <v>1082911572.48698</v>
      </c>
      <c r="M961" s="9">
        <f t="shared" si="79"/>
        <v>38102.698755636346</v>
      </c>
      <c r="N961">
        <v>1087865460.2546799</v>
      </c>
      <c r="O961" s="9">
        <f t="shared" si="80"/>
        <v>38160.035419614353</v>
      </c>
      <c r="P961" t="b">
        <v>0</v>
      </c>
      <c r="Q961" t="b">
        <v>0</v>
      </c>
      <c r="R961" t="s">
        <v>41</v>
      </c>
      <c r="S961" t="str" cm="1">
        <f t="array" ref="S961:T961">_xlfn.TEXTSPLIT(R961,"/",,TRUE)</f>
        <v>film &amp; video</v>
      </c>
      <c r="T961" t="str">
        <v>documentary</v>
      </c>
    </row>
    <row r="962" spans="1:20" x14ac:dyDescent="0.55000000000000004">
      <c r="A962">
        <v>960</v>
      </c>
      <c r="B962" t="s">
        <v>84</v>
      </c>
      <c r="C962" s="3" t="s">
        <v>85</v>
      </c>
      <c r="D962">
        <v>-14261.107895470301</v>
      </c>
      <c r="E962">
        <v>179000.70188865301</v>
      </c>
      <c r="F962" s="4">
        <f t="shared" si="78"/>
        <v>-12.551668720317886</v>
      </c>
      <c r="G962" t="s">
        <v>19</v>
      </c>
      <c r="H962">
        <v>6093.3978283705301</v>
      </c>
      <c r="I962" s="5" cm="1">
        <f t="array" ref="I962">_xlfn.IFS(H962=0,0,H962&gt;0,E962/H962)</f>
        <v>29.376171871666649</v>
      </c>
      <c r="J962" t="s">
        <v>20</v>
      </c>
      <c r="K962" t="s">
        <v>21</v>
      </c>
      <c r="L962">
        <v>1082543098.28285</v>
      </c>
      <c r="M962" s="9">
        <f t="shared" si="79"/>
        <v>38098.434007903357</v>
      </c>
      <c r="N962">
        <v>1087500678.0243101</v>
      </c>
      <c r="O962" s="9">
        <f t="shared" si="80"/>
        <v>38155.813403059146</v>
      </c>
      <c r="P962" t="b">
        <v>0</v>
      </c>
      <c r="Q962" t="b">
        <v>0</v>
      </c>
      <c r="R962" t="s">
        <v>64</v>
      </c>
      <c r="S962" t="str" cm="1">
        <f t="array" ref="S962:T962">_xlfn.TEXTSPLIT(R962,"/",,TRUE)</f>
        <v>technology</v>
      </c>
      <c r="T962" t="str">
        <v>wearables</v>
      </c>
    </row>
    <row r="963" spans="1:20" x14ac:dyDescent="0.55000000000000004">
      <c r="A963">
        <v>961</v>
      </c>
      <c r="B963" t="s">
        <v>86</v>
      </c>
      <c r="C963" s="3" t="s">
        <v>87</v>
      </c>
      <c r="D963">
        <v>-14313.1224944799</v>
      </c>
      <c r="E963">
        <v>179149.41309194599</v>
      </c>
      <c r="F963" s="4">
        <f t="shared" si="78"/>
        <v>-12.51644518245673</v>
      </c>
      <c r="G963" t="s">
        <v>19</v>
      </c>
      <c r="H963">
        <v>6099.2139097905601</v>
      </c>
      <c r="I963" s="5" cm="1">
        <f t="array" ref="I963">_xlfn.IFS(H963=0,0,H963&gt;0,E963/H963)</f>
        <v>29.37254140314252</v>
      </c>
      <c r="J963" t="s">
        <v>20</v>
      </c>
      <c r="K963" t="s">
        <v>21</v>
      </c>
      <c r="L963">
        <v>1082174624.0787201</v>
      </c>
      <c r="M963" s="9">
        <f t="shared" si="79"/>
        <v>38094.169260170369</v>
      </c>
      <c r="N963">
        <v>1087135895.7939401</v>
      </c>
      <c r="O963" s="9">
        <f t="shared" si="80"/>
        <v>38151.591386503933</v>
      </c>
      <c r="P963" t="b">
        <v>0</v>
      </c>
      <c r="Q963" t="b">
        <v>1</v>
      </c>
      <c r="R963" t="s">
        <v>88</v>
      </c>
      <c r="S963" t="str" cm="1">
        <f t="array" ref="S963:T963">_xlfn.TEXTSPLIT(R963,"/",,TRUE)</f>
        <v>games</v>
      </c>
      <c r="T963" t="str">
        <v>video games</v>
      </c>
    </row>
    <row r="964" spans="1:20" x14ac:dyDescent="0.55000000000000004">
      <c r="A964">
        <v>962</v>
      </c>
      <c r="B964" t="s">
        <v>89</v>
      </c>
      <c r="C964" s="3" t="s">
        <v>90</v>
      </c>
      <c r="D964">
        <v>-14365.1370934894</v>
      </c>
      <c r="E964">
        <v>179298.124295238</v>
      </c>
      <c r="F964" s="4">
        <f t="shared" si="78"/>
        <v>-12.481476725794694</v>
      </c>
      <c r="G964" t="s">
        <v>73</v>
      </c>
      <c r="H964">
        <v>6105.0299912105902</v>
      </c>
      <c r="I964" s="5" cm="1">
        <f t="array" ref="I964">_xlfn.IFS(H964=0,0,H964&gt;0,E964/H964)</f>
        <v>29.3689178518981</v>
      </c>
      <c r="J964" t="s">
        <v>20</v>
      </c>
      <c r="K964" t="s">
        <v>21</v>
      </c>
      <c r="L964">
        <v>1081806149.8745899</v>
      </c>
      <c r="M964" s="9">
        <f t="shared" si="79"/>
        <v>38089.904512437381</v>
      </c>
      <c r="N964">
        <v>1086771113.56357</v>
      </c>
      <c r="O964" s="9">
        <f t="shared" si="80"/>
        <v>38147.369369948727</v>
      </c>
      <c r="P964" t="b">
        <v>0</v>
      </c>
      <c r="Q964" t="b">
        <v>0</v>
      </c>
      <c r="R964" t="s">
        <v>32</v>
      </c>
      <c r="S964" t="str" cm="1">
        <f t="array" ref="S964:T964">_xlfn.TEXTSPLIT(R964,"/",,TRUE)</f>
        <v>theater</v>
      </c>
      <c r="T964" t="str">
        <v>plays</v>
      </c>
    </row>
    <row r="965" spans="1:20" x14ac:dyDescent="0.55000000000000004">
      <c r="A965">
        <v>963</v>
      </c>
      <c r="B965" t="s">
        <v>91</v>
      </c>
      <c r="C965" s="3" t="s">
        <v>92</v>
      </c>
      <c r="D965">
        <v>-14417.151692498999</v>
      </c>
      <c r="E965">
        <v>179446.835498531</v>
      </c>
      <c r="F965" s="4">
        <f t="shared" si="78"/>
        <v>-12.446760589464711</v>
      </c>
      <c r="G965" t="s">
        <v>13</v>
      </c>
      <c r="H965">
        <v>6110.8460726306103</v>
      </c>
      <c r="I965" s="5" cm="1">
        <f t="array" ref="I965">_xlfn.IFS(H965=0,0,H965&gt;0,E965/H965)</f>
        <v>29.365301198182912</v>
      </c>
      <c r="J965" t="s">
        <v>20</v>
      </c>
      <c r="K965" t="s">
        <v>21</v>
      </c>
      <c r="L965">
        <v>1081437675.67046</v>
      </c>
      <c r="M965" s="9">
        <f t="shared" si="79"/>
        <v>38085.6397647044</v>
      </c>
      <c r="N965">
        <v>1086406331.3332</v>
      </c>
      <c r="O965" s="9">
        <f t="shared" si="80"/>
        <v>38143.14735339352</v>
      </c>
      <c r="P965" t="b">
        <v>0</v>
      </c>
      <c r="Q965" t="b">
        <v>0</v>
      </c>
      <c r="R965" t="s">
        <v>22</v>
      </c>
      <c r="S965" t="str" cm="1">
        <f t="array" ref="S965:T965">_xlfn.TEXTSPLIT(R965,"/",,TRUE)</f>
        <v>music</v>
      </c>
      <c r="T965" t="str">
        <v>rock</v>
      </c>
    </row>
    <row r="966" spans="1:20" x14ac:dyDescent="0.55000000000000004">
      <c r="A966">
        <v>964</v>
      </c>
      <c r="B966" t="s">
        <v>93</v>
      </c>
      <c r="C966" s="3" t="s">
        <v>94</v>
      </c>
      <c r="D966">
        <v>-14469.1662915086</v>
      </c>
      <c r="E966">
        <v>179595.546701824</v>
      </c>
      <c r="F966" s="4">
        <f t="shared" si="78"/>
        <v>-12.412294052299458</v>
      </c>
      <c r="G966" t="s">
        <v>19</v>
      </c>
      <c r="H966">
        <v>6116.6621540506403</v>
      </c>
      <c r="I966" s="5" cm="1">
        <f t="array" ref="I966">_xlfn.IFS(H966=0,0,H966&gt;0,E966/H966)</f>
        <v>29.36169142232097</v>
      </c>
      <c r="J966" t="s">
        <v>20</v>
      </c>
      <c r="K966" t="s">
        <v>21</v>
      </c>
      <c r="L966">
        <v>1081069201.4663301</v>
      </c>
      <c r="M966" s="9">
        <f t="shared" si="79"/>
        <v>38081.375016971411</v>
      </c>
      <c r="N966">
        <v>1086041549.1028399</v>
      </c>
      <c r="O966" s="9">
        <f t="shared" si="80"/>
        <v>38138.925336838423</v>
      </c>
      <c r="P966" t="b">
        <v>0</v>
      </c>
      <c r="Q966" t="b">
        <v>1</v>
      </c>
      <c r="R966" t="s">
        <v>32</v>
      </c>
      <c r="S966" t="str" cm="1">
        <f t="array" ref="S966:T966">_xlfn.TEXTSPLIT(R966,"/",,TRUE)</f>
        <v>theater</v>
      </c>
      <c r="T966" t="str">
        <v>plays</v>
      </c>
    </row>
    <row r="967" spans="1:20" x14ac:dyDescent="0.55000000000000004">
      <c r="A967">
        <v>965</v>
      </c>
      <c r="B967" t="s">
        <v>95</v>
      </c>
      <c r="C967" s="3" t="s">
        <v>96</v>
      </c>
      <c r="D967">
        <v>-14521.180890518201</v>
      </c>
      <c r="E967">
        <v>179744.257905117</v>
      </c>
      <c r="F967" s="4">
        <f t="shared" si="78"/>
        <v>-12.378074432120284</v>
      </c>
      <c r="G967" t="s">
        <v>19</v>
      </c>
      <c r="H967">
        <v>6122.4782354706704</v>
      </c>
      <c r="I967" s="5" cm="1">
        <f t="array" ref="I967">_xlfn.IFS(H967=0,0,H967&gt;0,E967/H967)</f>
        <v>29.358088504711365</v>
      </c>
      <c r="J967" t="s">
        <v>97</v>
      </c>
      <c r="K967" t="s">
        <v>98</v>
      </c>
      <c r="L967">
        <v>1080700727.2622001</v>
      </c>
      <c r="M967" s="9">
        <f t="shared" si="79"/>
        <v>38077.11026923843</v>
      </c>
      <c r="N967">
        <v>1085676766.8724699</v>
      </c>
      <c r="O967" s="9">
        <f t="shared" si="80"/>
        <v>38134.703320283217</v>
      </c>
      <c r="P967" t="b">
        <v>0</v>
      </c>
      <c r="Q967" t="b">
        <v>0</v>
      </c>
      <c r="R967" t="s">
        <v>99</v>
      </c>
      <c r="S967" t="str" cm="1">
        <f t="array" ref="S967:T967">_xlfn.TEXTSPLIT(R967,"/",,TRUE)</f>
        <v>film &amp; video</v>
      </c>
      <c r="T967" t="str">
        <v>shorts</v>
      </c>
    </row>
    <row r="968" spans="1:20" x14ac:dyDescent="0.55000000000000004">
      <c r="A968">
        <v>966</v>
      </c>
      <c r="B968" t="s">
        <v>100</v>
      </c>
      <c r="C968" s="3" t="s">
        <v>101</v>
      </c>
      <c r="D968">
        <v>-14573.1954895278</v>
      </c>
      <c r="E968">
        <v>179892.96910841</v>
      </c>
      <c r="F968" s="4">
        <f t="shared" si="78"/>
        <v>-12.34409908504143</v>
      </c>
      <c r="G968" t="s">
        <v>19</v>
      </c>
      <c r="H968">
        <v>6128.2943168907004</v>
      </c>
      <c r="I968" s="5" cm="1">
        <f t="array" ref="I968">_xlfn.IFS(H968=0,0,H968&gt;0,E968/H968)</f>
        <v>29.354492425827537</v>
      </c>
      <c r="J968" t="s">
        <v>20</v>
      </c>
      <c r="K968" t="s">
        <v>21</v>
      </c>
      <c r="L968">
        <v>1080332253.0580699</v>
      </c>
      <c r="M968" s="9">
        <f t="shared" si="79"/>
        <v>38072.845521505442</v>
      </c>
      <c r="N968">
        <v>1085311984.6421001</v>
      </c>
      <c r="O968" s="9">
        <f t="shared" si="80"/>
        <v>38130.481303728011</v>
      </c>
      <c r="P968" t="b">
        <v>0</v>
      </c>
      <c r="Q968" t="b">
        <v>0</v>
      </c>
      <c r="R968" t="s">
        <v>70</v>
      </c>
      <c r="S968" t="str" cm="1">
        <f t="array" ref="S968:T968">_xlfn.TEXTSPLIT(R968,"/",,TRUE)</f>
        <v>film &amp; video</v>
      </c>
      <c r="T968" t="str">
        <v>animation</v>
      </c>
    </row>
    <row r="969" spans="1:20" x14ac:dyDescent="0.55000000000000004">
      <c r="A969">
        <v>967</v>
      </c>
      <c r="B969" t="s">
        <v>102</v>
      </c>
      <c r="C969" s="3" t="s">
        <v>103</v>
      </c>
      <c r="D969">
        <v>-14625.2100885374</v>
      </c>
      <c r="E969">
        <v>180041.68031170301</v>
      </c>
      <c r="F969" s="4">
        <f t="shared" si="78"/>
        <v>-12.310365404789078</v>
      </c>
      <c r="G969" t="s">
        <v>19</v>
      </c>
      <c r="H969">
        <v>6134.1103983107196</v>
      </c>
      <c r="I969" s="5" cm="1">
        <f t="array" ref="I969">_xlfn.IFS(H969=0,0,H969&gt;0,E969/H969)</f>
        <v>29.350903166217048</v>
      </c>
      <c r="J969" t="s">
        <v>39</v>
      </c>
      <c r="K969" t="s">
        <v>40</v>
      </c>
      <c r="L969">
        <v>1079963778.85395</v>
      </c>
      <c r="M969" s="9">
        <f t="shared" si="79"/>
        <v>38068.58077377257</v>
      </c>
      <c r="N969">
        <v>1084947202.4117301</v>
      </c>
      <c r="O969" s="9">
        <f t="shared" si="80"/>
        <v>38126.259287172805</v>
      </c>
      <c r="P969" t="b">
        <v>0</v>
      </c>
      <c r="Q969" t="b">
        <v>0</v>
      </c>
      <c r="R969" t="s">
        <v>88</v>
      </c>
      <c r="S969" t="str" cm="1">
        <f t="array" ref="S969:T969">_xlfn.TEXTSPLIT(R969,"/",,TRUE)</f>
        <v>games</v>
      </c>
      <c r="T969" t="str">
        <v>video games</v>
      </c>
    </row>
    <row r="970" spans="1:20" x14ac:dyDescent="0.55000000000000004">
      <c r="A970">
        <v>968</v>
      </c>
      <c r="B970" t="s">
        <v>104</v>
      </c>
      <c r="C970" s="3" t="s">
        <v>105</v>
      </c>
      <c r="D970">
        <v>-14677.224687546901</v>
      </c>
      <c r="E970">
        <v>180190.39151499499</v>
      </c>
      <c r="F970" s="4">
        <f t="shared" si="78"/>
        <v>-12.27687082203491</v>
      </c>
      <c r="G970" t="s">
        <v>13</v>
      </c>
      <c r="H970">
        <v>6139.9264797307496</v>
      </c>
      <c r="I970" s="5" cm="1">
        <f t="array" ref="I970">_xlfn.IFS(H970=0,0,H970&gt;0,E970/H970)</f>
        <v>29.347320706500831</v>
      </c>
      <c r="J970" t="s">
        <v>106</v>
      </c>
      <c r="K970" t="s">
        <v>107</v>
      </c>
      <c r="L970">
        <v>1079595304.6498201</v>
      </c>
      <c r="M970" s="9">
        <f t="shared" si="79"/>
        <v>38064.316026039582</v>
      </c>
      <c r="N970">
        <v>1084582420.18136</v>
      </c>
      <c r="O970" s="9">
        <f t="shared" si="80"/>
        <v>38122.037270617591</v>
      </c>
      <c r="P970" t="b">
        <v>0</v>
      </c>
      <c r="Q970" t="b">
        <v>0</v>
      </c>
      <c r="R970" t="s">
        <v>41</v>
      </c>
      <c r="S970" t="str" cm="1">
        <f t="array" ref="S970:T970">_xlfn.TEXTSPLIT(R970,"/",,TRUE)</f>
        <v>film &amp; video</v>
      </c>
      <c r="T970" t="str">
        <v>documentary</v>
      </c>
    </row>
    <row r="971" spans="1:20" x14ac:dyDescent="0.55000000000000004">
      <c r="A971">
        <v>969</v>
      </c>
      <c r="B971" t="s">
        <v>108</v>
      </c>
      <c r="C971" s="3" t="s">
        <v>109</v>
      </c>
      <c r="D971">
        <v>-14729.2392865565</v>
      </c>
      <c r="E971">
        <v>180339.10271828799</v>
      </c>
      <c r="F971" s="4">
        <f t="shared" si="78"/>
        <v>-12.243612803743707</v>
      </c>
      <c r="G971" t="s">
        <v>19</v>
      </c>
      <c r="H971">
        <v>6145.7425611507797</v>
      </c>
      <c r="I971" s="5" cm="1">
        <f t="array" ref="I971">_xlfn.IFS(H971=0,0,H971&gt;0,E971/H971)</f>
        <v>29.343745027373846</v>
      </c>
      <c r="J971" t="s">
        <v>20</v>
      </c>
      <c r="K971" t="s">
        <v>21</v>
      </c>
      <c r="L971">
        <v>1079226830.4456899</v>
      </c>
      <c r="M971" s="9">
        <f t="shared" si="79"/>
        <v>38060.051278306593</v>
      </c>
      <c r="N971">
        <v>1084217637.95099</v>
      </c>
      <c r="O971" s="9">
        <f t="shared" si="80"/>
        <v>38117.815254062385</v>
      </c>
      <c r="P971" t="b">
        <v>0</v>
      </c>
      <c r="Q971" t="b">
        <v>0</v>
      </c>
      <c r="R971" t="s">
        <v>32</v>
      </c>
      <c r="S971" t="str" cm="1">
        <f t="array" ref="S971:T971">_xlfn.TEXTSPLIT(R971,"/",,TRUE)</f>
        <v>theater</v>
      </c>
      <c r="T971" t="str">
        <v>plays</v>
      </c>
    </row>
    <row r="972" spans="1:20" ht="37" x14ac:dyDescent="0.55000000000000004">
      <c r="A972">
        <v>970</v>
      </c>
      <c r="B972" t="s">
        <v>110</v>
      </c>
      <c r="C972" s="3" t="s">
        <v>111</v>
      </c>
      <c r="D972">
        <v>-14781.253885566101</v>
      </c>
      <c r="E972">
        <v>180487.81392158099</v>
      </c>
      <c r="F972" s="4">
        <f t="shared" si="78"/>
        <v>-12.210588852534858</v>
      </c>
      <c r="G972" t="s">
        <v>19</v>
      </c>
      <c r="H972">
        <v>6151.5586425707997</v>
      </c>
      <c r="I972" s="5" cm="1">
        <f t="array" ref="I972">_xlfn.IFS(H972=0,0,H972&gt;0,E972/H972)</f>
        <v>29.340176109603544</v>
      </c>
      <c r="J972" t="s">
        <v>20</v>
      </c>
      <c r="K972" t="s">
        <v>21</v>
      </c>
      <c r="L972">
        <v>1078858356.24156</v>
      </c>
      <c r="M972" s="9">
        <f t="shared" si="79"/>
        <v>38055.786530573612</v>
      </c>
      <c r="N972">
        <v>1083852855.7206199</v>
      </c>
      <c r="O972" s="9">
        <f t="shared" si="80"/>
        <v>38113.593237507172</v>
      </c>
      <c r="P972" t="b">
        <v>0</v>
      </c>
      <c r="Q972" t="b">
        <v>0</v>
      </c>
      <c r="R972" t="s">
        <v>41</v>
      </c>
      <c r="S972" t="str" cm="1">
        <f t="array" ref="S972:T972">_xlfn.TEXTSPLIT(R972,"/",,TRUE)</f>
        <v>film &amp; video</v>
      </c>
      <c r="T972" t="str">
        <v>documentary</v>
      </c>
    </row>
    <row r="973" spans="1:20" x14ac:dyDescent="0.55000000000000004">
      <c r="A973">
        <v>971</v>
      </c>
      <c r="B973" t="s">
        <v>112</v>
      </c>
      <c r="C973" s="3" t="s">
        <v>113</v>
      </c>
      <c r="D973">
        <v>-14833.268484575699</v>
      </c>
      <c r="E973">
        <v>180636.525124874</v>
      </c>
      <c r="F973" s="4">
        <f t="shared" si="78"/>
        <v>-12.177796506057177</v>
      </c>
      <c r="G973" t="s">
        <v>19</v>
      </c>
      <c r="H973">
        <v>6157.3747239908298</v>
      </c>
      <c r="I973" s="5" cm="1">
        <f t="array" ref="I973">_xlfn.IFS(H973=0,0,H973&gt;0,E973/H973)</f>
        <v>29.33661393403008</v>
      </c>
      <c r="J973" t="s">
        <v>35</v>
      </c>
      <c r="K973" t="s">
        <v>36</v>
      </c>
      <c r="L973">
        <v>1078489882.03743</v>
      </c>
      <c r="M973" s="9">
        <f t="shared" si="79"/>
        <v>38051.521782840624</v>
      </c>
      <c r="N973">
        <v>1083488073.4902599</v>
      </c>
      <c r="O973" s="9">
        <f t="shared" si="80"/>
        <v>38109.371220952082</v>
      </c>
      <c r="P973" t="b">
        <v>0</v>
      </c>
      <c r="Q973" t="b">
        <v>1</v>
      </c>
      <c r="R973" t="s">
        <v>52</v>
      </c>
      <c r="S973" t="str" cm="1">
        <f t="array" ref="S973:T973">_xlfn.TEXTSPLIT(R973,"/",,TRUE)</f>
        <v>film &amp; video</v>
      </c>
      <c r="T973" t="str">
        <v>drama</v>
      </c>
    </row>
    <row r="974" spans="1:20" x14ac:dyDescent="0.55000000000000004">
      <c r="A974">
        <v>972</v>
      </c>
      <c r="B974" t="s">
        <v>114</v>
      </c>
      <c r="C974" s="3" t="s">
        <v>115</v>
      </c>
      <c r="D974">
        <v>-14885.2830835853</v>
      </c>
      <c r="E974">
        <v>180785.236328167</v>
      </c>
      <c r="F974" s="4">
        <f t="shared" si="78"/>
        <v>-12.145233336376878</v>
      </c>
      <c r="G974" t="s">
        <v>19</v>
      </c>
      <c r="H974">
        <v>6163.1908054108599</v>
      </c>
      <c r="I974" s="5" cm="1">
        <f t="array" ref="I974">_xlfn.IFS(H974=0,0,H974&gt;0,E974/H974)</f>
        <v>29.333058481566063</v>
      </c>
      <c r="J974" t="s">
        <v>20</v>
      </c>
      <c r="K974" t="s">
        <v>21</v>
      </c>
      <c r="L974">
        <v>1078121407.8333001</v>
      </c>
      <c r="M974" s="9">
        <f t="shared" si="79"/>
        <v>38047.257035107636</v>
      </c>
      <c r="N974">
        <v>1083123291.2598901</v>
      </c>
      <c r="O974" s="9">
        <f t="shared" si="80"/>
        <v>38105.149204396876</v>
      </c>
      <c r="P974" t="b">
        <v>0</v>
      </c>
      <c r="Q974" t="b">
        <v>0</v>
      </c>
      <c r="R974" t="s">
        <v>32</v>
      </c>
      <c r="S974" t="str" cm="1">
        <f t="array" ref="S974:T974">_xlfn.TEXTSPLIT(R974,"/",,TRUE)</f>
        <v>theater</v>
      </c>
      <c r="T974" t="str">
        <v>plays</v>
      </c>
    </row>
    <row r="975" spans="1:20" ht="37" x14ac:dyDescent="0.55000000000000004">
      <c r="A975">
        <v>973</v>
      </c>
      <c r="B975" t="s">
        <v>116</v>
      </c>
      <c r="C975" s="3" t="s">
        <v>117</v>
      </c>
      <c r="D975">
        <v>-14937.297682594901</v>
      </c>
      <c r="E975">
        <v>180933.94753145901</v>
      </c>
      <c r="F975" s="4">
        <f t="shared" si="78"/>
        <v>-12.112896949378278</v>
      </c>
      <c r="G975" t="s">
        <v>19</v>
      </c>
      <c r="H975">
        <v>6169.0068868308799</v>
      </c>
      <c r="I975" s="5" cm="1">
        <f t="array" ref="I975">_xlfn.IFS(H975=0,0,H975&gt;0,E975/H975)</f>
        <v>29.32950973319593</v>
      </c>
      <c r="J975" t="s">
        <v>20</v>
      </c>
      <c r="K975" t="s">
        <v>21</v>
      </c>
      <c r="L975">
        <v>1077752933.6291699</v>
      </c>
      <c r="M975" s="9">
        <f t="shared" si="79"/>
        <v>38042.992287374655</v>
      </c>
      <c r="N975">
        <v>1082758509.02952</v>
      </c>
      <c r="O975" s="9">
        <f t="shared" si="80"/>
        <v>38100.927187841669</v>
      </c>
      <c r="P975" t="b">
        <v>0</v>
      </c>
      <c r="Q975" t="b">
        <v>1</v>
      </c>
      <c r="R975" t="s">
        <v>118</v>
      </c>
      <c r="S975" t="str" cm="1">
        <f t="array" ref="S975:T975">_xlfn.TEXTSPLIT(R975,"/",,TRUE)</f>
        <v>publishing</v>
      </c>
      <c r="T975" t="str">
        <v>fiction</v>
      </c>
    </row>
    <row r="976" spans="1:20" x14ac:dyDescent="0.55000000000000004">
      <c r="A976">
        <v>974</v>
      </c>
      <c r="B976" t="s">
        <v>119</v>
      </c>
      <c r="C976" s="3" t="s">
        <v>120</v>
      </c>
      <c r="D976">
        <v>-14989.3122816044</v>
      </c>
      <c r="E976">
        <v>181082.65873475201</v>
      </c>
      <c r="F976" s="4">
        <f t="shared" si="78"/>
        <v>-12.080784984177379</v>
      </c>
      <c r="G976" t="s">
        <v>19</v>
      </c>
      <c r="H976">
        <v>6174.82296825091</v>
      </c>
      <c r="I976" s="5" cm="1">
        <f t="array" ref="I976">_xlfn.IFS(H976=0,0,H976&gt;0,E976/H976)</f>
        <v>29.325967669976094</v>
      </c>
      <c r="J976" t="s">
        <v>20</v>
      </c>
      <c r="K976" t="s">
        <v>21</v>
      </c>
      <c r="L976">
        <v>1077384459.42504</v>
      </c>
      <c r="M976" s="9">
        <f t="shared" si="79"/>
        <v>38038.727539641666</v>
      </c>
      <c r="N976">
        <v>1082393726.79915</v>
      </c>
      <c r="O976" s="9">
        <f t="shared" si="80"/>
        <v>38096.705171286456</v>
      </c>
      <c r="P976" t="b">
        <v>0</v>
      </c>
      <c r="Q976" t="b">
        <v>0</v>
      </c>
      <c r="R976" t="s">
        <v>121</v>
      </c>
      <c r="S976" t="str" cm="1">
        <f t="array" ref="S976:T976">_xlfn.TEXTSPLIT(R976,"/",,TRUE)</f>
        <v>photography</v>
      </c>
      <c r="T976" t="str">
        <v>photography books</v>
      </c>
    </row>
    <row r="977" spans="1:20" x14ac:dyDescent="0.55000000000000004">
      <c r="A977">
        <v>975</v>
      </c>
      <c r="B977" t="s">
        <v>122</v>
      </c>
      <c r="C977" s="3" t="s">
        <v>123</v>
      </c>
      <c r="D977">
        <v>-15041.326880614</v>
      </c>
      <c r="E977">
        <v>181231.36993804501</v>
      </c>
      <c r="F977" s="4">
        <f t="shared" si="78"/>
        <v>-12.048895112546546</v>
      </c>
      <c r="G977" t="s">
        <v>13</v>
      </c>
      <c r="H977">
        <v>6180.63904967094</v>
      </c>
      <c r="I977" s="5" cm="1">
        <f t="array" ref="I977">_xlfn.IFS(H977=0,0,H977&gt;0,E977/H977)</f>
        <v>29.322432273033943</v>
      </c>
      <c r="J977" t="s">
        <v>35</v>
      </c>
      <c r="K977" t="s">
        <v>36</v>
      </c>
      <c r="L977">
        <v>1077015985.2209101</v>
      </c>
      <c r="M977" s="9">
        <f t="shared" si="79"/>
        <v>38034.462791908685</v>
      </c>
      <c r="N977">
        <v>1082028944.5687799</v>
      </c>
      <c r="O977" s="9">
        <f t="shared" si="80"/>
        <v>38092.48315473125</v>
      </c>
      <c r="P977" t="b">
        <v>0</v>
      </c>
      <c r="Q977" t="b">
        <v>0</v>
      </c>
      <c r="R977" t="s">
        <v>32</v>
      </c>
      <c r="S977" t="str" cm="1">
        <f t="array" ref="S977:T977">_xlfn.TEXTSPLIT(R977,"/",,TRUE)</f>
        <v>theater</v>
      </c>
      <c r="T977" t="str">
        <v>plays</v>
      </c>
    </row>
    <row r="978" spans="1:20" x14ac:dyDescent="0.55000000000000004">
      <c r="A978">
        <v>976</v>
      </c>
      <c r="B978" t="s">
        <v>124</v>
      </c>
      <c r="C978" s="3" t="s">
        <v>125</v>
      </c>
      <c r="D978">
        <v>-15093.341479623599</v>
      </c>
      <c r="E978">
        <v>181380.08114133801</v>
      </c>
      <c r="F978" s="4">
        <f t="shared" si="78"/>
        <v>-12.017225038352562</v>
      </c>
      <c r="G978" t="s">
        <v>19</v>
      </c>
      <c r="H978">
        <v>6186.4551310909701</v>
      </c>
      <c r="I978" s="5" cm="1">
        <f t="array" ref="I978">_xlfn.IFS(H978=0,0,H978&gt;0,E978/H978)</f>
        <v>29.31890352356794</v>
      </c>
      <c r="J978" t="s">
        <v>20</v>
      </c>
      <c r="K978" t="s">
        <v>21</v>
      </c>
      <c r="L978">
        <v>1076647511.0167899</v>
      </c>
      <c r="M978" s="9">
        <f t="shared" si="79"/>
        <v>38030.198044175813</v>
      </c>
      <c r="N978">
        <v>1081664162.3384099</v>
      </c>
      <c r="O978" s="9">
        <f t="shared" si="80"/>
        <v>38088.261138176043</v>
      </c>
      <c r="P978" t="b">
        <v>0</v>
      </c>
      <c r="Q978" t="b">
        <v>1</v>
      </c>
      <c r="R978" t="s">
        <v>64</v>
      </c>
      <c r="S978" t="str" cm="1">
        <f t="array" ref="S978:T978">_xlfn.TEXTSPLIT(R978,"/",,TRUE)</f>
        <v>technology</v>
      </c>
      <c r="T978" t="str">
        <v>wearables</v>
      </c>
    </row>
    <row r="979" spans="1:20" x14ac:dyDescent="0.55000000000000004">
      <c r="A979">
        <v>977</v>
      </c>
      <c r="B979" t="s">
        <v>126</v>
      </c>
      <c r="C979" s="3" t="s">
        <v>127</v>
      </c>
      <c r="D979">
        <v>-15145.3560786332</v>
      </c>
      <c r="E979">
        <v>181528.79234463099</v>
      </c>
      <c r="F979" s="4">
        <f t="shared" si="78"/>
        <v>-11.985772497005112</v>
      </c>
      <c r="G979" t="s">
        <v>19</v>
      </c>
      <c r="H979">
        <v>6192.2712125109902</v>
      </c>
      <c r="I979" s="5" cm="1">
        <f t="array" ref="I979">_xlfn.IFS(H979=0,0,H979&gt;0,E979/H979)</f>
        <v>29.315381402847237</v>
      </c>
      <c r="J979" t="s">
        <v>106</v>
      </c>
      <c r="K979" t="s">
        <v>107</v>
      </c>
      <c r="L979">
        <v>1076279036.81266</v>
      </c>
      <c r="M979" s="9">
        <f t="shared" si="79"/>
        <v>38025.933296442825</v>
      </c>
      <c r="N979">
        <v>1081299380.1080501</v>
      </c>
      <c r="O979" s="9">
        <f t="shared" si="80"/>
        <v>38084.039121620946</v>
      </c>
      <c r="P979" t="b">
        <v>0</v>
      </c>
      <c r="Q979" t="b">
        <v>1</v>
      </c>
      <c r="R979" t="s">
        <v>22</v>
      </c>
      <c r="S979" t="str" cm="1">
        <f t="array" ref="S979:T979">_xlfn.TEXTSPLIT(R979,"/",,TRUE)</f>
        <v>music</v>
      </c>
      <c r="T979" t="str">
        <v>rock</v>
      </c>
    </row>
    <row r="980" spans="1:20" x14ac:dyDescent="0.55000000000000004">
      <c r="A980">
        <v>978</v>
      </c>
      <c r="B980" t="s">
        <v>128</v>
      </c>
      <c r="C980" s="3" t="s">
        <v>129</v>
      </c>
      <c r="D980">
        <v>-15197.370677642801</v>
      </c>
      <c r="E980">
        <v>181677.50354792399</v>
      </c>
      <c r="F980" s="4">
        <f t="shared" si="78"/>
        <v>-11.954535254917083</v>
      </c>
      <c r="G980" t="s">
        <v>19</v>
      </c>
      <c r="H980">
        <v>6198.0872939310202</v>
      </c>
      <c r="I980" s="5" cm="1">
        <f t="array" ref="I980">_xlfn.IFS(H980=0,0,H980&gt;0,E980/H980)</f>
        <v>29.311865892211152</v>
      </c>
      <c r="J980" t="s">
        <v>20</v>
      </c>
      <c r="K980" t="s">
        <v>21</v>
      </c>
      <c r="L980">
        <v>1075910562.60853</v>
      </c>
      <c r="M980" s="9">
        <f t="shared" si="79"/>
        <v>38021.668548709837</v>
      </c>
      <c r="N980">
        <v>1080934597.8776801</v>
      </c>
      <c r="O980" s="9">
        <f t="shared" si="80"/>
        <v>38079.81710506574</v>
      </c>
      <c r="P980" t="b">
        <v>0</v>
      </c>
      <c r="Q980" t="b">
        <v>0</v>
      </c>
      <c r="R980" t="s">
        <v>16</v>
      </c>
      <c r="S980" t="str" cm="1">
        <f t="array" ref="S980:T980">_xlfn.TEXTSPLIT(R980,"/",,TRUE)</f>
        <v>food</v>
      </c>
      <c r="T980" t="str">
        <v>food trucks</v>
      </c>
    </row>
    <row r="981" spans="1:20" x14ac:dyDescent="0.55000000000000004">
      <c r="A981">
        <v>979</v>
      </c>
      <c r="B981" t="s">
        <v>130</v>
      </c>
      <c r="C981" s="3" t="s">
        <v>131</v>
      </c>
      <c r="D981">
        <v>-15249.3852766523</v>
      </c>
      <c r="E981">
        <v>181826.214751216</v>
      </c>
      <c r="F981" s="4">
        <f t="shared" si="78"/>
        <v>-11.92351110897582</v>
      </c>
      <c r="G981" t="s">
        <v>19</v>
      </c>
      <c r="H981">
        <v>6203.9033753510503</v>
      </c>
      <c r="I981" s="5" cm="1">
        <f t="array" ref="I981">_xlfn.IFS(H981=0,0,H981&gt;0,E981/H981)</f>
        <v>29.308356973068957</v>
      </c>
      <c r="J981" t="s">
        <v>20</v>
      </c>
      <c r="K981" t="s">
        <v>21</v>
      </c>
      <c r="L981">
        <v>1075542088.4044001</v>
      </c>
      <c r="M981" s="9">
        <f t="shared" si="79"/>
        <v>38017.403800976856</v>
      </c>
      <c r="N981">
        <v>1080569815.64731</v>
      </c>
      <c r="O981" s="9">
        <f t="shared" si="80"/>
        <v>38075.595088510534</v>
      </c>
      <c r="P981" t="b">
        <v>0</v>
      </c>
      <c r="Q981" t="b">
        <v>0</v>
      </c>
      <c r="R981" t="s">
        <v>132</v>
      </c>
      <c r="S981" t="str" cm="1">
        <f t="array" ref="S981:T981">_xlfn.TEXTSPLIT(R981,"/",,TRUE)</f>
        <v>publishing</v>
      </c>
      <c r="T981" t="str">
        <v>radio &amp; podcasts</v>
      </c>
    </row>
    <row r="982" spans="1:20" x14ac:dyDescent="0.55000000000000004">
      <c r="A982">
        <v>980</v>
      </c>
      <c r="B982" t="s">
        <v>133</v>
      </c>
      <c r="C982" s="3" t="s">
        <v>134</v>
      </c>
      <c r="D982">
        <v>-15301.3998756619</v>
      </c>
      <c r="E982">
        <v>181974.925954509</v>
      </c>
      <c r="F982" s="4">
        <f t="shared" si="78"/>
        <v>-11.892697886025099</v>
      </c>
      <c r="G982" t="s">
        <v>19</v>
      </c>
      <c r="H982">
        <v>6209.7194567710703</v>
      </c>
      <c r="I982" s="5" cm="1">
        <f t="array" ref="I982">_xlfn.IFS(H982=0,0,H982&gt;0,E982/H982)</f>
        <v>29.304854626900056</v>
      </c>
      <c r="J982" t="s">
        <v>35</v>
      </c>
      <c r="K982" t="s">
        <v>36</v>
      </c>
      <c r="L982">
        <v>1075173614.2002699</v>
      </c>
      <c r="M982" s="9">
        <f t="shared" si="79"/>
        <v>38013.139053243867</v>
      </c>
      <c r="N982">
        <v>1080205033.41694</v>
      </c>
      <c r="O982" s="9">
        <f t="shared" si="80"/>
        <v>38071.37307195532</v>
      </c>
      <c r="P982" t="b">
        <v>0</v>
      </c>
      <c r="Q982" t="b">
        <v>0</v>
      </c>
      <c r="R982" t="s">
        <v>118</v>
      </c>
      <c r="S982" t="str" cm="1">
        <f t="array" ref="S982:T982">_xlfn.TEXTSPLIT(R982,"/",,TRUE)</f>
        <v>publishing</v>
      </c>
      <c r="T982" t="str">
        <v>fiction</v>
      </c>
    </row>
    <row r="983" spans="1:20" ht="37" x14ac:dyDescent="0.55000000000000004">
      <c r="A983">
        <v>981</v>
      </c>
      <c r="B983" t="s">
        <v>135</v>
      </c>
      <c r="C983" s="3" t="s">
        <v>136</v>
      </c>
      <c r="D983">
        <v>-15353.414474671499</v>
      </c>
      <c r="E983">
        <v>182123.637157802</v>
      </c>
      <c r="F983" s="4">
        <f t="shared" si="78"/>
        <v>-11.862093442357793</v>
      </c>
      <c r="G983" t="s">
        <v>13</v>
      </c>
      <c r="H983">
        <v>6215.5355381911004</v>
      </c>
      <c r="I983" s="5" cm="1">
        <f t="array" ref="I983">_xlfn.IFS(H983=0,0,H983&gt;0,E983/H983)</f>
        <v>29.30135883525255</v>
      </c>
      <c r="J983" t="s">
        <v>20</v>
      </c>
      <c r="K983" t="s">
        <v>21</v>
      </c>
      <c r="L983">
        <v>1074805139.99614</v>
      </c>
      <c r="M983" s="9">
        <f t="shared" si="79"/>
        <v>38008.874305510879</v>
      </c>
      <c r="N983">
        <v>1079840251.1865699</v>
      </c>
      <c r="O983" s="9">
        <f t="shared" si="80"/>
        <v>38067.151055400114</v>
      </c>
      <c r="P983" t="b">
        <v>0</v>
      </c>
      <c r="Q983" t="b">
        <v>1</v>
      </c>
      <c r="R983" t="s">
        <v>32</v>
      </c>
      <c r="S983" t="str" cm="1">
        <f t="array" ref="S983:T983">_xlfn.TEXTSPLIT(R983,"/",,TRUE)</f>
        <v>theater</v>
      </c>
      <c r="T983" t="str">
        <v>plays</v>
      </c>
    </row>
    <row r="984" spans="1:20" x14ac:dyDescent="0.55000000000000004">
      <c r="A984">
        <v>982</v>
      </c>
      <c r="B984" t="s">
        <v>137</v>
      </c>
      <c r="C984" s="3" t="s">
        <v>138</v>
      </c>
      <c r="D984">
        <v>-15405.4290736811</v>
      </c>
      <c r="E984">
        <v>182272.34836109501</v>
      </c>
      <c r="F984" s="4">
        <f t="shared" si="78"/>
        <v>-11.831695663218639</v>
      </c>
      <c r="G984" t="s">
        <v>19</v>
      </c>
      <c r="H984">
        <v>6221.3516196111304</v>
      </c>
      <c r="I984" s="5" cm="1">
        <f t="array" ref="I984">_xlfn.IFS(H984=0,0,H984&gt;0,E984/H984)</f>
        <v>29.297869579743839</v>
      </c>
      <c r="J984" t="s">
        <v>20</v>
      </c>
      <c r="K984" t="s">
        <v>21</v>
      </c>
      <c r="L984">
        <v>1074436665.7920101</v>
      </c>
      <c r="M984" s="9">
        <f t="shared" si="79"/>
        <v>38004.609557777891</v>
      </c>
      <c r="N984">
        <v>1079475468.9561999</v>
      </c>
      <c r="O984" s="9">
        <f t="shared" si="80"/>
        <v>38062.929038844908</v>
      </c>
      <c r="P984" t="b">
        <v>0</v>
      </c>
      <c r="Q984" t="b">
        <v>0</v>
      </c>
      <c r="R984" t="s">
        <v>22</v>
      </c>
      <c r="S984" t="str" cm="1">
        <f t="array" ref="S984:T984">_xlfn.TEXTSPLIT(R984,"/",,TRUE)</f>
        <v>music</v>
      </c>
      <c r="T984" t="str">
        <v>rock</v>
      </c>
    </row>
    <row r="985" spans="1:20" x14ac:dyDescent="0.55000000000000004">
      <c r="A985">
        <v>983</v>
      </c>
      <c r="B985" t="s">
        <v>139</v>
      </c>
      <c r="C985" s="3" t="s">
        <v>140</v>
      </c>
      <c r="D985">
        <v>-15457.443672690701</v>
      </c>
      <c r="E985">
        <v>182421.05956438801</v>
      </c>
      <c r="F985" s="4">
        <f t="shared" si="78"/>
        <v>-11.801502462317153</v>
      </c>
      <c r="G985" t="s">
        <v>19</v>
      </c>
      <c r="H985">
        <v>6227.1677010311496</v>
      </c>
      <c r="I985" s="5" cm="1">
        <f t="array" ref="I985">_xlfn.IFS(H985=0,0,H985&gt;0,E985/H985)</f>
        <v>29.294386842060014</v>
      </c>
      <c r="J985" t="s">
        <v>20</v>
      </c>
      <c r="K985" t="s">
        <v>21</v>
      </c>
      <c r="L985">
        <v>1074068191.5878799</v>
      </c>
      <c r="M985" s="9">
        <f t="shared" si="79"/>
        <v>38000.344810044902</v>
      </c>
      <c r="N985">
        <v>1079110686.7258301</v>
      </c>
      <c r="O985" s="9">
        <f t="shared" si="80"/>
        <v>38058.707022289702</v>
      </c>
      <c r="P985" t="b">
        <v>0</v>
      </c>
      <c r="Q985" t="b">
        <v>0</v>
      </c>
      <c r="R985" t="s">
        <v>32</v>
      </c>
      <c r="S985" t="str" cm="1">
        <f t="array" ref="S985:T985">_xlfn.TEXTSPLIT(R985,"/",,TRUE)</f>
        <v>theater</v>
      </c>
      <c r="T985" t="str">
        <v>plays</v>
      </c>
    </row>
    <row r="986" spans="1:20" x14ac:dyDescent="0.55000000000000004">
      <c r="A986">
        <v>984</v>
      </c>
      <c r="B986" t="s">
        <v>141</v>
      </c>
      <c r="C986" s="3" t="s">
        <v>142</v>
      </c>
      <c r="D986">
        <v>-15509.4582717003</v>
      </c>
      <c r="E986">
        <v>182569.77076767999</v>
      </c>
      <c r="F986" s="4">
        <f t="shared" si="78"/>
        <v>-11.771511781350238</v>
      </c>
      <c r="G986" t="s">
        <v>19</v>
      </c>
      <c r="H986">
        <v>6232.9837824511796</v>
      </c>
      <c r="I986" s="5" cm="1">
        <f t="array" ref="I986">_xlfn.IFS(H986=0,0,H986&gt;0,E986/H986)</f>
        <v>29.29091060395519</v>
      </c>
      <c r="J986" t="s">
        <v>20</v>
      </c>
      <c r="K986" t="s">
        <v>21</v>
      </c>
      <c r="L986">
        <v>1073699717.38375</v>
      </c>
      <c r="M986" s="9">
        <f t="shared" si="79"/>
        <v>37996.080062311921</v>
      </c>
      <c r="N986">
        <v>1078745904.49547</v>
      </c>
      <c r="O986" s="9">
        <f t="shared" si="80"/>
        <v>38054.485005734605</v>
      </c>
      <c r="P986" t="b">
        <v>0</v>
      </c>
      <c r="Q986" t="b">
        <v>0</v>
      </c>
      <c r="R986" t="s">
        <v>32</v>
      </c>
      <c r="S986" t="str" cm="1">
        <f t="array" ref="S986:T986">_xlfn.TEXTSPLIT(R986,"/",,TRUE)</f>
        <v>theater</v>
      </c>
      <c r="T986" t="str">
        <v>plays</v>
      </c>
    </row>
    <row r="987" spans="1:20" x14ac:dyDescent="0.55000000000000004">
      <c r="A987">
        <v>985</v>
      </c>
      <c r="B987" t="s">
        <v>143</v>
      </c>
      <c r="C987" s="3" t="s">
        <v>144</v>
      </c>
      <c r="D987">
        <v>-15561.4728707098</v>
      </c>
      <c r="E987">
        <v>182718.48197097299</v>
      </c>
      <c r="F987" s="4">
        <f t="shared" si="78"/>
        <v>-11.741721589534778</v>
      </c>
      <c r="G987" t="s">
        <v>19</v>
      </c>
      <c r="H987">
        <v>6238.7998638712097</v>
      </c>
      <c r="I987" s="5" cm="1">
        <f t="array" ref="I987">_xlfn.IFS(H987=0,0,H987&gt;0,E987/H987)</f>
        <v>29.287440847252178</v>
      </c>
      <c r="J987" t="s">
        <v>20</v>
      </c>
      <c r="K987" t="s">
        <v>21</v>
      </c>
      <c r="L987">
        <v>1073331243.17963</v>
      </c>
      <c r="M987" s="9">
        <f t="shared" si="79"/>
        <v>37991.815314579049</v>
      </c>
      <c r="N987">
        <v>1078381122.2651</v>
      </c>
      <c r="O987" s="9">
        <f t="shared" si="80"/>
        <v>38050.262989179399</v>
      </c>
      <c r="P987" t="b">
        <v>0</v>
      </c>
      <c r="Q987" t="b">
        <v>0</v>
      </c>
      <c r="R987" t="s">
        <v>22</v>
      </c>
      <c r="S987" t="str" cm="1">
        <f t="array" ref="S987:T987">_xlfn.TEXTSPLIT(R987,"/",,TRUE)</f>
        <v>music</v>
      </c>
      <c r="T987" t="str">
        <v>rock</v>
      </c>
    </row>
    <row r="988" spans="1:20" ht="37" x14ac:dyDescent="0.55000000000000004">
      <c r="A988">
        <v>986</v>
      </c>
      <c r="B988" t="s">
        <v>145</v>
      </c>
      <c r="C988" s="3" t="s">
        <v>146</v>
      </c>
      <c r="D988">
        <v>-15613.487469719401</v>
      </c>
      <c r="E988">
        <v>182867.19317426599</v>
      </c>
      <c r="F988" s="4">
        <f t="shared" si="78"/>
        <v>-11.712129883148547</v>
      </c>
      <c r="G988" t="s">
        <v>13</v>
      </c>
      <c r="H988">
        <v>6244.6159452912398</v>
      </c>
      <c r="I988" s="5" cm="1">
        <f t="array" ref="I988">_xlfn.IFS(H988=0,0,H988&gt;0,E988/H988)</f>
        <v>29.283977553840955</v>
      </c>
      <c r="J988" t="s">
        <v>106</v>
      </c>
      <c r="K988" t="s">
        <v>107</v>
      </c>
      <c r="L988">
        <v>1072962768.9755</v>
      </c>
      <c r="M988" s="9">
        <f t="shared" si="79"/>
        <v>37987.550566846068</v>
      </c>
      <c r="N988">
        <v>1078016340.03473</v>
      </c>
      <c r="O988" s="9">
        <f t="shared" si="80"/>
        <v>38046.040972624192</v>
      </c>
      <c r="P988" t="b">
        <v>0</v>
      </c>
      <c r="Q988" t="b">
        <v>0</v>
      </c>
      <c r="R988" t="s">
        <v>147</v>
      </c>
      <c r="S988" t="str" cm="1">
        <f t="array" ref="S988:T988">_xlfn.TEXTSPLIT(R988,"/",,TRUE)</f>
        <v>music</v>
      </c>
      <c r="T988" t="str">
        <v>metal</v>
      </c>
    </row>
  </sheetData>
  <autoFilter ref="A1:T988" xr:uid="{00000000-0001-0000-0000-000000000000}"/>
  <conditionalFormatting sqref="G1:G1048576">
    <cfRule type="containsText" dxfId="7" priority="10" operator="containsText" text="Canceled">
      <formula>NOT(ISERROR(SEARCH("Canceled",G1)))</formula>
    </cfRule>
    <cfRule type="containsText" dxfId="6" priority="12" operator="containsText" text="live">
      <formula>NOT(ISERROR(SEARCH("live",G1)))</formula>
    </cfRule>
    <cfRule type="containsText" dxfId="5" priority="13" operator="containsText" text="Successful">
      <formula>NOT(ISERROR(SEARCH("Successful",G1)))</formula>
    </cfRule>
    <cfRule type="containsText" dxfId="4" priority="14" operator="containsText" text="failed">
      <formula>NOT(ISERROR(SEARCH("failed",G1)))</formula>
    </cfRule>
  </conditionalFormatting>
  <conditionalFormatting sqref="F1:F1048576">
    <cfRule type="colorScale" priority="1">
      <colorScale>
        <cfvo type="min"/>
        <cfvo type="num" val="1"/>
        <cfvo type="num" val="2"/>
        <color rgb="FF89010E"/>
        <color theme="9"/>
        <color theme="8"/>
      </colorScale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943C-E351-4908-B098-1FA693E8B7BA}">
  <sheetPr codeName="Sheet1"/>
  <dimension ref="A1:F13"/>
  <sheetViews>
    <sheetView workbookViewId="0">
      <selection activeCell="A8" sqref="A8"/>
    </sheetView>
  </sheetViews>
  <sheetFormatPr defaultRowHeight="18.5" x14ac:dyDescent="0.55000000000000004"/>
  <cols>
    <col min="1" max="1" width="14" bestFit="1" customWidth="1"/>
    <col min="2" max="2" width="17.25" bestFit="1" customWidth="1"/>
    <col min="3" max="3" width="4.25" bestFit="1" customWidth="1"/>
    <col min="4" max="4" width="6.08203125" bestFit="1" customWidth="1"/>
    <col min="5" max="5" width="9.25" bestFit="1" customWidth="1"/>
    <col min="6" max="6" width="12.75" bestFit="1" customWidth="1"/>
    <col min="7" max="7" width="5.6640625" customWidth="1"/>
    <col min="8" max="8" width="11.5" customWidth="1"/>
    <col min="9" max="9" width="9.4140625" customWidth="1"/>
    <col min="10" max="10" width="9.9140625" customWidth="1"/>
    <col min="11" max="11" width="6.9140625" customWidth="1"/>
    <col min="12" max="12" width="10.1640625" customWidth="1"/>
    <col min="13" max="13" width="10.9140625" customWidth="1"/>
    <col min="14" max="14" width="6.1640625" customWidth="1"/>
    <col min="15" max="15" width="11.5" bestFit="1" customWidth="1"/>
    <col min="16" max="16" width="9.4140625" bestFit="1" customWidth="1"/>
    <col min="17" max="17" width="9.9140625" bestFit="1" customWidth="1"/>
    <col min="18" max="18" width="6.9140625" bestFit="1" customWidth="1"/>
    <col min="19" max="19" width="8.33203125" bestFit="1" customWidth="1"/>
    <col min="20" max="20" width="11" bestFit="1" customWidth="1"/>
    <col min="21" max="21" width="4.6640625" bestFit="1" customWidth="1"/>
    <col min="22" max="22" width="6.1640625" bestFit="1" customWidth="1"/>
    <col min="23" max="23" width="9.75" bestFit="1" customWidth="1"/>
    <col min="24" max="24" width="5.6640625" bestFit="1" customWidth="1"/>
    <col min="25" max="25" width="11.5" bestFit="1" customWidth="1"/>
    <col min="26" max="26" width="9.4140625" bestFit="1" customWidth="1"/>
    <col min="27" max="27" width="9.9140625" bestFit="1" customWidth="1"/>
    <col min="28" max="28" width="6.9140625" bestFit="1" customWidth="1"/>
    <col min="29" max="29" width="14" bestFit="1" customWidth="1"/>
    <col min="30" max="30" width="10.58203125" bestFit="1" customWidth="1"/>
  </cols>
  <sheetData>
    <row r="1" spans="1:6" x14ac:dyDescent="0.55000000000000004">
      <c r="A1" s="6" t="s">
        <v>5</v>
      </c>
      <c r="B1" t="s">
        <v>227</v>
      </c>
    </row>
    <row r="3" spans="1:6" x14ac:dyDescent="0.55000000000000004">
      <c r="A3" s="6" t="s">
        <v>226</v>
      </c>
      <c r="B3" s="6" t="s">
        <v>225</v>
      </c>
    </row>
    <row r="4" spans="1:6" x14ac:dyDescent="0.55000000000000004">
      <c r="A4" s="6" t="s">
        <v>223</v>
      </c>
      <c r="B4" t="s">
        <v>19</v>
      </c>
      <c r="C4" t="s">
        <v>46</v>
      </c>
      <c r="D4" t="s">
        <v>13</v>
      </c>
      <c r="E4" t="s">
        <v>73</v>
      </c>
      <c r="F4" t="s">
        <v>224</v>
      </c>
    </row>
    <row r="5" spans="1:6" x14ac:dyDescent="0.55000000000000004">
      <c r="A5" s="7" t="s">
        <v>204</v>
      </c>
      <c r="B5">
        <v>125</v>
      </c>
      <c r="D5">
        <v>42</v>
      </c>
      <c r="F5">
        <v>167</v>
      </c>
    </row>
    <row r="6" spans="1:6" x14ac:dyDescent="0.55000000000000004">
      <c r="A6" s="7" t="s">
        <v>196</v>
      </c>
      <c r="B6">
        <v>14</v>
      </c>
      <c r="D6">
        <v>14</v>
      </c>
      <c r="F6">
        <v>28</v>
      </c>
    </row>
    <row r="7" spans="1:6" x14ac:dyDescent="0.55000000000000004">
      <c r="A7" s="7" t="s">
        <v>213</v>
      </c>
      <c r="B7">
        <v>41</v>
      </c>
      <c r="F7">
        <v>41</v>
      </c>
    </row>
    <row r="8" spans="1:6" x14ac:dyDescent="0.55000000000000004">
      <c r="A8" s="7" t="s">
        <v>198</v>
      </c>
      <c r="B8">
        <v>83</v>
      </c>
      <c r="D8">
        <v>70</v>
      </c>
      <c r="F8">
        <v>153</v>
      </c>
    </row>
    <row r="9" spans="1:6" x14ac:dyDescent="0.55000000000000004">
      <c r="A9" s="7" t="s">
        <v>217</v>
      </c>
      <c r="B9">
        <v>14</v>
      </c>
      <c r="F9">
        <v>14</v>
      </c>
    </row>
    <row r="10" spans="1:6" x14ac:dyDescent="0.55000000000000004">
      <c r="A10" s="7" t="s">
        <v>210</v>
      </c>
      <c r="B10">
        <v>56</v>
      </c>
      <c r="F10">
        <v>56</v>
      </c>
    </row>
    <row r="11" spans="1:6" x14ac:dyDescent="0.55000000000000004">
      <c r="A11" s="7" t="s">
        <v>200</v>
      </c>
      <c r="B11">
        <v>81</v>
      </c>
      <c r="D11">
        <v>53</v>
      </c>
      <c r="F11">
        <v>134</v>
      </c>
    </row>
    <row r="12" spans="1:6" x14ac:dyDescent="0.55000000000000004">
      <c r="A12" s="7" t="s">
        <v>202</v>
      </c>
      <c r="B12">
        <v>203</v>
      </c>
      <c r="C12">
        <v>14</v>
      </c>
      <c r="D12">
        <v>136</v>
      </c>
      <c r="E12">
        <v>41</v>
      </c>
      <c r="F12">
        <v>394</v>
      </c>
    </row>
    <row r="13" spans="1:6" x14ac:dyDescent="0.55000000000000004">
      <c r="A13" s="7" t="s">
        <v>224</v>
      </c>
      <c r="B13">
        <v>617</v>
      </c>
      <c r="C13">
        <v>14</v>
      </c>
      <c r="D13">
        <v>315</v>
      </c>
      <c r="E13">
        <v>41</v>
      </c>
      <c r="F13">
        <v>987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AF9F-DFC4-4EBA-96AB-D17687319BD1}">
  <sheetPr codeName="Sheet2"/>
  <dimension ref="A1:F23"/>
  <sheetViews>
    <sheetView workbookViewId="0">
      <selection activeCell="A13" sqref="A13:XFD13"/>
    </sheetView>
  </sheetViews>
  <sheetFormatPr defaultRowHeight="18.5" x14ac:dyDescent="0.55000000000000004"/>
  <cols>
    <col min="1" max="1" width="16.75" bestFit="1" customWidth="1"/>
    <col min="2" max="2" width="17.25" bestFit="1" customWidth="1"/>
    <col min="3" max="3" width="4.25" bestFit="1" customWidth="1"/>
    <col min="4" max="4" width="6.08203125" bestFit="1" customWidth="1"/>
    <col min="5" max="5" width="9.25" bestFit="1" customWidth="1"/>
    <col min="6" max="8" width="12.75" bestFit="1" customWidth="1"/>
  </cols>
  <sheetData>
    <row r="1" spans="1:6" x14ac:dyDescent="0.55000000000000004">
      <c r="A1" s="6" t="s">
        <v>5</v>
      </c>
      <c r="B1" t="s">
        <v>227</v>
      </c>
    </row>
    <row r="3" spans="1:6" x14ac:dyDescent="0.55000000000000004">
      <c r="A3" s="6" t="s">
        <v>226</v>
      </c>
      <c r="B3" s="6" t="s">
        <v>225</v>
      </c>
    </row>
    <row r="4" spans="1:6" x14ac:dyDescent="0.55000000000000004">
      <c r="A4" s="6" t="s">
        <v>223</v>
      </c>
      <c r="B4" t="s">
        <v>19</v>
      </c>
      <c r="C4" t="s">
        <v>46</v>
      </c>
      <c r="D4" t="s">
        <v>13</v>
      </c>
      <c r="E4" t="s">
        <v>73</v>
      </c>
      <c r="F4" t="s">
        <v>224</v>
      </c>
    </row>
    <row r="5" spans="1:6" x14ac:dyDescent="0.55000000000000004">
      <c r="A5" s="7" t="s">
        <v>212</v>
      </c>
      <c r="B5">
        <v>28</v>
      </c>
      <c r="F5">
        <v>28</v>
      </c>
    </row>
    <row r="6" spans="1:6" x14ac:dyDescent="0.55000000000000004">
      <c r="A6" s="7" t="s">
        <v>205</v>
      </c>
      <c r="B6">
        <v>28</v>
      </c>
      <c r="D6">
        <v>28</v>
      </c>
      <c r="F6">
        <v>56</v>
      </c>
    </row>
    <row r="7" spans="1:6" x14ac:dyDescent="0.55000000000000004">
      <c r="A7" s="7" t="s">
        <v>207</v>
      </c>
      <c r="B7">
        <v>55</v>
      </c>
      <c r="D7">
        <v>14</v>
      </c>
      <c r="F7">
        <v>69</v>
      </c>
    </row>
    <row r="8" spans="1:6" x14ac:dyDescent="0.55000000000000004">
      <c r="A8" s="7" t="s">
        <v>206</v>
      </c>
      <c r="D8">
        <v>14</v>
      </c>
      <c r="F8">
        <v>14</v>
      </c>
    </row>
    <row r="9" spans="1:6" x14ac:dyDescent="0.55000000000000004">
      <c r="A9" s="7" t="s">
        <v>216</v>
      </c>
      <c r="B9">
        <v>28</v>
      </c>
      <c r="F9">
        <v>28</v>
      </c>
    </row>
    <row r="10" spans="1:6" x14ac:dyDescent="0.55000000000000004">
      <c r="A10" s="7" t="s">
        <v>197</v>
      </c>
      <c r="B10">
        <v>14</v>
      </c>
      <c r="D10">
        <v>14</v>
      </c>
      <c r="F10">
        <v>28</v>
      </c>
    </row>
    <row r="11" spans="1:6" x14ac:dyDescent="0.55000000000000004">
      <c r="A11" s="7" t="s">
        <v>208</v>
      </c>
      <c r="B11">
        <v>14</v>
      </c>
      <c r="D11">
        <v>14</v>
      </c>
      <c r="F11">
        <v>28</v>
      </c>
    </row>
    <row r="12" spans="1:6" x14ac:dyDescent="0.55000000000000004">
      <c r="A12" s="7" t="s">
        <v>221</v>
      </c>
      <c r="B12">
        <v>13</v>
      </c>
      <c r="F12">
        <v>13</v>
      </c>
    </row>
    <row r="13" spans="1:6" x14ac:dyDescent="0.55000000000000004">
      <c r="A13" s="7" t="s">
        <v>220</v>
      </c>
      <c r="D13">
        <v>14</v>
      </c>
      <c r="F13">
        <v>14</v>
      </c>
    </row>
    <row r="14" spans="1:6" x14ac:dyDescent="0.55000000000000004">
      <c r="A14" s="7" t="s">
        <v>211</v>
      </c>
      <c r="B14">
        <v>14</v>
      </c>
      <c r="F14">
        <v>14</v>
      </c>
    </row>
    <row r="15" spans="1:6" x14ac:dyDescent="0.55000000000000004">
      <c r="A15" s="7" t="s">
        <v>218</v>
      </c>
      <c r="B15">
        <v>14</v>
      </c>
      <c r="F15">
        <v>14</v>
      </c>
    </row>
    <row r="16" spans="1:6" x14ac:dyDescent="0.55000000000000004">
      <c r="A16" s="7" t="s">
        <v>203</v>
      </c>
      <c r="B16">
        <v>203</v>
      </c>
      <c r="C16">
        <v>14</v>
      </c>
      <c r="D16">
        <v>136</v>
      </c>
      <c r="E16">
        <v>41</v>
      </c>
      <c r="F16">
        <v>394</v>
      </c>
    </row>
    <row r="17" spans="1:6" x14ac:dyDescent="0.55000000000000004">
      <c r="A17" s="7" t="s">
        <v>219</v>
      </c>
      <c r="B17">
        <v>14</v>
      </c>
      <c r="F17">
        <v>14</v>
      </c>
    </row>
    <row r="18" spans="1:6" x14ac:dyDescent="0.55000000000000004">
      <c r="A18" s="7" t="s">
        <v>199</v>
      </c>
      <c r="B18">
        <v>56</v>
      </c>
      <c r="D18">
        <v>28</v>
      </c>
      <c r="F18">
        <v>84</v>
      </c>
    </row>
    <row r="19" spans="1:6" x14ac:dyDescent="0.55000000000000004">
      <c r="A19" s="7" t="s">
        <v>215</v>
      </c>
      <c r="B19">
        <v>14</v>
      </c>
      <c r="F19">
        <v>14</v>
      </c>
    </row>
    <row r="20" spans="1:6" x14ac:dyDescent="0.55000000000000004">
      <c r="A20" s="7" t="s">
        <v>214</v>
      </c>
      <c r="B20">
        <v>41</v>
      </c>
      <c r="F20">
        <v>41</v>
      </c>
    </row>
    <row r="21" spans="1:6" x14ac:dyDescent="0.55000000000000004">
      <c r="A21" s="7" t="s">
        <v>209</v>
      </c>
      <c r="B21">
        <v>54</v>
      </c>
      <c r="D21">
        <v>40</v>
      </c>
      <c r="F21">
        <v>94</v>
      </c>
    </row>
    <row r="22" spans="1:6" x14ac:dyDescent="0.55000000000000004">
      <c r="A22" s="7" t="s">
        <v>201</v>
      </c>
      <c r="B22">
        <v>27</v>
      </c>
      <c r="D22">
        <v>13</v>
      </c>
      <c r="F22">
        <v>40</v>
      </c>
    </row>
    <row r="23" spans="1:6" x14ac:dyDescent="0.55000000000000004">
      <c r="A23" s="7" t="s">
        <v>224</v>
      </c>
      <c r="B23">
        <v>617</v>
      </c>
      <c r="C23">
        <v>14</v>
      </c>
      <c r="D23">
        <v>315</v>
      </c>
      <c r="E23">
        <v>41</v>
      </c>
      <c r="F23">
        <v>987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2D2C-1406-45C5-A47C-93324EABF13F}">
  <sheetPr codeName="Sheet6"/>
  <dimension ref="A1:F18"/>
  <sheetViews>
    <sheetView workbookViewId="0">
      <selection activeCell="R6" sqref="R6"/>
    </sheetView>
  </sheetViews>
  <sheetFormatPr defaultRowHeight="18.5" x14ac:dyDescent="0.55000000000000004"/>
  <cols>
    <col min="1" max="1" width="43.83203125" bestFit="1" customWidth="1"/>
    <col min="2" max="2" width="17.25" bestFit="1" customWidth="1"/>
    <col min="3" max="3" width="4.25" bestFit="1" customWidth="1"/>
    <col min="4" max="4" width="6.08203125" bestFit="1" customWidth="1"/>
    <col min="5" max="5" width="9.25" bestFit="1" customWidth="1"/>
    <col min="6" max="7" width="12.75" bestFit="1" customWidth="1"/>
  </cols>
  <sheetData>
    <row r="1" spans="1:6" x14ac:dyDescent="0.55000000000000004">
      <c r="A1" s="6" t="s">
        <v>243</v>
      </c>
      <c r="B1" t="s">
        <v>227</v>
      </c>
    </row>
    <row r="2" spans="1:6" x14ac:dyDescent="0.55000000000000004">
      <c r="A2" s="6" t="s">
        <v>244</v>
      </c>
      <c r="B2" t="s">
        <v>227</v>
      </c>
    </row>
    <row r="4" spans="1:6" x14ac:dyDescent="0.55000000000000004">
      <c r="A4" s="6" t="s">
        <v>230</v>
      </c>
      <c r="B4" s="6" t="s">
        <v>225</v>
      </c>
    </row>
    <row r="5" spans="1:6" x14ac:dyDescent="0.55000000000000004">
      <c r="A5" s="6" t="s">
        <v>223</v>
      </c>
      <c r="B5" t="s">
        <v>19</v>
      </c>
      <c r="C5" t="s">
        <v>46</v>
      </c>
      <c r="D5" t="s">
        <v>13</v>
      </c>
      <c r="E5" t="s">
        <v>73</v>
      </c>
      <c r="F5" t="s">
        <v>224</v>
      </c>
    </row>
    <row r="6" spans="1:6" x14ac:dyDescent="0.55000000000000004">
      <c r="A6" s="7" t="s">
        <v>242</v>
      </c>
      <c r="B6">
        <v>56</v>
      </c>
      <c r="C6">
        <v>2</v>
      </c>
      <c r="D6">
        <v>29</v>
      </c>
      <c r="E6">
        <v>3</v>
      </c>
      <c r="F6">
        <v>90</v>
      </c>
    </row>
    <row r="7" spans="1:6" x14ac:dyDescent="0.55000000000000004">
      <c r="A7" s="7" t="s">
        <v>231</v>
      </c>
      <c r="B7">
        <v>51</v>
      </c>
      <c r="D7">
        <v>24</v>
      </c>
      <c r="E7">
        <v>3</v>
      </c>
      <c r="F7">
        <v>78</v>
      </c>
    </row>
    <row r="8" spans="1:6" x14ac:dyDescent="0.55000000000000004">
      <c r="A8" s="7" t="s">
        <v>232</v>
      </c>
      <c r="B8">
        <v>51</v>
      </c>
      <c r="C8">
        <v>2</v>
      </c>
      <c r="D8">
        <v>29</v>
      </c>
      <c r="E8">
        <v>3</v>
      </c>
      <c r="F8">
        <v>85</v>
      </c>
    </row>
    <row r="9" spans="1:6" x14ac:dyDescent="0.55000000000000004">
      <c r="A9" s="7" t="s">
        <v>233</v>
      </c>
      <c r="B9">
        <v>52</v>
      </c>
      <c r="D9">
        <v>24</v>
      </c>
      <c r="E9">
        <v>4</v>
      </c>
      <c r="F9">
        <v>80</v>
      </c>
    </row>
    <row r="10" spans="1:6" x14ac:dyDescent="0.55000000000000004">
      <c r="A10" s="7" t="s">
        <v>234</v>
      </c>
      <c r="B10">
        <v>51</v>
      </c>
      <c r="C10">
        <v>2</v>
      </c>
      <c r="D10">
        <v>29</v>
      </c>
      <c r="E10">
        <v>3</v>
      </c>
      <c r="F10">
        <v>85</v>
      </c>
    </row>
    <row r="11" spans="1:6" x14ac:dyDescent="0.55000000000000004">
      <c r="A11" s="7" t="s">
        <v>235</v>
      </c>
      <c r="B11">
        <v>56</v>
      </c>
      <c r="C11">
        <v>1</v>
      </c>
      <c r="D11">
        <v>22</v>
      </c>
      <c r="E11">
        <v>4</v>
      </c>
      <c r="F11">
        <v>83</v>
      </c>
    </row>
    <row r="12" spans="1:6" x14ac:dyDescent="0.55000000000000004">
      <c r="A12" s="7" t="s">
        <v>236</v>
      </c>
      <c r="B12">
        <v>53</v>
      </c>
      <c r="C12">
        <v>2</v>
      </c>
      <c r="D12">
        <v>30</v>
      </c>
      <c r="E12">
        <v>4</v>
      </c>
      <c r="F12">
        <v>89</v>
      </c>
    </row>
    <row r="13" spans="1:6" x14ac:dyDescent="0.55000000000000004">
      <c r="A13" s="7" t="s">
        <v>237</v>
      </c>
      <c r="B13">
        <v>58</v>
      </c>
      <c r="C13">
        <v>1</v>
      </c>
      <c r="D13">
        <v>26</v>
      </c>
      <c r="E13">
        <v>4</v>
      </c>
      <c r="F13">
        <v>89</v>
      </c>
    </row>
    <row r="14" spans="1:6" x14ac:dyDescent="0.55000000000000004">
      <c r="A14" s="7" t="s">
        <v>238</v>
      </c>
      <c r="B14">
        <v>43</v>
      </c>
      <c r="C14">
        <v>2</v>
      </c>
      <c r="D14">
        <v>31</v>
      </c>
      <c r="E14">
        <v>3</v>
      </c>
      <c r="F14">
        <v>79</v>
      </c>
    </row>
    <row r="15" spans="1:6" x14ac:dyDescent="0.55000000000000004">
      <c r="A15" s="7" t="s">
        <v>239</v>
      </c>
      <c r="B15">
        <v>53</v>
      </c>
      <c r="D15">
        <v>23</v>
      </c>
      <c r="E15">
        <v>3</v>
      </c>
      <c r="F15">
        <v>79</v>
      </c>
    </row>
    <row r="16" spans="1:6" x14ac:dyDescent="0.55000000000000004">
      <c r="A16" s="7" t="s">
        <v>240</v>
      </c>
      <c r="B16">
        <v>46</v>
      </c>
      <c r="C16">
        <v>2</v>
      </c>
      <c r="D16">
        <v>25</v>
      </c>
      <c r="E16">
        <v>3</v>
      </c>
      <c r="F16">
        <v>76</v>
      </c>
    </row>
    <row r="17" spans="1:6" x14ac:dyDescent="0.55000000000000004">
      <c r="A17" s="7" t="s">
        <v>241</v>
      </c>
      <c r="B17">
        <v>47</v>
      </c>
      <c r="D17">
        <v>23</v>
      </c>
      <c r="E17">
        <v>4</v>
      </c>
      <c r="F17">
        <v>74</v>
      </c>
    </row>
    <row r="18" spans="1:6" x14ac:dyDescent="0.55000000000000004">
      <c r="A18" s="7" t="s">
        <v>224</v>
      </c>
      <c r="B18">
        <v>617</v>
      </c>
      <c r="C18">
        <v>14</v>
      </c>
      <c r="D18">
        <v>315</v>
      </c>
      <c r="E18">
        <v>41</v>
      </c>
      <c r="F18">
        <v>987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ACC2-4943-42FF-950A-B5ADFC3AAEC2}">
  <sheetPr codeName="Sheet3"/>
  <dimension ref="A1:H14"/>
  <sheetViews>
    <sheetView topLeftCell="A12" workbookViewId="0">
      <selection activeCell="H27" sqref="H27"/>
    </sheetView>
  </sheetViews>
  <sheetFormatPr defaultRowHeight="18.5" x14ac:dyDescent="0.55000000000000004"/>
  <cols>
    <col min="1" max="1" width="18.1640625" customWidth="1"/>
    <col min="2" max="2" width="16.58203125" bestFit="1" customWidth="1"/>
    <col min="3" max="3" width="12.58203125" bestFit="1" customWidth="1"/>
    <col min="4" max="4" width="12.58203125" customWidth="1"/>
    <col min="5" max="5" width="12.33203125" bestFit="1" customWidth="1"/>
    <col min="6" max="6" width="28.08203125" bestFit="1" customWidth="1"/>
    <col min="7" max="7" width="14.83203125" bestFit="1" customWidth="1"/>
  </cols>
  <sheetData>
    <row r="1" spans="1:8" x14ac:dyDescent="0.55000000000000004">
      <c r="A1" t="s">
        <v>245</v>
      </c>
      <c r="B1" t="s">
        <v>246</v>
      </c>
      <c r="C1" t="s">
        <v>264</v>
      </c>
      <c r="D1" t="s">
        <v>261</v>
      </c>
      <c r="E1" t="s">
        <v>247</v>
      </c>
      <c r="F1" t="s">
        <v>248</v>
      </c>
      <c r="G1" t="s">
        <v>262</v>
      </c>
      <c r="H1" t="s">
        <v>263</v>
      </c>
    </row>
    <row r="2" spans="1:8" x14ac:dyDescent="0.55000000000000004">
      <c r="A2" s="11" t="s">
        <v>249</v>
      </c>
      <c r="B2" s="12">
        <f>COUNTIFS(Crowdfunding!$G:$G,"successful",Crowdfunding!$D:$D,"=&lt;1000")</f>
        <v>0</v>
      </c>
      <c r="C2" s="12">
        <f>COUNTIFS(Crowdfunding!$G:$G,"failed",Crowdfunding!$D:$D,"=&lt;1000")</f>
        <v>0</v>
      </c>
      <c r="D2" s="12">
        <f>COUNTIFS(Crowdfunding!$G:$G,"canceled",Crowdfunding!$D:$D,"=&lt;1000")</f>
        <v>0</v>
      </c>
      <c r="E2" s="12">
        <f>SUM(B2:D2)</f>
        <v>0</v>
      </c>
      <c r="F2" s="13">
        <f>B2/$E$14</f>
        <v>0</v>
      </c>
      <c r="G2" s="13">
        <f t="shared" ref="G2:H2" si="0">C2/$E$14</f>
        <v>0</v>
      </c>
      <c r="H2" s="13">
        <f t="shared" si="0"/>
        <v>0</v>
      </c>
    </row>
    <row r="3" spans="1:8" x14ac:dyDescent="0.55000000000000004">
      <c r="A3" s="11" t="s">
        <v>250</v>
      </c>
      <c r="B3" s="12">
        <f>COUNTIFS(Crowdfunding!$G:$G,"successful",Crowdfunding!$D:$D,"&gt;1000",Crowdfunding!$D:$D,"&lt;5000")</f>
        <v>62</v>
      </c>
      <c r="C3" s="12">
        <f>COUNTIFS(Crowdfunding!$G:$G,"failed",Crowdfunding!$D:$D,"&gt;1000",Crowdfunding!$D:$D,"&lt;5000")</f>
        <v>30</v>
      </c>
      <c r="D3" s="12">
        <f>COUNTIFS(Crowdfunding!$G:$G,"canceled",Crowdfunding!$D:$D,"&gt;1000",Crowdfunding!$D:$D,"&lt;5000")</f>
        <v>4</v>
      </c>
      <c r="E3" s="12">
        <f t="shared" ref="E3:E13" si="1">SUM(B3:D3)</f>
        <v>96</v>
      </c>
      <c r="F3" s="13">
        <f t="shared" ref="F3:F13" si="2">B3/$E$14</f>
        <v>6.5539112050739964E-2</v>
      </c>
      <c r="G3" s="13">
        <f t="shared" ref="G3:G13" si="3">C3/$E$14</f>
        <v>3.1712473572938688E-2</v>
      </c>
      <c r="H3" s="13">
        <f t="shared" ref="H3:H13" si="4">D3/$E$14</f>
        <v>4.2283298097251587E-3</v>
      </c>
    </row>
    <row r="4" spans="1:8" x14ac:dyDescent="0.55000000000000004">
      <c r="A4" s="11" t="s">
        <v>251</v>
      </c>
      <c r="B4" s="12">
        <f>COUNTIFS(Crowdfunding!$G:$G,"successful",Crowdfunding!$D:$D,"&gt;5000",Crowdfunding!$D:$D,"&lt;10000")</f>
        <v>72</v>
      </c>
      <c r="C4" s="12">
        <f>COUNTIFS(Crowdfunding!$G:$G,"failed",Crowdfunding!$D:$D,"&gt;5000",Crowdfunding!$D:$D,"&lt;10000")</f>
        <v>42</v>
      </c>
      <c r="D4" s="12">
        <f>COUNTIFS(Crowdfunding!$G:$G,"canceled",Crowdfunding!$D:$D,"&gt;5000",Crowdfunding!$D:$D,"&lt;10000")</f>
        <v>6</v>
      </c>
      <c r="E4" s="12">
        <f t="shared" si="1"/>
        <v>120</v>
      </c>
      <c r="F4" s="13">
        <f t="shared" si="2"/>
        <v>7.6109936575052856E-2</v>
      </c>
      <c r="G4" s="13">
        <f t="shared" si="3"/>
        <v>4.4397463002114168E-2</v>
      </c>
      <c r="H4" s="13">
        <f t="shared" si="4"/>
        <v>6.3424947145877377E-3</v>
      </c>
    </row>
    <row r="5" spans="1:8" x14ac:dyDescent="0.55000000000000004">
      <c r="A5" s="11" t="s">
        <v>252</v>
      </c>
      <c r="B5" s="12">
        <f>COUNTIFS(Crowdfunding!$G:$G,"successful",Crowdfunding!$D:$D,"&gt;10000",Crowdfunding!$D:$D,"&lt;15000")</f>
        <v>62</v>
      </c>
      <c r="C5" s="12">
        <f>COUNTIFS(Crowdfunding!$G:$G,"failed",Crowdfunding!$D:$D,"&gt;10000",Crowdfunding!$D:$D,"&lt;15000")</f>
        <v>30</v>
      </c>
      <c r="D5" s="12">
        <f>COUNTIFS(Crowdfunding!$G:$G,"canceled",Crowdfunding!$D:$D,"&gt;10000",Crowdfunding!$D:$D,"&lt;15000")</f>
        <v>3</v>
      </c>
      <c r="E5" s="12">
        <f t="shared" si="1"/>
        <v>95</v>
      </c>
      <c r="F5" s="13">
        <f t="shared" si="2"/>
        <v>6.5539112050739964E-2</v>
      </c>
      <c r="G5" s="13">
        <f t="shared" si="3"/>
        <v>3.1712473572938688E-2</v>
      </c>
      <c r="H5" s="13">
        <f t="shared" si="4"/>
        <v>3.1712473572938688E-3</v>
      </c>
    </row>
    <row r="6" spans="1:8" x14ac:dyDescent="0.55000000000000004">
      <c r="A6" s="11" t="s">
        <v>253</v>
      </c>
      <c r="B6" s="12">
        <f>COUNTIFS(Crowdfunding!$G:$G,"successful",Crowdfunding!$D:$D,"&gt;15000",Crowdfunding!$D:$D,"&lt;20000")</f>
        <v>61</v>
      </c>
      <c r="C6" s="12">
        <f>COUNTIFS(Crowdfunding!$G:$G,"failed",Crowdfunding!$D:$D,"&gt;15000",Crowdfunding!$D:$D,"&lt;20000")</f>
        <v>29</v>
      </c>
      <c r="D6" s="12">
        <f>COUNTIFS(Crowdfunding!$G:$G,"canceled",Crowdfunding!$D:$D,"&gt;15000",Crowdfunding!$D:$D,"&lt;20000")</f>
        <v>5</v>
      </c>
      <c r="E6" s="12">
        <f t="shared" si="1"/>
        <v>95</v>
      </c>
      <c r="F6" s="13">
        <f t="shared" si="2"/>
        <v>6.4482029598308663E-2</v>
      </c>
      <c r="G6" s="13">
        <f t="shared" si="3"/>
        <v>3.06553911205074E-2</v>
      </c>
      <c r="H6" s="13">
        <f t="shared" si="4"/>
        <v>5.2854122621564482E-3</v>
      </c>
    </row>
    <row r="7" spans="1:8" x14ac:dyDescent="0.55000000000000004">
      <c r="A7" s="11" t="s">
        <v>254</v>
      </c>
      <c r="B7" s="12">
        <f>COUNTIFS(Crowdfunding!$G:$G,"successful",Crowdfunding!$D:$D,"&gt;20000",Crowdfunding!$D:$D,"&lt;25000")</f>
        <v>57</v>
      </c>
      <c r="C7" s="12">
        <f>COUNTIFS(Crowdfunding!$G:$G,"failed",Crowdfunding!$D:$D,"&gt;20000",Crowdfunding!$D:$D,"&lt;25000")</f>
        <v>33</v>
      </c>
      <c r="D7" s="12">
        <f>COUNTIFS(Crowdfunding!$G:$G,"canceled",Crowdfunding!$D:$D,"&gt;20000",Crowdfunding!$D:$D,"&lt;25000")</f>
        <v>4</v>
      </c>
      <c r="E7" s="12">
        <f t="shared" si="1"/>
        <v>94</v>
      </c>
      <c r="F7" s="13">
        <f t="shared" si="2"/>
        <v>6.0253699788583512E-2</v>
      </c>
      <c r="G7" s="13">
        <f t="shared" si="3"/>
        <v>3.4883720930232558E-2</v>
      </c>
      <c r="H7" s="13">
        <f t="shared" si="4"/>
        <v>4.2283298097251587E-3</v>
      </c>
    </row>
    <row r="8" spans="1:8" x14ac:dyDescent="0.55000000000000004">
      <c r="A8" s="11" t="s">
        <v>255</v>
      </c>
      <c r="B8" s="12">
        <f>COUNTIFS(Crowdfunding!$G:$G,"successful",Crowdfunding!$D:$D,"&gt;25000",Crowdfunding!$D:$D,"&lt;30000")</f>
        <v>62</v>
      </c>
      <c r="C8" s="12">
        <f>COUNTIFS(Crowdfunding!$G:$G,"failed",Crowdfunding!$D:$D,"&gt;25000",Crowdfunding!$D:$D,"&lt;30000")</f>
        <v>31</v>
      </c>
      <c r="D8" s="12">
        <f>COUNTIFS(Crowdfunding!$G:$G,"canceled",Crowdfunding!$D:$D,"&gt;25000",Crowdfunding!$D:$D,"&lt;30000")</f>
        <v>3</v>
      </c>
      <c r="E8" s="12">
        <f t="shared" si="1"/>
        <v>96</v>
      </c>
      <c r="F8" s="13">
        <f t="shared" si="2"/>
        <v>6.5539112050739964E-2</v>
      </c>
      <c r="G8" s="13">
        <f t="shared" si="3"/>
        <v>3.2769556025369982E-2</v>
      </c>
      <c r="H8" s="13">
        <f t="shared" si="4"/>
        <v>3.1712473572938688E-3</v>
      </c>
    </row>
    <row r="9" spans="1:8" x14ac:dyDescent="0.55000000000000004">
      <c r="A9" s="11" t="s">
        <v>256</v>
      </c>
      <c r="B9" s="12">
        <f>COUNTIFS(Crowdfunding!$G:$G,"successful",Crowdfunding!$D:$D,"&gt;30000",Crowdfunding!$D:$D,"&lt;35000")</f>
        <v>23</v>
      </c>
      <c r="C9" s="12">
        <f>COUNTIFS(Crowdfunding!$G:$G,"failed",Crowdfunding!$D:$D,"&gt;30000",Crowdfunding!$D:$D,"&lt;35000")</f>
        <v>13</v>
      </c>
      <c r="D9" s="12">
        <f>COUNTIFS(Crowdfunding!$G:$G,"canceled",Crowdfunding!$D:$D,"&gt;30000",Crowdfunding!$D:$D,"&lt;35000")</f>
        <v>2</v>
      </c>
      <c r="E9" s="12">
        <f t="shared" si="1"/>
        <v>38</v>
      </c>
      <c r="F9" s="13">
        <f t="shared" si="2"/>
        <v>2.4312896405919663E-2</v>
      </c>
      <c r="G9" s="13">
        <f t="shared" si="3"/>
        <v>1.3742071881606765E-2</v>
      </c>
      <c r="H9" s="13">
        <f t="shared" si="4"/>
        <v>2.1141649048625794E-3</v>
      </c>
    </row>
    <row r="10" spans="1:8" x14ac:dyDescent="0.55000000000000004">
      <c r="A10" s="11" t="s">
        <v>257</v>
      </c>
      <c r="B10" s="12">
        <f>COUNTIFS(Crowdfunding!$G:$G,"successful",Crowdfunding!D:D,"&gt;35000",Crowdfunding!$D:$D,"&lt;40000")</f>
        <v>0</v>
      </c>
      <c r="C10" s="12">
        <f>COUNTIFS(Crowdfunding!$G:$G,"failed",Crowdfunding!E:E,"&gt;35000",Crowdfunding!$D:$D,"&lt;40000")</f>
        <v>292</v>
      </c>
      <c r="D10" s="12">
        <f>COUNTIFS(Crowdfunding!$G:$G,"canceled",Crowdfunding!F:F,"&gt;35000",Crowdfunding!$D:$D,"&lt;40000")</f>
        <v>0</v>
      </c>
      <c r="E10" s="12">
        <f t="shared" si="1"/>
        <v>292</v>
      </c>
      <c r="F10" s="13">
        <f t="shared" si="2"/>
        <v>0</v>
      </c>
      <c r="G10" s="13">
        <f t="shared" si="3"/>
        <v>0.30866807610993657</v>
      </c>
      <c r="H10" s="13">
        <f t="shared" si="4"/>
        <v>0</v>
      </c>
    </row>
    <row r="11" spans="1:8" x14ac:dyDescent="0.55000000000000004">
      <c r="A11" s="11" t="s">
        <v>258</v>
      </c>
      <c r="B11" s="12">
        <f>COUNTIFS(Crowdfunding!$G:$G,"successful",Crowdfunding!$D:$D,"&gt;40000",Crowdfunding!$D:$D,"&lt;45000")</f>
        <v>0</v>
      </c>
      <c r="C11" s="12">
        <f>COUNTIFS(Crowdfunding!$G:$G,"failed",Crowdfunding!$D:$D,"&gt;40000",Crowdfunding!$D:$D,"&lt;45000")</f>
        <v>0</v>
      </c>
      <c r="D11" s="12">
        <f>COUNTIFS(Crowdfunding!$G:$G,"canceled",Crowdfunding!$D:$D,"&gt;40000",Crowdfunding!$D:$D,"&lt;45000")</f>
        <v>0</v>
      </c>
      <c r="E11" s="12">
        <f t="shared" si="1"/>
        <v>0</v>
      </c>
      <c r="F11" s="13">
        <f t="shared" si="2"/>
        <v>0</v>
      </c>
      <c r="G11" s="13">
        <f t="shared" si="3"/>
        <v>0</v>
      </c>
      <c r="H11" s="13">
        <f t="shared" si="4"/>
        <v>0</v>
      </c>
    </row>
    <row r="12" spans="1:8" x14ac:dyDescent="0.55000000000000004">
      <c r="A12" s="11" t="s">
        <v>259</v>
      </c>
      <c r="B12" s="12">
        <f>COUNTIFS(Crowdfunding!$G:$G,"successful",Crowdfunding!$D:$D,"&gt;45000",Crowdfunding!$D:$D,"&lt;50000")</f>
        <v>1</v>
      </c>
      <c r="C12" s="12">
        <f>COUNTIFS(Crowdfunding!$G:$G,"failed",Crowdfunding!$D:$D,"&gt;45000",Crowdfunding!$D:$D,"&lt;50000")</f>
        <v>0</v>
      </c>
      <c r="D12" s="12">
        <f>COUNTIFS(Crowdfunding!$G:$G,"canceled",Crowdfunding!$D:$D,"&gt;45000",Crowdfunding!$D:$D,"&lt;50000")</f>
        <v>0</v>
      </c>
      <c r="E12" s="12">
        <f t="shared" si="1"/>
        <v>1</v>
      </c>
      <c r="F12" s="13">
        <f t="shared" si="2"/>
        <v>1.0570824524312897E-3</v>
      </c>
      <c r="G12" s="13">
        <f t="shared" si="3"/>
        <v>0</v>
      </c>
      <c r="H12" s="13">
        <f t="shared" si="4"/>
        <v>0</v>
      </c>
    </row>
    <row r="13" spans="1:8" ht="26.5" thickBot="1" x14ac:dyDescent="0.6">
      <c r="A13" s="11" t="s">
        <v>260</v>
      </c>
      <c r="B13" s="14">
        <f>COUNTIFS(Crowdfunding!$G:$G,"successful",Crowdfunding!$D:$D,"&gt;50,000")</f>
        <v>12</v>
      </c>
      <c r="C13" s="14">
        <f>COUNTIFS(Crowdfunding!$G:$G,"failed",Crowdfunding!$D:$D,"&gt;50000")</f>
        <v>6</v>
      </c>
      <c r="D13" s="14">
        <f>COUNTIFS(Crowdfunding!$G:$G,"canceled",Crowdfunding!$D:$D,"&gt;50000")</f>
        <v>1</v>
      </c>
      <c r="E13" s="14">
        <f t="shared" si="1"/>
        <v>19</v>
      </c>
      <c r="F13" s="15">
        <f t="shared" si="2"/>
        <v>1.2684989429175475E-2</v>
      </c>
      <c r="G13" s="15">
        <f t="shared" si="3"/>
        <v>6.3424947145877377E-3</v>
      </c>
      <c r="H13" s="15">
        <f t="shared" si="4"/>
        <v>1.0570824524312897E-3</v>
      </c>
    </row>
    <row r="14" spans="1:8" ht="19" thickTop="1" x14ac:dyDescent="0.55000000000000004">
      <c r="A14" s="18" t="s">
        <v>265</v>
      </c>
      <c r="B14" s="16">
        <f>SUM(B2:B13)</f>
        <v>412</v>
      </c>
      <c r="C14" s="16">
        <f>SUM(C2:C13)</f>
        <v>506</v>
      </c>
      <c r="D14" s="16">
        <f>SUM(D2:D13)</f>
        <v>28</v>
      </c>
      <c r="E14" s="16">
        <f>SUM(E2:E13)</f>
        <v>946</v>
      </c>
      <c r="F14" s="17">
        <f t="shared" ref="F14:H14" si="5">SUM(F2:F13)</f>
        <v>0.43551797040169138</v>
      </c>
      <c r="G14" s="17">
        <f t="shared" si="5"/>
        <v>0.53488372093023251</v>
      </c>
      <c r="H14" s="17">
        <f t="shared" si="5"/>
        <v>2.9598308668076112E-2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8446-5D06-43AC-B74A-87C0EB26282A}">
  <sheetPr codeName="Sheet5"/>
  <dimension ref="A1:P618"/>
  <sheetViews>
    <sheetView tabSelected="1" workbookViewId="0">
      <selection activeCell="K20" sqref="K20"/>
    </sheetView>
  </sheetViews>
  <sheetFormatPr defaultRowHeight="18.5" x14ac:dyDescent="0.55000000000000004"/>
  <cols>
    <col min="1" max="1" width="14.25" bestFit="1" customWidth="1"/>
    <col min="2" max="2" width="19" style="5" bestFit="1" customWidth="1"/>
    <col min="3" max="3" width="10.08203125" bestFit="1" customWidth="1"/>
    <col min="4" max="4" width="14.83203125" style="5" bestFit="1" customWidth="1"/>
    <col min="9" max="9" width="18.5" bestFit="1" customWidth="1"/>
    <col min="11" max="11" width="10.83203125" customWidth="1"/>
  </cols>
  <sheetData>
    <row r="1" spans="1:16" x14ac:dyDescent="0.55000000000000004">
      <c r="A1" s="1" t="s">
        <v>194</v>
      </c>
      <c r="B1" s="19" t="s">
        <v>4</v>
      </c>
      <c r="C1" s="1" t="s">
        <v>194</v>
      </c>
      <c r="D1" s="19" t="s">
        <v>4</v>
      </c>
    </row>
    <row r="2" spans="1:16" x14ac:dyDescent="0.55000000000000004">
      <c r="A2" t="s">
        <v>19</v>
      </c>
      <c r="B2" s="5">
        <v>16</v>
      </c>
      <c r="C2" t="s">
        <v>13</v>
      </c>
      <c r="D2" s="5">
        <v>0</v>
      </c>
      <c r="G2" t="s">
        <v>273</v>
      </c>
    </row>
    <row r="3" spans="1:16" x14ac:dyDescent="0.55000000000000004">
      <c r="A3" t="s">
        <v>19</v>
      </c>
      <c r="B3" s="5">
        <v>76</v>
      </c>
      <c r="C3" t="s">
        <v>13</v>
      </c>
      <c r="D3" s="5">
        <v>1</v>
      </c>
      <c r="H3" t="s">
        <v>266</v>
      </c>
      <c r="I3" s="10">
        <f>AVERAGE($B$2:$B$618)</f>
        <v>3406.1772573477606</v>
      </c>
    </row>
    <row r="4" spans="1:16" x14ac:dyDescent="0.55000000000000004">
      <c r="A4" t="s">
        <v>19</v>
      </c>
      <c r="B4" s="5">
        <v>92</v>
      </c>
      <c r="C4" t="s">
        <v>13</v>
      </c>
      <c r="D4" s="5">
        <v>5</v>
      </c>
      <c r="H4" t="s">
        <v>267</v>
      </c>
      <c r="I4" s="10">
        <f>MEDIAN($B$2:$B$618)</f>
        <v>3412.1842937380802</v>
      </c>
      <c r="K4" s="20" t="s">
        <v>275</v>
      </c>
      <c r="L4" s="20"/>
      <c r="M4" s="20"/>
      <c r="N4" s="20"/>
      <c r="O4" s="20"/>
      <c r="P4" s="20"/>
    </row>
    <row r="5" spans="1:16" x14ac:dyDescent="0.55000000000000004">
      <c r="A5" t="s">
        <v>19</v>
      </c>
      <c r="B5" s="5">
        <v>98</v>
      </c>
      <c r="C5" t="s">
        <v>13</v>
      </c>
      <c r="D5" s="5">
        <v>12</v>
      </c>
      <c r="H5" t="s">
        <v>268</v>
      </c>
      <c r="I5" s="10">
        <f>MIN($B$2:$B$618)</f>
        <v>16</v>
      </c>
      <c r="K5" s="20"/>
      <c r="L5" s="20"/>
      <c r="M5" s="20"/>
      <c r="N5" s="20"/>
      <c r="O5" s="20"/>
      <c r="P5" s="20"/>
    </row>
    <row r="6" spans="1:16" x14ac:dyDescent="0.55000000000000004">
      <c r="A6" t="s">
        <v>19</v>
      </c>
      <c r="B6" s="5">
        <v>98</v>
      </c>
      <c r="C6" t="s">
        <v>13</v>
      </c>
      <c r="D6" s="5">
        <v>15</v>
      </c>
      <c r="H6" t="s">
        <v>269</v>
      </c>
      <c r="I6" s="10">
        <f>MAX($B$2:$B$618)</f>
        <v>6238.7998638712097</v>
      </c>
      <c r="K6" s="20"/>
      <c r="L6" s="20"/>
      <c r="M6" s="20"/>
      <c r="N6" s="20"/>
      <c r="O6" s="20"/>
      <c r="P6" s="20"/>
    </row>
    <row r="7" spans="1:16" x14ac:dyDescent="0.55000000000000004">
      <c r="A7" t="s">
        <v>19</v>
      </c>
      <c r="B7" s="5">
        <v>100</v>
      </c>
      <c r="C7" t="s">
        <v>13</v>
      </c>
      <c r="D7" s="5">
        <v>18</v>
      </c>
      <c r="H7" t="s">
        <v>270</v>
      </c>
      <c r="I7" s="10">
        <f>VARA(B2:B618)</f>
        <v>2827940.659803316</v>
      </c>
      <c r="K7" s="20"/>
      <c r="L7" s="20"/>
      <c r="M7" s="20"/>
      <c r="N7" s="20"/>
      <c r="O7" s="20"/>
      <c r="P7" s="20"/>
    </row>
    <row r="8" spans="1:16" x14ac:dyDescent="0.55000000000000004">
      <c r="A8" t="s">
        <v>19</v>
      </c>
      <c r="B8" s="5">
        <v>107</v>
      </c>
      <c r="C8" t="s">
        <v>13</v>
      </c>
      <c r="D8" s="5">
        <v>24</v>
      </c>
      <c r="H8" t="s">
        <v>271</v>
      </c>
      <c r="I8" s="10">
        <f>STDEV(B2:B618)</f>
        <v>1681.6481973954351</v>
      </c>
      <c r="K8" s="20"/>
      <c r="L8" s="20"/>
      <c r="M8" s="20"/>
      <c r="N8" s="20"/>
      <c r="O8" s="20"/>
      <c r="P8" s="20"/>
    </row>
    <row r="9" spans="1:16" x14ac:dyDescent="0.55000000000000004">
      <c r="A9" t="s">
        <v>19</v>
      </c>
      <c r="B9" s="5">
        <v>111</v>
      </c>
      <c r="C9" t="s">
        <v>13</v>
      </c>
      <c r="D9" s="5">
        <v>27</v>
      </c>
      <c r="I9" s="10"/>
    </row>
    <row r="10" spans="1:16" x14ac:dyDescent="0.55000000000000004">
      <c r="A10" t="s">
        <v>19</v>
      </c>
      <c r="B10" s="5">
        <v>128</v>
      </c>
      <c r="C10" t="s">
        <v>13</v>
      </c>
      <c r="D10" s="5">
        <v>38</v>
      </c>
      <c r="I10" s="10"/>
    </row>
    <row r="11" spans="1:16" x14ac:dyDescent="0.55000000000000004">
      <c r="A11" t="s">
        <v>19</v>
      </c>
      <c r="B11" s="5">
        <v>129</v>
      </c>
      <c r="C11" t="s">
        <v>13</v>
      </c>
      <c r="D11" s="5">
        <v>44</v>
      </c>
      <c r="G11" t="s">
        <v>272</v>
      </c>
      <c r="I11" s="10"/>
    </row>
    <row r="12" spans="1:16" x14ac:dyDescent="0.55000000000000004">
      <c r="A12" t="s">
        <v>19</v>
      </c>
      <c r="B12" s="5">
        <v>131</v>
      </c>
      <c r="C12" t="s">
        <v>13</v>
      </c>
      <c r="D12" s="5">
        <v>48</v>
      </c>
      <c r="H12" t="s">
        <v>266</v>
      </c>
      <c r="I12" s="10">
        <f>AVERAGE($D$2:$D$316)</f>
        <v>3326.0074823539612</v>
      </c>
      <c r="K12" s="20" t="s">
        <v>274</v>
      </c>
      <c r="L12" s="20"/>
      <c r="M12" s="20"/>
      <c r="N12" s="20"/>
      <c r="O12" s="20"/>
      <c r="P12" s="20"/>
    </row>
    <row r="13" spans="1:16" x14ac:dyDescent="0.55000000000000004">
      <c r="A13" t="s">
        <v>19</v>
      </c>
      <c r="B13" s="5">
        <v>134</v>
      </c>
      <c r="C13" t="s">
        <v>13</v>
      </c>
      <c r="D13" s="5">
        <v>53</v>
      </c>
      <c r="H13" t="s">
        <v>267</v>
      </c>
      <c r="I13" s="10">
        <f>MEDIAN($D$2:$D$316)</f>
        <v>3377.2878052179199</v>
      </c>
      <c r="K13" s="20"/>
      <c r="L13" s="20"/>
      <c r="M13" s="20"/>
      <c r="N13" s="20"/>
      <c r="O13" s="20"/>
      <c r="P13" s="20"/>
    </row>
    <row r="14" spans="1:16" x14ac:dyDescent="0.55000000000000004">
      <c r="A14" t="s">
        <v>19</v>
      </c>
      <c r="B14" s="5">
        <v>142</v>
      </c>
      <c r="C14" t="s">
        <v>13</v>
      </c>
      <c r="D14" s="5">
        <v>55</v>
      </c>
      <c r="H14" t="s">
        <v>268</v>
      </c>
      <c r="I14" s="10">
        <f>MIN($D$2:$D$316)</f>
        <v>0</v>
      </c>
      <c r="K14" s="20"/>
      <c r="L14" s="20"/>
      <c r="M14" s="20"/>
      <c r="N14" s="20"/>
      <c r="O14" s="20"/>
      <c r="P14" s="20"/>
    </row>
    <row r="15" spans="1:16" x14ac:dyDescent="0.55000000000000004">
      <c r="A15" t="s">
        <v>19</v>
      </c>
      <c r="B15" s="5">
        <v>149</v>
      </c>
      <c r="C15" t="s">
        <v>13</v>
      </c>
      <c r="D15" s="5">
        <v>75</v>
      </c>
      <c r="H15" t="s">
        <v>269</v>
      </c>
      <c r="I15" s="10">
        <f>MAX($D$2:$D$316)</f>
        <v>6244.6159452912398</v>
      </c>
      <c r="K15" s="20"/>
      <c r="L15" s="20"/>
      <c r="M15" s="20"/>
      <c r="N15" s="20"/>
      <c r="O15" s="20"/>
      <c r="P15" s="20"/>
    </row>
    <row r="16" spans="1:16" x14ac:dyDescent="0.55000000000000004">
      <c r="A16" t="s">
        <v>19</v>
      </c>
      <c r="B16" s="5">
        <v>158</v>
      </c>
      <c r="C16" t="s">
        <v>13</v>
      </c>
      <c r="D16" s="5">
        <v>88</v>
      </c>
      <c r="H16" t="s">
        <v>270</v>
      </c>
      <c r="I16" s="10">
        <f>VARA(D2:D6316)</f>
        <v>2913813.0657945941</v>
      </c>
      <c r="K16" s="20"/>
      <c r="L16" s="20"/>
      <c r="M16" s="20"/>
      <c r="N16" s="20"/>
      <c r="O16" s="20"/>
      <c r="P16" s="20"/>
    </row>
    <row r="17" spans="1:9" x14ac:dyDescent="0.55000000000000004">
      <c r="A17" t="s">
        <v>19</v>
      </c>
      <c r="B17" s="5">
        <v>163</v>
      </c>
      <c r="C17" t="s">
        <v>13</v>
      </c>
      <c r="D17" s="5">
        <v>120</v>
      </c>
      <c r="H17" t="s">
        <v>271</v>
      </c>
      <c r="I17" s="10">
        <f>STDEV(D2:D316)</f>
        <v>1706.9894744240792</v>
      </c>
    </row>
    <row r="18" spans="1:9" x14ac:dyDescent="0.55000000000000004">
      <c r="A18" t="s">
        <v>19</v>
      </c>
      <c r="B18" s="5">
        <v>164</v>
      </c>
      <c r="C18" t="s">
        <v>13</v>
      </c>
      <c r="D18" s="5">
        <v>200</v>
      </c>
    </row>
    <row r="19" spans="1:9" x14ac:dyDescent="0.55000000000000004">
      <c r="A19" t="s">
        <v>19</v>
      </c>
      <c r="B19" s="5">
        <v>165</v>
      </c>
      <c r="C19" t="s">
        <v>13</v>
      </c>
      <c r="D19" s="5">
        <v>452</v>
      </c>
    </row>
    <row r="20" spans="1:9" x14ac:dyDescent="0.55000000000000004">
      <c r="A20" t="s">
        <v>19</v>
      </c>
      <c r="B20" s="5">
        <v>174</v>
      </c>
      <c r="C20" t="s">
        <v>13</v>
      </c>
      <c r="D20" s="5">
        <v>558</v>
      </c>
    </row>
    <row r="21" spans="1:9" x14ac:dyDescent="0.55000000000000004">
      <c r="A21" t="s">
        <v>19</v>
      </c>
      <c r="B21" s="5">
        <v>198</v>
      </c>
      <c r="C21" t="s">
        <v>13</v>
      </c>
      <c r="D21" s="5">
        <v>674</v>
      </c>
    </row>
    <row r="22" spans="1:9" x14ac:dyDescent="0.55000000000000004">
      <c r="A22" t="s">
        <v>19</v>
      </c>
      <c r="B22" s="5">
        <v>201</v>
      </c>
      <c r="C22" t="s">
        <v>13</v>
      </c>
      <c r="D22" s="5">
        <v>928.71752738654197</v>
      </c>
    </row>
    <row r="23" spans="1:9" x14ac:dyDescent="0.55000000000000004">
      <c r="A23" t="s">
        <v>19</v>
      </c>
      <c r="B23" s="5">
        <v>209</v>
      </c>
      <c r="C23" t="s">
        <v>13</v>
      </c>
      <c r="D23" s="5">
        <v>946.16577164662203</v>
      </c>
    </row>
    <row r="24" spans="1:9" x14ac:dyDescent="0.55000000000000004">
      <c r="A24" t="s">
        <v>19</v>
      </c>
      <c r="B24" s="5">
        <v>211</v>
      </c>
      <c r="C24" t="s">
        <v>13</v>
      </c>
      <c r="D24" s="5">
        <v>951.98185306665005</v>
      </c>
    </row>
    <row r="25" spans="1:9" x14ac:dyDescent="0.55000000000000004">
      <c r="A25" t="s">
        <v>19</v>
      </c>
      <c r="B25" s="5">
        <v>220</v>
      </c>
      <c r="C25" t="s">
        <v>13</v>
      </c>
      <c r="D25" s="5">
        <v>963.61401590670403</v>
      </c>
    </row>
    <row r="26" spans="1:9" x14ac:dyDescent="0.55000000000000004">
      <c r="A26" t="s">
        <v>19</v>
      </c>
      <c r="B26" s="5">
        <v>222</v>
      </c>
      <c r="C26" t="s">
        <v>13</v>
      </c>
      <c r="D26" s="5">
        <v>981.06226016678499</v>
      </c>
    </row>
    <row r="27" spans="1:9" x14ac:dyDescent="0.55000000000000004">
      <c r="A27" t="s">
        <v>19</v>
      </c>
      <c r="B27" s="5">
        <v>226</v>
      </c>
      <c r="C27" t="s">
        <v>13</v>
      </c>
      <c r="D27" s="5">
        <v>992.69442300683897</v>
      </c>
    </row>
    <row r="28" spans="1:9" x14ac:dyDescent="0.55000000000000004">
      <c r="A28" t="s">
        <v>19</v>
      </c>
      <c r="B28" s="5">
        <v>227</v>
      </c>
      <c r="C28" t="s">
        <v>13</v>
      </c>
      <c r="D28" s="5">
        <v>998.51050442686596</v>
      </c>
    </row>
    <row r="29" spans="1:9" x14ac:dyDescent="0.55000000000000004">
      <c r="A29" t="s">
        <v>19</v>
      </c>
      <c r="B29" s="5">
        <v>236</v>
      </c>
      <c r="C29" t="s">
        <v>13</v>
      </c>
      <c r="D29" s="5">
        <v>1010.1426672669199</v>
      </c>
    </row>
    <row r="30" spans="1:9" x14ac:dyDescent="0.55000000000000004">
      <c r="A30" t="s">
        <v>19</v>
      </c>
      <c r="B30" s="5">
        <v>246</v>
      </c>
      <c r="C30" t="s">
        <v>13</v>
      </c>
      <c r="D30" s="5">
        <v>1015.95874868695</v>
      </c>
    </row>
    <row r="31" spans="1:9" x14ac:dyDescent="0.55000000000000004">
      <c r="A31" t="s">
        <v>19</v>
      </c>
      <c r="B31" s="5">
        <v>249</v>
      </c>
      <c r="C31" t="s">
        <v>13</v>
      </c>
      <c r="D31" s="5">
        <v>1039.22307436705</v>
      </c>
    </row>
    <row r="32" spans="1:9" x14ac:dyDescent="0.55000000000000004">
      <c r="A32" t="s">
        <v>19</v>
      </c>
      <c r="B32" s="5">
        <v>303</v>
      </c>
      <c r="C32" t="s">
        <v>13</v>
      </c>
      <c r="D32" s="5">
        <v>1050.8552372071099</v>
      </c>
    </row>
    <row r="33" spans="1:4" x14ac:dyDescent="0.55000000000000004">
      <c r="A33" t="s">
        <v>19</v>
      </c>
      <c r="B33" s="5">
        <v>890</v>
      </c>
      <c r="C33" t="s">
        <v>13</v>
      </c>
      <c r="D33" s="5">
        <v>1085.75172572727</v>
      </c>
    </row>
    <row r="34" spans="1:4" x14ac:dyDescent="0.55000000000000004">
      <c r="A34" t="s">
        <v>19</v>
      </c>
      <c r="B34" s="5">
        <v>934.53360880656896</v>
      </c>
      <c r="C34" t="s">
        <v>13</v>
      </c>
      <c r="D34" s="5">
        <v>1114.8321328274101</v>
      </c>
    </row>
    <row r="35" spans="1:4" x14ac:dyDescent="0.55000000000000004">
      <c r="A35" t="s">
        <v>19</v>
      </c>
      <c r="B35" s="5">
        <v>940.34969022659595</v>
      </c>
      <c r="C35" t="s">
        <v>13</v>
      </c>
      <c r="D35" s="5">
        <v>1155.54470276759</v>
      </c>
    </row>
    <row r="36" spans="1:4" x14ac:dyDescent="0.55000000000000004">
      <c r="A36" t="s">
        <v>19</v>
      </c>
      <c r="B36" s="5">
        <v>957.79793448667704</v>
      </c>
      <c r="C36" t="s">
        <v>13</v>
      </c>
      <c r="D36" s="5">
        <v>1190.4411912877599</v>
      </c>
    </row>
    <row r="37" spans="1:4" x14ac:dyDescent="0.55000000000000004">
      <c r="A37" t="s">
        <v>19</v>
      </c>
      <c r="B37" s="5">
        <v>969.43009732673102</v>
      </c>
      <c r="C37" t="s">
        <v>13</v>
      </c>
      <c r="D37" s="5">
        <v>1219.52159838789</v>
      </c>
    </row>
    <row r="38" spans="1:4" x14ac:dyDescent="0.55000000000000004">
      <c r="A38" t="s">
        <v>19</v>
      </c>
      <c r="B38" s="5">
        <v>986.87834158681198</v>
      </c>
      <c r="C38" t="s">
        <v>13</v>
      </c>
      <c r="D38" s="5">
        <v>1225.33767980792</v>
      </c>
    </row>
    <row r="39" spans="1:4" x14ac:dyDescent="0.55000000000000004">
      <c r="A39" t="s">
        <v>19</v>
      </c>
      <c r="B39" s="5">
        <v>1004.32658584689</v>
      </c>
      <c r="C39" t="s">
        <v>13</v>
      </c>
      <c r="D39" s="5">
        <v>1231.1537612279501</v>
      </c>
    </row>
    <row r="40" spans="1:4" x14ac:dyDescent="0.55000000000000004">
      <c r="A40" t="s">
        <v>19</v>
      </c>
      <c r="B40" s="5">
        <v>1021.7748301069699</v>
      </c>
      <c r="C40" t="s">
        <v>13</v>
      </c>
      <c r="D40" s="5">
        <v>1242.785924068</v>
      </c>
    </row>
    <row r="41" spans="1:4" x14ac:dyDescent="0.55000000000000004">
      <c r="A41" t="s">
        <v>19</v>
      </c>
      <c r="B41" s="5">
        <v>1027.5909115269999</v>
      </c>
      <c r="C41" t="s">
        <v>13</v>
      </c>
      <c r="D41" s="5">
        <v>1283.4984940081899</v>
      </c>
    </row>
    <row r="42" spans="1:4" x14ac:dyDescent="0.55000000000000004">
      <c r="A42" t="s">
        <v>19</v>
      </c>
      <c r="B42" s="5">
        <v>1045.0391557870801</v>
      </c>
      <c r="C42" t="s">
        <v>13</v>
      </c>
      <c r="D42" s="5">
        <v>1295.1306568482401</v>
      </c>
    </row>
    <row r="43" spans="1:4" x14ac:dyDescent="0.55000000000000004">
      <c r="A43" t="s">
        <v>19</v>
      </c>
      <c r="B43" s="5">
        <v>1056.67131862714</v>
      </c>
      <c r="C43" t="s">
        <v>13</v>
      </c>
      <c r="D43" s="5">
        <v>1300.9467382682701</v>
      </c>
    </row>
    <row r="44" spans="1:4" x14ac:dyDescent="0.55000000000000004">
      <c r="A44" t="s">
        <v>19</v>
      </c>
      <c r="B44" s="5">
        <v>1062.48740004716</v>
      </c>
      <c r="C44" t="s">
        <v>13</v>
      </c>
      <c r="D44" s="5">
        <v>1312.57890110832</v>
      </c>
    </row>
    <row r="45" spans="1:4" x14ac:dyDescent="0.55000000000000004">
      <c r="A45" t="s">
        <v>19</v>
      </c>
      <c r="B45" s="5">
        <v>1068.3034814671901</v>
      </c>
      <c r="C45" t="s">
        <v>13</v>
      </c>
      <c r="D45" s="5">
        <v>1347.4753896284899</v>
      </c>
    </row>
    <row r="46" spans="1:4" x14ac:dyDescent="0.55000000000000004">
      <c r="A46" t="s">
        <v>19</v>
      </c>
      <c r="B46" s="5">
        <v>1074.1195628872199</v>
      </c>
      <c r="C46" t="s">
        <v>13</v>
      </c>
      <c r="D46" s="5">
        <v>1364.9236338885701</v>
      </c>
    </row>
    <row r="47" spans="1:4" x14ac:dyDescent="0.55000000000000004">
      <c r="A47" t="s">
        <v>19</v>
      </c>
      <c r="B47" s="5">
        <v>1091.5678071473001</v>
      </c>
      <c r="C47" t="s">
        <v>13</v>
      </c>
      <c r="D47" s="5">
        <v>1370.7397153085899</v>
      </c>
    </row>
    <row r="48" spans="1:4" x14ac:dyDescent="0.55000000000000004">
      <c r="A48" t="s">
        <v>19</v>
      </c>
      <c r="B48" s="5">
        <v>1097.3838885673199</v>
      </c>
      <c r="C48" t="s">
        <v>13</v>
      </c>
      <c r="D48" s="5">
        <v>1382.37187814865</v>
      </c>
    </row>
    <row r="49" spans="1:4" x14ac:dyDescent="0.55000000000000004">
      <c r="A49" t="s">
        <v>19</v>
      </c>
      <c r="B49" s="5">
        <v>1103.19996998735</v>
      </c>
      <c r="C49" t="s">
        <v>13</v>
      </c>
      <c r="D49" s="5">
        <v>1399.82012240873</v>
      </c>
    </row>
    <row r="50" spans="1:4" x14ac:dyDescent="0.55000000000000004">
      <c r="A50" t="s">
        <v>19</v>
      </c>
      <c r="B50" s="5">
        <v>1109.01605140738</v>
      </c>
      <c r="C50" t="s">
        <v>13</v>
      </c>
      <c r="D50" s="5">
        <v>1411.4522852487801</v>
      </c>
    </row>
    <row r="51" spans="1:4" x14ac:dyDescent="0.55000000000000004">
      <c r="A51" t="s">
        <v>19</v>
      </c>
      <c r="B51" s="5">
        <v>1120.6482142474299</v>
      </c>
      <c r="C51" t="s">
        <v>13</v>
      </c>
      <c r="D51" s="5">
        <v>1417.2683666688099</v>
      </c>
    </row>
    <row r="52" spans="1:4" x14ac:dyDescent="0.55000000000000004">
      <c r="A52" t="s">
        <v>19</v>
      </c>
      <c r="B52" s="5">
        <v>1126.46429566746</v>
      </c>
      <c r="C52" t="s">
        <v>13</v>
      </c>
      <c r="D52" s="5">
        <v>1428.90052950886</v>
      </c>
    </row>
    <row r="53" spans="1:4" x14ac:dyDescent="0.55000000000000004">
      <c r="A53" t="s">
        <v>19</v>
      </c>
      <c r="B53" s="5">
        <v>1132.28037708749</v>
      </c>
      <c r="C53" t="s">
        <v>13</v>
      </c>
      <c r="D53" s="5">
        <v>1434.7166109288901</v>
      </c>
    </row>
    <row r="54" spans="1:4" x14ac:dyDescent="0.55000000000000004">
      <c r="A54" t="s">
        <v>19</v>
      </c>
      <c r="B54" s="5">
        <v>1138.0964585075101</v>
      </c>
      <c r="C54" t="s">
        <v>13</v>
      </c>
      <c r="D54" s="5">
        <v>1457.9809366090001</v>
      </c>
    </row>
    <row r="55" spans="1:4" x14ac:dyDescent="0.55000000000000004">
      <c r="A55" t="s">
        <v>19</v>
      </c>
      <c r="B55" s="5">
        <v>1143.9125399275399</v>
      </c>
      <c r="C55" t="s">
        <v>13</v>
      </c>
      <c r="D55" s="5">
        <v>1467</v>
      </c>
    </row>
    <row r="56" spans="1:4" x14ac:dyDescent="0.55000000000000004">
      <c r="A56" t="s">
        <v>19</v>
      </c>
      <c r="B56" s="5">
        <v>1149.72862134757</v>
      </c>
      <c r="C56" t="s">
        <v>13</v>
      </c>
      <c r="D56" s="5">
        <v>1469.61309944905</v>
      </c>
    </row>
    <row r="57" spans="1:4" x14ac:dyDescent="0.55000000000000004">
      <c r="A57" t="s">
        <v>19</v>
      </c>
      <c r="B57" s="5">
        <v>1161.3607841876201</v>
      </c>
      <c r="C57" t="s">
        <v>13</v>
      </c>
      <c r="D57" s="5">
        <v>1504.5095879692201</v>
      </c>
    </row>
    <row r="58" spans="1:4" x14ac:dyDescent="0.55000000000000004">
      <c r="A58" t="s">
        <v>19</v>
      </c>
      <c r="B58" s="5">
        <v>1167.1768656076499</v>
      </c>
      <c r="C58" t="s">
        <v>13</v>
      </c>
      <c r="D58" s="5">
        <v>1533.5899950693499</v>
      </c>
    </row>
    <row r="59" spans="1:4" x14ac:dyDescent="0.55000000000000004">
      <c r="A59" t="s">
        <v>19</v>
      </c>
      <c r="B59" s="5">
        <v>1172.99294702768</v>
      </c>
      <c r="C59" t="s">
        <v>13</v>
      </c>
      <c r="D59" s="5">
        <v>1574.3025650095401</v>
      </c>
    </row>
    <row r="60" spans="1:4" x14ac:dyDescent="0.55000000000000004">
      <c r="A60" t="s">
        <v>19</v>
      </c>
      <c r="B60" s="5">
        <v>1178.8090284477</v>
      </c>
      <c r="C60" t="s">
        <v>13</v>
      </c>
      <c r="D60" s="5">
        <v>1609.19905352971</v>
      </c>
    </row>
    <row r="61" spans="1:4" x14ac:dyDescent="0.55000000000000004">
      <c r="A61" t="s">
        <v>19</v>
      </c>
      <c r="B61" s="5">
        <v>1184.6251098677301</v>
      </c>
      <c r="C61" t="s">
        <v>13</v>
      </c>
      <c r="D61" s="5">
        <v>1638.2794606298401</v>
      </c>
    </row>
    <row r="62" spans="1:4" x14ac:dyDescent="0.55000000000000004">
      <c r="A62" t="s">
        <v>19</v>
      </c>
      <c r="B62" s="5">
        <v>1196.25727270778</v>
      </c>
      <c r="C62" t="s">
        <v>13</v>
      </c>
      <c r="D62" s="5">
        <v>1644.0955420498699</v>
      </c>
    </row>
    <row r="63" spans="1:4" x14ac:dyDescent="0.55000000000000004">
      <c r="A63" t="s">
        <v>19</v>
      </c>
      <c r="B63" s="5">
        <v>1202.07335412781</v>
      </c>
      <c r="C63" t="s">
        <v>13</v>
      </c>
      <c r="D63" s="5">
        <v>1649.9116234698899</v>
      </c>
    </row>
    <row r="64" spans="1:4" x14ac:dyDescent="0.55000000000000004">
      <c r="A64" t="s">
        <v>19</v>
      </c>
      <c r="B64" s="5">
        <v>1207.8894355478401</v>
      </c>
      <c r="C64" t="s">
        <v>13</v>
      </c>
      <c r="D64" s="5">
        <v>1661.5437863099501</v>
      </c>
    </row>
    <row r="65" spans="1:4" x14ac:dyDescent="0.55000000000000004">
      <c r="A65" t="s">
        <v>19</v>
      </c>
      <c r="B65" s="5">
        <v>1213.7055169678699</v>
      </c>
      <c r="C65" t="s">
        <v>13</v>
      </c>
      <c r="D65" s="5">
        <v>1702.25635625014</v>
      </c>
    </row>
    <row r="66" spans="1:4" x14ac:dyDescent="0.55000000000000004">
      <c r="A66" t="s">
        <v>19</v>
      </c>
      <c r="B66" s="5">
        <v>1236.9698426479699</v>
      </c>
      <c r="C66" t="s">
        <v>13</v>
      </c>
      <c r="D66" s="5">
        <v>1713.8885190901899</v>
      </c>
    </row>
    <row r="67" spans="1:4" x14ac:dyDescent="0.55000000000000004">
      <c r="A67" t="s">
        <v>19</v>
      </c>
      <c r="B67" s="5">
        <v>1248.60200548803</v>
      </c>
      <c r="C67" t="s">
        <v>13</v>
      </c>
      <c r="D67" s="5">
        <v>1719.70460051022</v>
      </c>
    </row>
    <row r="68" spans="1:4" x14ac:dyDescent="0.55000000000000004">
      <c r="A68" t="s">
        <v>19</v>
      </c>
      <c r="B68" s="5">
        <v>1249</v>
      </c>
      <c r="C68" t="s">
        <v>13</v>
      </c>
      <c r="D68" s="5">
        <v>1731.3367633502701</v>
      </c>
    </row>
    <row r="69" spans="1:4" x14ac:dyDescent="0.55000000000000004">
      <c r="A69" t="s">
        <v>19</v>
      </c>
      <c r="B69" s="5">
        <v>1254.4180869080501</v>
      </c>
      <c r="C69" t="s">
        <v>13</v>
      </c>
      <c r="D69" s="5">
        <v>1766.23325187044</v>
      </c>
    </row>
    <row r="70" spans="1:4" x14ac:dyDescent="0.55000000000000004">
      <c r="A70" t="s">
        <v>19</v>
      </c>
      <c r="B70" s="5">
        <v>1260.2341683280799</v>
      </c>
      <c r="C70" t="s">
        <v>13</v>
      </c>
      <c r="D70" s="5">
        <v>1783.6814961305199</v>
      </c>
    </row>
    <row r="71" spans="1:4" x14ac:dyDescent="0.55000000000000004">
      <c r="A71" t="s">
        <v>19</v>
      </c>
      <c r="B71" s="5">
        <v>1266.05024974811</v>
      </c>
      <c r="C71" t="s">
        <v>13</v>
      </c>
      <c r="D71" s="5">
        <v>1789.49757755054</v>
      </c>
    </row>
    <row r="72" spans="1:4" x14ac:dyDescent="0.55000000000000004">
      <c r="A72" t="s">
        <v>19</v>
      </c>
      <c r="B72" s="5">
        <v>1271.8663311681401</v>
      </c>
      <c r="C72" t="s">
        <v>13</v>
      </c>
      <c r="D72" s="5">
        <v>1801.1297403906001</v>
      </c>
    </row>
    <row r="73" spans="1:4" x14ac:dyDescent="0.55000000000000004">
      <c r="A73" t="s">
        <v>19</v>
      </c>
      <c r="B73" s="5">
        <v>1277.6824125881601</v>
      </c>
      <c r="C73" t="s">
        <v>13</v>
      </c>
      <c r="D73" s="5">
        <v>1818.57798465068</v>
      </c>
    </row>
    <row r="74" spans="1:4" x14ac:dyDescent="0.55000000000000004">
      <c r="A74" t="s">
        <v>19</v>
      </c>
      <c r="B74" s="5">
        <v>1289.31457542822</v>
      </c>
      <c r="C74" t="s">
        <v>13</v>
      </c>
      <c r="D74" s="5">
        <v>1830.2101474907299</v>
      </c>
    </row>
    <row r="75" spans="1:4" x14ac:dyDescent="0.55000000000000004">
      <c r="A75" t="s">
        <v>19</v>
      </c>
      <c r="B75" s="5">
        <v>1306.7628196882999</v>
      </c>
      <c r="C75" t="s">
        <v>13</v>
      </c>
      <c r="D75" s="5">
        <v>1836.02622891076</v>
      </c>
    </row>
    <row r="76" spans="1:4" x14ac:dyDescent="0.55000000000000004">
      <c r="A76" t="s">
        <v>19</v>
      </c>
      <c r="B76" s="5">
        <v>1318.3949825283501</v>
      </c>
      <c r="C76" t="s">
        <v>13</v>
      </c>
      <c r="D76" s="5">
        <v>1847.6583917508101</v>
      </c>
    </row>
    <row r="77" spans="1:4" x14ac:dyDescent="0.55000000000000004">
      <c r="A77" t="s">
        <v>19</v>
      </c>
      <c r="B77" s="5">
        <v>1324.2110639483799</v>
      </c>
      <c r="C77" t="s">
        <v>13</v>
      </c>
      <c r="D77" s="5">
        <v>1853.4744731708399</v>
      </c>
    </row>
    <row r="78" spans="1:4" x14ac:dyDescent="0.55000000000000004">
      <c r="A78" t="s">
        <v>19</v>
      </c>
      <c r="B78" s="5">
        <v>1335.84322678843</v>
      </c>
      <c r="C78" t="s">
        <v>13</v>
      </c>
      <c r="D78" s="5">
        <v>1876.7387988509499</v>
      </c>
    </row>
    <row r="79" spans="1:4" x14ac:dyDescent="0.55000000000000004">
      <c r="A79" t="s">
        <v>19</v>
      </c>
      <c r="B79" s="5">
        <v>1341.6593082084601</v>
      </c>
      <c r="C79" t="s">
        <v>13</v>
      </c>
      <c r="D79" s="5">
        <v>1888.370961691</v>
      </c>
    </row>
    <row r="80" spans="1:4" x14ac:dyDescent="0.55000000000000004">
      <c r="A80" t="s">
        <v>19</v>
      </c>
      <c r="B80" s="5">
        <v>1353.2914710485099</v>
      </c>
      <c r="C80" t="s">
        <v>13</v>
      </c>
      <c r="D80" s="5">
        <v>1923.2674502111599</v>
      </c>
    </row>
    <row r="81" spans="1:4" x14ac:dyDescent="0.55000000000000004">
      <c r="A81" t="s">
        <v>19</v>
      </c>
      <c r="B81" s="5">
        <v>1359.10755246854</v>
      </c>
      <c r="C81" t="s">
        <v>13</v>
      </c>
      <c r="D81" s="5">
        <v>1952.3478573113</v>
      </c>
    </row>
    <row r="82" spans="1:4" x14ac:dyDescent="0.55000000000000004">
      <c r="A82" t="s">
        <v>19</v>
      </c>
      <c r="B82" s="5">
        <v>1376.55579672862</v>
      </c>
      <c r="C82" t="s">
        <v>13</v>
      </c>
      <c r="D82" s="5">
        <v>1993.06042725149</v>
      </c>
    </row>
    <row r="83" spans="1:4" x14ac:dyDescent="0.55000000000000004">
      <c r="A83" t="s">
        <v>19</v>
      </c>
      <c r="B83" s="5">
        <v>1388.1879595686801</v>
      </c>
      <c r="C83" t="s">
        <v>13</v>
      </c>
      <c r="D83" s="5">
        <v>2027.9569157716501</v>
      </c>
    </row>
    <row r="84" spans="1:4" x14ac:dyDescent="0.55000000000000004">
      <c r="A84" t="s">
        <v>19</v>
      </c>
      <c r="B84" s="5">
        <v>1396</v>
      </c>
      <c r="C84" t="s">
        <v>13</v>
      </c>
      <c r="D84" s="5">
        <v>2057.0373228717899</v>
      </c>
    </row>
    <row r="85" spans="1:4" x14ac:dyDescent="0.55000000000000004">
      <c r="A85" t="s">
        <v>19</v>
      </c>
      <c r="B85" s="5">
        <v>1405.63620382876</v>
      </c>
      <c r="C85" t="s">
        <v>13</v>
      </c>
      <c r="D85" s="5">
        <v>2062.85340429181</v>
      </c>
    </row>
    <row r="86" spans="1:4" x14ac:dyDescent="0.55000000000000004">
      <c r="A86" t="s">
        <v>19</v>
      </c>
      <c r="B86" s="5">
        <v>1423.08444808884</v>
      </c>
      <c r="C86" t="s">
        <v>13</v>
      </c>
      <c r="D86" s="5">
        <v>2068.66948571184</v>
      </c>
    </row>
    <row r="87" spans="1:4" x14ac:dyDescent="0.55000000000000004">
      <c r="A87" t="s">
        <v>19</v>
      </c>
      <c r="B87" s="5">
        <v>1425</v>
      </c>
      <c r="C87" t="s">
        <v>13</v>
      </c>
      <c r="D87" s="5">
        <v>2080.3016485518901</v>
      </c>
    </row>
    <row r="88" spans="1:4" x14ac:dyDescent="0.55000000000000004">
      <c r="A88" t="s">
        <v>19</v>
      </c>
      <c r="B88" s="5">
        <v>1440.5326923489199</v>
      </c>
      <c r="C88" t="s">
        <v>13</v>
      </c>
      <c r="D88" s="5">
        <v>2121.0142184920801</v>
      </c>
    </row>
    <row r="89" spans="1:4" x14ac:dyDescent="0.55000000000000004">
      <c r="A89" t="s">
        <v>19</v>
      </c>
      <c r="B89" s="5">
        <v>1446.34877376895</v>
      </c>
      <c r="C89" t="s">
        <v>13</v>
      </c>
      <c r="D89" s="5">
        <v>2132.6463813321402</v>
      </c>
    </row>
    <row r="90" spans="1:4" x14ac:dyDescent="0.55000000000000004">
      <c r="A90" t="s">
        <v>19</v>
      </c>
      <c r="B90" s="5">
        <v>1463.7970180290299</v>
      </c>
      <c r="C90" t="s">
        <v>13</v>
      </c>
      <c r="D90" s="5">
        <v>2138.4624627521598</v>
      </c>
    </row>
    <row r="91" spans="1:4" x14ac:dyDescent="0.55000000000000004">
      <c r="A91" t="s">
        <v>19</v>
      </c>
      <c r="B91" s="5">
        <v>1475.42918086908</v>
      </c>
      <c r="C91" t="s">
        <v>13</v>
      </c>
      <c r="D91" s="5">
        <v>2150.0946255922199</v>
      </c>
    </row>
    <row r="92" spans="1:4" x14ac:dyDescent="0.55000000000000004">
      <c r="A92" t="s">
        <v>19</v>
      </c>
      <c r="B92" s="5">
        <v>1481.2452622891101</v>
      </c>
      <c r="C92" t="s">
        <v>13</v>
      </c>
      <c r="D92" s="5">
        <v>2184.9911141123798</v>
      </c>
    </row>
    <row r="93" spans="1:4" x14ac:dyDescent="0.55000000000000004">
      <c r="A93" t="s">
        <v>19</v>
      </c>
      <c r="B93" s="5">
        <v>1487.0613437091299</v>
      </c>
      <c r="C93" t="s">
        <v>13</v>
      </c>
      <c r="D93" s="5">
        <v>2202.43935837246</v>
      </c>
    </row>
    <row r="94" spans="1:4" x14ac:dyDescent="0.55000000000000004">
      <c r="A94" t="s">
        <v>19</v>
      </c>
      <c r="B94" s="5">
        <v>1492.87742512916</v>
      </c>
      <c r="C94" t="s">
        <v>13</v>
      </c>
      <c r="D94" s="5">
        <v>2208.2554397924901</v>
      </c>
    </row>
    <row r="95" spans="1:4" x14ac:dyDescent="0.55000000000000004">
      <c r="A95" t="s">
        <v>19</v>
      </c>
      <c r="B95" s="5">
        <v>1510.3256693892499</v>
      </c>
      <c r="C95" t="s">
        <v>13</v>
      </c>
      <c r="D95" s="5">
        <v>2219.8876026325402</v>
      </c>
    </row>
    <row r="96" spans="1:4" x14ac:dyDescent="0.55000000000000004">
      <c r="A96" t="s">
        <v>19</v>
      </c>
      <c r="B96" s="5">
        <v>1516.14175080927</v>
      </c>
      <c r="C96" t="s">
        <v>13</v>
      </c>
      <c r="D96" s="5">
        <v>2237.3358468926199</v>
      </c>
    </row>
    <row r="97" spans="1:4" x14ac:dyDescent="0.55000000000000004">
      <c r="A97" t="s">
        <v>19</v>
      </c>
      <c r="B97" s="5">
        <v>1521.9578322293</v>
      </c>
      <c r="C97" t="s">
        <v>13</v>
      </c>
      <c r="D97" s="5">
        <v>2248.96800973268</v>
      </c>
    </row>
    <row r="98" spans="1:4" x14ac:dyDescent="0.55000000000000004">
      <c r="A98" t="s">
        <v>19</v>
      </c>
      <c r="B98" s="5">
        <v>1527.7739136493301</v>
      </c>
      <c r="C98" t="s">
        <v>13</v>
      </c>
      <c r="D98" s="5">
        <v>2253</v>
      </c>
    </row>
    <row r="99" spans="1:4" x14ac:dyDescent="0.55000000000000004">
      <c r="A99" t="s">
        <v>19</v>
      </c>
      <c r="B99" s="5">
        <v>1539.40607648938</v>
      </c>
      <c r="C99" t="s">
        <v>13</v>
      </c>
      <c r="D99" s="5">
        <v>2254.7840911527001</v>
      </c>
    </row>
    <row r="100" spans="1:4" x14ac:dyDescent="0.55000000000000004">
      <c r="A100" t="s">
        <v>19</v>
      </c>
      <c r="B100" s="5">
        <v>1545.22215790941</v>
      </c>
      <c r="C100" t="s">
        <v>13</v>
      </c>
      <c r="D100" s="5">
        <v>2266.4162539927602</v>
      </c>
    </row>
    <row r="101" spans="1:4" x14ac:dyDescent="0.55000000000000004">
      <c r="A101" t="s">
        <v>19</v>
      </c>
      <c r="B101" s="5">
        <v>1551.0382393294401</v>
      </c>
      <c r="C101" t="s">
        <v>13</v>
      </c>
      <c r="D101" s="5">
        <v>2272.2323354127898</v>
      </c>
    </row>
    <row r="102" spans="1:4" x14ac:dyDescent="0.55000000000000004">
      <c r="A102" t="s">
        <v>19</v>
      </c>
      <c r="B102" s="5">
        <v>1556.8543207494599</v>
      </c>
      <c r="C102" t="s">
        <v>13</v>
      </c>
      <c r="D102" s="5">
        <v>2295.49666109289</v>
      </c>
    </row>
    <row r="103" spans="1:4" x14ac:dyDescent="0.55000000000000004">
      <c r="A103" t="s">
        <v>19</v>
      </c>
      <c r="B103" s="5">
        <v>1562.67040216949</v>
      </c>
      <c r="C103" t="s">
        <v>13</v>
      </c>
      <c r="D103" s="5">
        <v>2307</v>
      </c>
    </row>
    <row r="104" spans="1:4" x14ac:dyDescent="0.55000000000000004">
      <c r="A104" t="s">
        <v>19</v>
      </c>
      <c r="B104" s="5">
        <v>1568.48648358952</v>
      </c>
      <c r="C104" t="s">
        <v>13</v>
      </c>
      <c r="D104" s="5">
        <v>2307.1288239329501</v>
      </c>
    </row>
    <row r="105" spans="1:4" x14ac:dyDescent="0.55000000000000004">
      <c r="A105" t="s">
        <v>19</v>
      </c>
      <c r="B105" s="5">
        <v>1580.1186464295699</v>
      </c>
      <c r="C105" t="s">
        <v>13</v>
      </c>
      <c r="D105" s="5">
        <v>2342.02531245311</v>
      </c>
    </row>
    <row r="106" spans="1:4" x14ac:dyDescent="0.55000000000000004">
      <c r="A106" t="s">
        <v>19</v>
      </c>
      <c r="B106" s="5">
        <v>1585.9347278496</v>
      </c>
      <c r="C106" t="s">
        <v>13</v>
      </c>
      <c r="D106" s="5">
        <v>2371.1057195532399</v>
      </c>
    </row>
    <row r="107" spans="1:4" x14ac:dyDescent="0.55000000000000004">
      <c r="A107" t="s">
        <v>19</v>
      </c>
      <c r="B107" s="5">
        <v>1591.75080926962</v>
      </c>
      <c r="C107" t="s">
        <v>13</v>
      </c>
      <c r="D107" s="5">
        <v>2411.8182894934298</v>
      </c>
    </row>
    <row r="108" spans="1:4" x14ac:dyDescent="0.55000000000000004">
      <c r="A108" t="s">
        <v>19</v>
      </c>
      <c r="B108" s="5">
        <v>1597.5668906896501</v>
      </c>
      <c r="C108" t="s">
        <v>13</v>
      </c>
      <c r="D108" s="5">
        <v>2446.7147780136002</v>
      </c>
    </row>
    <row r="109" spans="1:4" x14ac:dyDescent="0.55000000000000004">
      <c r="A109" t="s">
        <v>19</v>
      </c>
      <c r="B109" s="5">
        <v>1600</v>
      </c>
      <c r="C109" t="s">
        <v>13</v>
      </c>
      <c r="D109" s="5">
        <v>2475.79518511373</v>
      </c>
    </row>
    <row r="110" spans="1:4" x14ac:dyDescent="0.55000000000000004">
      <c r="A110" t="s">
        <v>19</v>
      </c>
      <c r="B110" s="5">
        <v>1603.3829721096799</v>
      </c>
      <c r="C110" t="s">
        <v>13</v>
      </c>
      <c r="D110" s="5">
        <v>2481.61126653376</v>
      </c>
    </row>
    <row r="111" spans="1:4" x14ac:dyDescent="0.55000000000000004">
      <c r="A111" t="s">
        <v>19</v>
      </c>
      <c r="B111" s="5">
        <v>1606</v>
      </c>
      <c r="C111" t="s">
        <v>13</v>
      </c>
      <c r="D111" s="5">
        <v>2487.4273479537801</v>
      </c>
    </row>
    <row r="112" spans="1:4" x14ac:dyDescent="0.55000000000000004">
      <c r="A112" t="s">
        <v>19</v>
      </c>
      <c r="B112" s="5">
        <v>1615.0151349497301</v>
      </c>
      <c r="C112" t="s">
        <v>13</v>
      </c>
      <c r="D112" s="5">
        <v>2499.0595107938402</v>
      </c>
    </row>
    <row r="113" spans="1:4" x14ac:dyDescent="0.55000000000000004">
      <c r="A113" t="s">
        <v>19</v>
      </c>
      <c r="B113" s="5">
        <v>1620.8312163697601</v>
      </c>
      <c r="C113" t="s">
        <v>13</v>
      </c>
      <c r="D113" s="5">
        <v>2539.7720807340302</v>
      </c>
    </row>
    <row r="114" spans="1:4" x14ac:dyDescent="0.55000000000000004">
      <c r="A114" t="s">
        <v>19</v>
      </c>
      <c r="B114" s="5">
        <v>1626.6472977897899</v>
      </c>
      <c r="C114" t="s">
        <v>13</v>
      </c>
      <c r="D114" s="5">
        <v>2551.4042435740798</v>
      </c>
    </row>
    <row r="115" spans="1:4" x14ac:dyDescent="0.55000000000000004">
      <c r="A115" t="s">
        <v>19</v>
      </c>
      <c r="B115" s="5">
        <v>1632.46337920981</v>
      </c>
      <c r="C115" t="s">
        <v>13</v>
      </c>
      <c r="D115" s="5">
        <v>2557.2203249941099</v>
      </c>
    </row>
    <row r="116" spans="1:4" x14ac:dyDescent="0.55000000000000004">
      <c r="A116" t="s">
        <v>19</v>
      </c>
      <c r="B116" s="5">
        <v>1655.72770488992</v>
      </c>
      <c r="C116" t="s">
        <v>13</v>
      </c>
      <c r="D116" s="5">
        <v>2568.85248783416</v>
      </c>
    </row>
    <row r="117" spans="1:4" x14ac:dyDescent="0.55000000000000004">
      <c r="A117" t="s">
        <v>19</v>
      </c>
      <c r="B117" s="5">
        <v>1667.3598677299799</v>
      </c>
      <c r="C117" t="s">
        <v>13</v>
      </c>
      <c r="D117" s="5">
        <v>2603.7489763543199</v>
      </c>
    </row>
    <row r="118" spans="1:4" x14ac:dyDescent="0.55000000000000004">
      <c r="A118" t="s">
        <v>19</v>
      </c>
      <c r="B118" s="5">
        <v>1673.17594915</v>
      </c>
      <c r="C118" t="s">
        <v>13</v>
      </c>
      <c r="D118" s="5">
        <v>2621.1972206144101</v>
      </c>
    </row>
    <row r="119" spans="1:4" x14ac:dyDescent="0.55000000000000004">
      <c r="A119" t="s">
        <v>19</v>
      </c>
      <c r="B119" s="5">
        <v>1678.99203057003</v>
      </c>
      <c r="C119" t="s">
        <v>13</v>
      </c>
      <c r="D119" s="5">
        <v>2627.0133020344301</v>
      </c>
    </row>
    <row r="120" spans="1:4" x14ac:dyDescent="0.55000000000000004">
      <c r="A120" t="s">
        <v>19</v>
      </c>
      <c r="B120" s="5">
        <v>1684.8081119900601</v>
      </c>
      <c r="C120" t="s">
        <v>13</v>
      </c>
      <c r="D120" s="5">
        <v>2638.6454648744898</v>
      </c>
    </row>
    <row r="121" spans="1:4" x14ac:dyDescent="0.55000000000000004">
      <c r="A121" t="s">
        <v>19</v>
      </c>
      <c r="B121" s="5">
        <v>1690.6241934100799</v>
      </c>
      <c r="C121" t="s">
        <v>13</v>
      </c>
      <c r="D121" s="5">
        <v>2656.09370913457</v>
      </c>
    </row>
    <row r="122" spans="1:4" x14ac:dyDescent="0.55000000000000004">
      <c r="A122" t="s">
        <v>19</v>
      </c>
      <c r="B122" s="5">
        <v>1696.44027483011</v>
      </c>
      <c r="C122" t="s">
        <v>13</v>
      </c>
      <c r="D122" s="5">
        <v>2667.7258719746201</v>
      </c>
    </row>
    <row r="123" spans="1:4" x14ac:dyDescent="0.55000000000000004">
      <c r="A123" t="s">
        <v>19</v>
      </c>
      <c r="B123" s="5">
        <v>1708.0724376701601</v>
      </c>
      <c r="C123" t="s">
        <v>13</v>
      </c>
      <c r="D123" s="5">
        <v>2673.5419533946501</v>
      </c>
    </row>
    <row r="124" spans="1:4" x14ac:dyDescent="0.55000000000000004">
      <c r="A124" t="s">
        <v>19</v>
      </c>
      <c r="B124" s="5">
        <v>1725.52068193025</v>
      </c>
      <c r="C124" t="s">
        <v>13</v>
      </c>
      <c r="D124" s="5">
        <v>2685.1741162346998</v>
      </c>
    </row>
    <row r="125" spans="1:4" x14ac:dyDescent="0.55000000000000004">
      <c r="A125" t="s">
        <v>19</v>
      </c>
      <c r="B125" s="5">
        <v>1737.1528447702999</v>
      </c>
      <c r="C125" t="s">
        <v>13</v>
      </c>
      <c r="D125" s="5">
        <v>2690.9901976547299</v>
      </c>
    </row>
    <row r="126" spans="1:4" x14ac:dyDescent="0.55000000000000004">
      <c r="A126" t="s">
        <v>19</v>
      </c>
      <c r="B126" s="5">
        <v>1742.96892619033</v>
      </c>
      <c r="C126" t="s">
        <v>13</v>
      </c>
      <c r="D126" s="5">
        <v>2714.2545233348401</v>
      </c>
    </row>
    <row r="127" spans="1:4" x14ac:dyDescent="0.55000000000000004">
      <c r="A127" t="s">
        <v>19</v>
      </c>
      <c r="B127" s="5">
        <v>1754.6010890303801</v>
      </c>
      <c r="C127" t="s">
        <v>13</v>
      </c>
      <c r="D127" s="5">
        <v>2725.8866861748902</v>
      </c>
    </row>
    <row r="128" spans="1:4" x14ac:dyDescent="0.55000000000000004">
      <c r="A128" t="s">
        <v>19</v>
      </c>
      <c r="B128" s="5">
        <v>1760.4171704504099</v>
      </c>
      <c r="C128" t="s">
        <v>13</v>
      </c>
      <c r="D128" s="5">
        <v>2760.7831746950501</v>
      </c>
    </row>
    <row r="129" spans="1:4" x14ac:dyDescent="0.55000000000000004">
      <c r="A129" t="s">
        <v>19</v>
      </c>
      <c r="B129" s="5">
        <v>1772.04933329046</v>
      </c>
      <c r="C129" t="s">
        <v>13</v>
      </c>
      <c r="D129" s="5">
        <v>2789.8635817951899</v>
      </c>
    </row>
    <row r="130" spans="1:4" x14ac:dyDescent="0.55000000000000004">
      <c r="A130" t="s">
        <v>19</v>
      </c>
      <c r="B130" s="5">
        <v>1777.8654147104901</v>
      </c>
      <c r="C130" t="s">
        <v>13</v>
      </c>
      <c r="D130" s="5">
        <v>2830.5761517353799</v>
      </c>
    </row>
    <row r="131" spans="1:4" x14ac:dyDescent="0.55000000000000004">
      <c r="A131" t="s">
        <v>19</v>
      </c>
      <c r="B131" s="5">
        <v>1795.31365897057</v>
      </c>
      <c r="C131" t="s">
        <v>13</v>
      </c>
      <c r="D131" s="5">
        <v>2865.4726402555398</v>
      </c>
    </row>
    <row r="132" spans="1:4" x14ac:dyDescent="0.55000000000000004">
      <c r="A132" t="s">
        <v>19</v>
      </c>
      <c r="B132" s="5">
        <v>1806.9458218106199</v>
      </c>
      <c r="C132" t="s">
        <v>13</v>
      </c>
      <c r="D132" s="5">
        <v>2894.5530473556801</v>
      </c>
    </row>
    <row r="133" spans="1:4" x14ac:dyDescent="0.55000000000000004">
      <c r="A133" t="s">
        <v>19</v>
      </c>
      <c r="B133" s="5">
        <v>1824.3940660707101</v>
      </c>
      <c r="C133" t="s">
        <v>13</v>
      </c>
      <c r="D133" s="5">
        <v>2900.3691287757001</v>
      </c>
    </row>
    <row r="134" spans="1:4" x14ac:dyDescent="0.55000000000000004">
      <c r="A134" t="s">
        <v>19</v>
      </c>
      <c r="B134" s="5">
        <v>1841.84231033079</v>
      </c>
      <c r="C134" t="s">
        <v>13</v>
      </c>
      <c r="D134" s="5">
        <v>2906.1852101957302</v>
      </c>
    </row>
    <row r="135" spans="1:4" x14ac:dyDescent="0.55000000000000004">
      <c r="A135" t="s">
        <v>19</v>
      </c>
      <c r="B135" s="5">
        <v>1859.29055459087</v>
      </c>
      <c r="C135" t="s">
        <v>13</v>
      </c>
      <c r="D135" s="5">
        <v>2917.8173730357798</v>
      </c>
    </row>
    <row r="136" spans="1:4" x14ac:dyDescent="0.55000000000000004">
      <c r="A136" t="s">
        <v>19</v>
      </c>
      <c r="B136" s="5">
        <v>1865.10663601089</v>
      </c>
      <c r="C136" t="s">
        <v>13</v>
      </c>
      <c r="D136" s="5">
        <v>2958.5299429759698</v>
      </c>
    </row>
    <row r="137" spans="1:4" x14ac:dyDescent="0.55000000000000004">
      <c r="A137" t="s">
        <v>19</v>
      </c>
      <c r="B137" s="5">
        <v>1882.55488027098</v>
      </c>
      <c r="C137" t="s">
        <v>13</v>
      </c>
      <c r="D137" s="5">
        <v>2970.1621058160299</v>
      </c>
    </row>
    <row r="138" spans="1:4" x14ac:dyDescent="0.55000000000000004">
      <c r="A138" t="s">
        <v>19</v>
      </c>
      <c r="B138" s="5">
        <v>1894.1870431110301</v>
      </c>
      <c r="C138" t="s">
        <v>13</v>
      </c>
      <c r="D138" s="5">
        <v>2975.97818723605</v>
      </c>
    </row>
    <row r="139" spans="1:4" x14ac:dyDescent="0.55000000000000004">
      <c r="A139" t="s">
        <v>19</v>
      </c>
      <c r="B139" s="5">
        <v>1900.0031245310599</v>
      </c>
      <c r="C139" t="s">
        <v>13</v>
      </c>
      <c r="D139" s="5">
        <v>2987.6103500761101</v>
      </c>
    </row>
    <row r="140" spans="1:4" x14ac:dyDescent="0.55000000000000004">
      <c r="A140" t="s">
        <v>19</v>
      </c>
      <c r="B140" s="5">
        <v>1905.81920595108</v>
      </c>
      <c r="C140" t="s">
        <v>13</v>
      </c>
      <c r="D140" s="5">
        <v>3022.50683859627</v>
      </c>
    </row>
    <row r="141" spans="1:4" x14ac:dyDescent="0.55000000000000004">
      <c r="A141" t="s">
        <v>19</v>
      </c>
      <c r="B141" s="5">
        <v>1911.6352873711101</v>
      </c>
      <c r="C141" t="s">
        <v>13</v>
      </c>
      <c r="D141" s="5">
        <v>3039.9550828563501</v>
      </c>
    </row>
    <row r="142" spans="1:4" x14ac:dyDescent="0.55000000000000004">
      <c r="A142" t="s">
        <v>19</v>
      </c>
      <c r="B142" s="5">
        <v>1929.08353163119</v>
      </c>
      <c r="C142" t="s">
        <v>13</v>
      </c>
      <c r="D142" s="5">
        <v>3045.7711642763802</v>
      </c>
    </row>
    <row r="143" spans="1:4" x14ac:dyDescent="0.55000000000000004">
      <c r="A143" t="s">
        <v>19</v>
      </c>
      <c r="B143" s="5">
        <v>1934.8996130512201</v>
      </c>
      <c r="C143" t="s">
        <v>13</v>
      </c>
      <c r="D143" s="5">
        <v>3057.4033271164299</v>
      </c>
    </row>
    <row r="144" spans="1:4" x14ac:dyDescent="0.55000000000000004">
      <c r="A144" t="s">
        <v>19</v>
      </c>
      <c r="B144" s="5">
        <v>1940.7156944712499</v>
      </c>
      <c r="C144" t="s">
        <v>13</v>
      </c>
      <c r="D144" s="5">
        <v>3074.85157137651</v>
      </c>
    </row>
    <row r="145" spans="1:4" x14ac:dyDescent="0.55000000000000004">
      <c r="A145" t="s">
        <v>19</v>
      </c>
      <c r="B145" s="5">
        <v>1946.5317758912699</v>
      </c>
      <c r="C145" t="s">
        <v>13</v>
      </c>
      <c r="D145" s="5">
        <v>3086.4837342165702</v>
      </c>
    </row>
    <row r="146" spans="1:4" x14ac:dyDescent="0.55000000000000004">
      <c r="A146" t="s">
        <v>19</v>
      </c>
      <c r="B146" s="5">
        <v>1958.1639387313301</v>
      </c>
      <c r="C146" t="s">
        <v>13</v>
      </c>
      <c r="D146" s="5">
        <v>3092.2998156365902</v>
      </c>
    </row>
    <row r="147" spans="1:4" x14ac:dyDescent="0.55000000000000004">
      <c r="A147" t="s">
        <v>19</v>
      </c>
      <c r="B147" s="5">
        <v>1963.9800201513499</v>
      </c>
      <c r="C147" t="s">
        <v>13</v>
      </c>
      <c r="D147" s="5">
        <v>3103.9319784766499</v>
      </c>
    </row>
    <row r="148" spans="1:4" x14ac:dyDescent="0.55000000000000004">
      <c r="A148" t="s">
        <v>19</v>
      </c>
      <c r="B148" s="5">
        <v>1965</v>
      </c>
      <c r="C148" t="s">
        <v>13</v>
      </c>
      <c r="D148" s="5">
        <v>3109.7480598966699</v>
      </c>
    </row>
    <row r="149" spans="1:4" x14ac:dyDescent="0.55000000000000004">
      <c r="A149" t="s">
        <v>19</v>
      </c>
      <c r="B149" s="5">
        <v>1969.7961015713799</v>
      </c>
      <c r="C149" t="s">
        <v>13</v>
      </c>
      <c r="D149" s="5">
        <v>3133.0123855767802</v>
      </c>
    </row>
    <row r="150" spans="1:4" x14ac:dyDescent="0.55000000000000004">
      <c r="A150" t="s">
        <v>19</v>
      </c>
      <c r="B150" s="5">
        <v>1975.61218299141</v>
      </c>
      <c r="C150" t="s">
        <v>13</v>
      </c>
      <c r="D150" s="5">
        <v>3144.6445484168398</v>
      </c>
    </row>
    <row r="151" spans="1:4" x14ac:dyDescent="0.55000000000000004">
      <c r="A151" t="s">
        <v>19</v>
      </c>
      <c r="B151" s="5">
        <v>1981.4282644114301</v>
      </c>
      <c r="C151" t="s">
        <v>13</v>
      </c>
      <c r="D151" s="5">
        <v>3179.5410369370002</v>
      </c>
    </row>
    <row r="152" spans="1:4" x14ac:dyDescent="0.55000000000000004">
      <c r="A152" t="s">
        <v>19</v>
      </c>
      <c r="B152" s="5">
        <v>1987.2443458314599</v>
      </c>
      <c r="C152" t="s">
        <v>13</v>
      </c>
      <c r="D152" s="5">
        <v>3208.62144403713</v>
      </c>
    </row>
    <row r="153" spans="1:4" x14ac:dyDescent="0.55000000000000004">
      <c r="A153" t="s">
        <v>19</v>
      </c>
      <c r="B153" s="5">
        <v>1998.87650867152</v>
      </c>
      <c r="C153" t="s">
        <v>13</v>
      </c>
      <c r="D153" s="5">
        <v>3249.33401397732</v>
      </c>
    </row>
    <row r="154" spans="1:4" x14ac:dyDescent="0.55000000000000004">
      <c r="A154" t="s">
        <v>19</v>
      </c>
      <c r="B154" s="5">
        <v>2004.6925900915401</v>
      </c>
      <c r="C154" t="s">
        <v>13</v>
      </c>
      <c r="D154" s="5">
        <v>3284.2305024974899</v>
      </c>
    </row>
    <row r="155" spans="1:4" x14ac:dyDescent="0.55000000000000004">
      <c r="A155" t="s">
        <v>19</v>
      </c>
      <c r="B155" s="5">
        <v>2010.5086715115699</v>
      </c>
      <c r="C155" t="s">
        <v>13</v>
      </c>
      <c r="D155" s="5">
        <v>3313.3109095976201</v>
      </c>
    </row>
    <row r="156" spans="1:4" x14ac:dyDescent="0.55000000000000004">
      <c r="A156" t="s">
        <v>19</v>
      </c>
      <c r="B156" s="5">
        <v>2016.3247529316</v>
      </c>
      <c r="C156" t="s">
        <v>13</v>
      </c>
      <c r="D156" s="5">
        <v>3319.1269910176502</v>
      </c>
    </row>
    <row r="157" spans="1:4" x14ac:dyDescent="0.55000000000000004">
      <c r="A157" t="s">
        <v>19</v>
      </c>
      <c r="B157" s="5">
        <v>2022.14083435162</v>
      </c>
      <c r="C157" t="s">
        <v>13</v>
      </c>
      <c r="D157" s="5">
        <v>3324.9430724376698</v>
      </c>
    </row>
    <row r="158" spans="1:4" x14ac:dyDescent="0.55000000000000004">
      <c r="A158" t="s">
        <v>19</v>
      </c>
      <c r="B158" s="5">
        <v>2033.7729971916799</v>
      </c>
      <c r="C158" t="s">
        <v>13</v>
      </c>
      <c r="D158" s="5">
        <v>3336.5752352777299</v>
      </c>
    </row>
    <row r="159" spans="1:4" x14ac:dyDescent="0.55000000000000004">
      <c r="A159" t="s">
        <v>19</v>
      </c>
      <c r="B159" s="5">
        <v>2039.5890786117</v>
      </c>
      <c r="C159" t="s">
        <v>13</v>
      </c>
      <c r="D159" s="5">
        <v>3377.2878052179199</v>
      </c>
    </row>
    <row r="160" spans="1:4" x14ac:dyDescent="0.55000000000000004">
      <c r="A160" t="s">
        <v>19</v>
      </c>
      <c r="B160" s="5">
        <v>2045.40516003173</v>
      </c>
      <c r="C160" t="s">
        <v>13</v>
      </c>
      <c r="D160" s="5">
        <v>3388.91996805797</v>
      </c>
    </row>
    <row r="161" spans="1:4" x14ac:dyDescent="0.55000000000000004">
      <c r="A161" t="s">
        <v>19</v>
      </c>
      <c r="B161" s="5">
        <v>2051.2212414517599</v>
      </c>
      <c r="C161" t="s">
        <v>13</v>
      </c>
      <c r="D161" s="5">
        <v>3394.736049478</v>
      </c>
    </row>
    <row r="162" spans="1:4" x14ac:dyDescent="0.55000000000000004">
      <c r="A162" t="s">
        <v>19</v>
      </c>
      <c r="B162" s="5">
        <v>2074.4855671318701</v>
      </c>
      <c r="C162" t="s">
        <v>13</v>
      </c>
      <c r="D162" s="5">
        <v>3406.3682123180502</v>
      </c>
    </row>
    <row r="163" spans="1:4" x14ac:dyDescent="0.55000000000000004">
      <c r="A163" t="s">
        <v>19</v>
      </c>
      <c r="B163" s="5">
        <v>2086.1177299719202</v>
      </c>
      <c r="C163" t="s">
        <v>13</v>
      </c>
      <c r="D163" s="5">
        <v>3441.2647008382201</v>
      </c>
    </row>
    <row r="164" spans="1:4" x14ac:dyDescent="0.55000000000000004">
      <c r="A164" t="s">
        <v>19</v>
      </c>
      <c r="B164" s="5">
        <v>2091.9338113919498</v>
      </c>
      <c r="C164" t="s">
        <v>13</v>
      </c>
      <c r="D164" s="5">
        <v>3458.7129450983002</v>
      </c>
    </row>
    <row r="165" spans="1:4" x14ac:dyDescent="0.55000000000000004">
      <c r="A165" t="s">
        <v>19</v>
      </c>
      <c r="B165" s="5">
        <v>2097.7498928119699</v>
      </c>
      <c r="C165" t="s">
        <v>13</v>
      </c>
      <c r="D165" s="5">
        <v>3464.5290265183198</v>
      </c>
    </row>
    <row r="166" spans="1:4" x14ac:dyDescent="0.55000000000000004">
      <c r="A166" t="s">
        <v>19</v>
      </c>
      <c r="B166" s="5">
        <v>2103.5659742319999</v>
      </c>
      <c r="C166" t="s">
        <v>13</v>
      </c>
      <c r="D166" s="5">
        <v>3476.1611893583799</v>
      </c>
    </row>
    <row r="167" spans="1:4" x14ac:dyDescent="0.55000000000000004">
      <c r="A167" t="s">
        <v>19</v>
      </c>
      <c r="B167" s="5">
        <v>2109.38205565203</v>
      </c>
      <c r="C167" t="s">
        <v>13</v>
      </c>
      <c r="D167" s="5">
        <v>3493.6094336184601</v>
      </c>
    </row>
    <row r="168" spans="1:4" x14ac:dyDescent="0.55000000000000004">
      <c r="A168" t="s">
        <v>19</v>
      </c>
      <c r="B168" s="5">
        <v>2115.19813707206</v>
      </c>
      <c r="C168" t="s">
        <v>13</v>
      </c>
      <c r="D168" s="5">
        <v>3505.2415964585098</v>
      </c>
    </row>
    <row r="169" spans="1:4" x14ac:dyDescent="0.55000000000000004">
      <c r="A169" t="s">
        <v>19</v>
      </c>
      <c r="B169" s="5">
        <v>2126.8302999121101</v>
      </c>
      <c r="C169" t="s">
        <v>13</v>
      </c>
      <c r="D169" s="5">
        <v>3511.0576778785398</v>
      </c>
    </row>
    <row r="170" spans="1:4" x14ac:dyDescent="0.55000000000000004">
      <c r="A170" t="s">
        <v>19</v>
      </c>
      <c r="B170" s="5">
        <v>2144.2785441721899</v>
      </c>
      <c r="C170" t="s">
        <v>13</v>
      </c>
      <c r="D170" s="5">
        <v>3522.6898407185899</v>
      </c>
    </row>
    <row r="171" spans="1:4" x14ac:dyDescent="0.55000000000000004">
      <c r="A171" t="s">
        <v>19</v>
      </c>
      <c r="B171" s="5">
        <v>2155.91070701224</v>
      </c>
      <c r="C171" t="s">
        <v>13</v>
      </c>
      <c r="D171" s="5">
        <v>3528.50592213862</v>
      </c>
    </row>
    <row r="172" spans="1:4" x14ac:dyDescent="0.55000000000000004">
      <c r="A172" t="s">
        <v>19</v>
      </c>
      <c r="B172" s="5">
        <v>2161.72678843227</v>
      </c>
      <c r="C172" t="s">
        <v>13</v>
      </c>
      <c r="D172" s="5">
        <v>3551.7702478187298</v>
      </c>
    </row>
    <row r="173" spans="1:4" x14ac:dyDescent="0.55000000000000004">
      <c r="A173" t="s">
        <v>19</v>
      </c>
      <c r="B173" s="5">
        <v>2173.3589512723302</v>
      </c>
      <c r="C173" t="s">
        <v>13</v>
      </c>
      <c r="D173" s="5">
        <v>3563.4024106587799</v>
      </c>
    </row>
    <row r="174" spans="1:4" x14ac:dyDescent="0.55000000000000004">
      <c r="A174" t="s">
        <v>19</v>
      </c>
      <c r="B174" s="5">
        <v>2179.1750326923502</v>
      </c>
      <c r="C174" t="s">
        <v>13</v>
      </c>
      <c r="D174" s="5">
        <v>3598.2988991789398</v>
      </c>
    </row>
    <row r="175" spans="1:4" x14ac:dyDescent="0.55000000000000004">
      <c r="A175" t="s">
        <v>19</v>
      </c>
      <c r="B175" s="5">
        <v>2190.8071955324099</v>
      </c>
      <c r="C175" t="s">
        <v>13</v>
      </c>
      <c r="D175" s="5">
        <v>3627.3793062790801</v>
      </c>
    </row>
    <row r="176" spans="1:4" x14ac:dyDescent="0.55000000000000004">
      <c r="A176" t="s">
        <v>19</v>
      </c>
      <c r="B176" s="5">
        <v>2196.6232769524299</v>
      </c>
      <c r="C176" t="s">
        <v>13</v>
      </c>
      <c r="D176" s="5">
        <v>3668.09187621927</v>
      </c>
    </row>
    <row r="177" spans="1:4" x14ac:dyDescent="0.55000000000000004">
      <c r="A177" t="s">
        <v>19</v>
      </c>
      <c r="B177" s="5">
        <v>2214.0715212125101</v>
      </c>
      <c r="C177" t="s">
        <v>13</v>
      </c>
      <c r="D177" s="5">
        <v>3702.9883647394299</v>
      </c>
    </row>
    <row r="178" spans="1:4" x14ac:dyDescent="0.55000000000000004">
      <c r="A178" t="s">
        <v>19</v>
      </c>
      <c r="B178" s="5">
        <v>2220</v>
      </c>
      <c r="C178" t="s">
        <v>13</v>
      </c>
      <c r="D178" s="5">
        <v>3732.0687718395702</v>
      </c>
    </row>
    <row r="179" spans="1:4" x14ac:dyDescent="0.55000000000000004">
      <c r="A179" t="s">
        <v>19</v>
      </c>
      <c r="B179" s="5">
        <v>2225.7036840525702</v>
      </c>
      <c r="C179" t="s">
        <v>13</v>
      </c>
      <c r="D179" s="5">
        <v>3737.8848532595898</v>
      </c>
    </row>
    <row r="180" spans="1:4" x14ac:dyDescent="0.55000000000000004">
      <c r="A180" t="s">
        <v>19</v>
      </c>
      <c r="B180" s="5">
        <v>2243.1519283126499</v>
      </c>
      <c r="C180" t="s">
        <v>13</v>
      </c>
      <c r="D180" s="5">
        <v>3743.7009346796199</v>
      </c>
    </row>
    <row r="181" spans="1:4" x14ac:dyDescent="0.55000000000000004">
      <c r="A181" t="s">
        <v>19</v>
      </c>
      <c r="B181" s="5">
        <v>2260.6001725727301</v>
      </c>
      <c r="C181" t="s">
        <v>13</v>
      </c>
      <c r="D181" s="5">
        <v>3755.33309751967</v>
      </c>
    </row>
    <row r="182" spans="1:4" x14ac:dyDescent="0.55000000000000004">
      <c r="A182" t="s">
        <v>19</v>
      </c>
      <c r="B182" s="5">
        <v>2278.0484168328098</v>
      </c>
      <c r="C182" t="s">
        <v>13</v>
      </c>
      <c r="D182" s="5">
        <v>3796.0456674598599</v>
      </c>
    </row>
    <row r="183" spans="1:4" x14ac:dyDescent="0.55000000000000004">
      <c r="A183" t="s">
        <v>19</v>
      </c>
      <c r="B183" s="5">
        <v>2283.8644982528399</v>
      </c>
      <c r="C183" t="s">
        <v>13</v>
      </c>
      <c r="D183" s="5">
        <v>3807.6778302999201</v>
      </c>
    </row>
    <row r="184" spans="1:4" x14ac:dyDescent="0.55000000000000004">
      <c r="A184" t="s">
        <v>19</v>
      </c>
      <c r="B184" s="5">
        <v>2301.3127425129201</v>
      </c>
      <c r="C184" t="s">
        <v>13</v>
      </c>
      <c r="D184" s="5">
        <v>3813.4939117199401</v>
      </c>
    </row>
    <row r="185" spans="1:4" x14ac:dyDescent="0.55000000000000004">
      <c r="A185" t="s">
        <v>19</v>
      </c>
      <c r="B185" s="5">
        <v>2312.9449053529702</v>
      </c>
      <c r="C185" t="s">
        <v>13</v>
      </c>
      <c r="D185" s="5">
        <v>3825.1260745599998</v>
      </c>
    </row>
    <row r="186" spans="1:4" x14ac:dyDescent="0.55000000000000004">
      <c r="A186" t="s">
        <v>19</v>
      </c>
      <c r="B186" s="5">
        <v>2318.7609867729998</v>
      </c>
      <c r="C186" t="s">
        <v>13</v>
      </c>
      <c r="D186" s="5">
        <v>3860.0225630801601</v>
      </c>
    </row>
    <row r="187" spans="1:4" x14ac:dyDescent="0.55000000000000004">
      <c r="A187" t="s">
        <v>19</v>
      </c>
      <c r="B187" s="5">
        <v>2324.5770681930298</v>
      </c>
      <c r="C187" t="s">
        <v>13</v>
      </c>
      <c r="D187" s="5">
        <v>3877.4708073402398</v>
      </c>
    </row>
    <row r="188" spans="1:4" x14ac:dyDescent="0.55000000000000004">
      <c r="A188" t="s">
        <v>19</v>
      </c>
      <c r="B188" s="5">
        <v>2330.3931496130599</v>
      </c>
      <c r="C188" t="s">
        <v>13</v>
      </c>
      <c r="D188" s="5">
        <v>3883.2868887602699</v>
      </c>
    </row>
    <row r="189" spans="1:4" x14ac:dyDescent="0.55000000000000004">
      <c r="A189" t="s">
        <v>19</v>
      </c>
      <c r="B189" s="5">
        <v>2347.8413938731401</v>
      </c>
      <c r="C189" t="s">
        <v>13</v>
      </c>
      <c r="D189" s="5">
        <v>3894.91905160032</v>
      </c>
    </row>
    <row r="190" spans="1:4" x14ac:dyDescent="0.55000000000000004">
      <c r="A190" t="s">
        <v>19</v>
      </c>
      <c r="B190" s="5">
        <v>2353.6574752931601</v>
      </c>
      <c r="C190" t="s">
        <v>13</v>
      </c>
      <c r="D190" s="5">
        <v>3912.3672958604002</v>
      </c>
    </row>
    <row r="191" spans="1:4" x14ac:dyDescent="0.55000000000000004">
      <c r="A191" t="s">
        <v>19</v>
      </c>
      <c r="B191" s="5">
        <v>2359.4735567131902</v>
      </c>
      <c r="C191" t="s">
        <v>13</v>
      </c>
      <c r="D191" s="5">
        <v>3923.9994587004599</v>
      </c>
    </row>
    <row r="192" spans="1:4" x14ac:dyDescent="0.55000000000000004">
      <c r="A192" t="s">
        <v>19</v>
      </c>
      <c r="B192" s="5">
        <v>2365.2896381332198</v>
      </c>
      <c r="C192" t="s">
        <v>13</v>
      </c>
      <c r="D192" s="5">
        <v>3929.8155401204799</v>
      </c>
    </row>
    <row r="193" spans="1:4" x14ac:dyDescent="0.55000000000000004">
      <c r="A193" t="s">
        <v>19</v>
      </c>
      <c r="B193" s="5">
        <v>2376.9218009732699</v>
      </c>
      <c r="C193" t="s">
        <v>13</v>
      </c>
      <c r="D193" s="5">
        <v>3941.44770296054</v>
      </c>
    </row>
    <row r="194" spans="1:4" x14ac:dyDescent="0.55000000000000004">
      <c r="A194" t="s">
        <v>19</v>
      </c>
      <c r="B194" s="5">
        <v>2382.7378823933</v>
      </c>
      <c r="C194" t="s">
        <v>13</v>
      </c>
      <c r="D194" s="5">
        <v>3947.2637843805701</v>
      </c>
    </row>
    <row r="195" spans="1:4" x14ac:dyDescent="0.55000000000000004">
      <c r="A195" t="s">
        <v>19</v>
      </c>
      <c r="B195" s="5">
        <v>2388.55396381333</v>
      </c>
      <c r="C195" t="s">
        <v>13</v>
      </c>
      <c r="D195" s="5">
        <v>3970.5281100606699</v>
      </c>
    </row>
    <row r="196" spans="1:4" x14ac:dyDescent="0.55000000000000004">
      <c r="A196" t="s">
        <v>19</v>
      </c>
      <c r="B196" s="5">
        <v>2394.3700452333501</v>
      </c>
      <c r="C196" t="s">
        <v>13</v>
      </c>
      <c r="D196" s="5">
        <v>3982.16027290073</v>
      </c>
    </row>
    <row r="197" spans="1:4" x14ac:dyDescent="0.55000000000000004">
      <c r="A197" t="s">
        <v>19</v>
      </c>
      <c r="B197" s="5">
        <v>2400.1861266533801</v>
      </c>
      <c r="C197" t="s">
        <v>13</v>
      </c>
      <c r="D197" s="5">
        <v>4017.0567614208899</v>
      </c>
    </row>
    <row r="198" spans="1:4" x14ac:dyDescent="0.55000000000000004">
      <c r="A198" t="s">
        <v>19</v>
      </c>
      <c r="B198" s="5">
        <v>2406.0022080734102</v>
      </c>
      <c r="C198" t="s">
        <v>13</v>
      </c>
      <c r="D198" s="5">
        <v>4046.1371685210202</v>
      </c>
    </row>
    <row r="199" spans="1:4" x14ac:dyDescent="0.55000000000000004">
      <c r="A199" t="s">
        <v>19</v>
      </c>
      <c r="B199" s="5">
        <v>2417.6343709134599</v>
      </c>
      <c r="C199" t="s">
        <v>13</v>
      </c>
      <c r="D199" s="5">
        <v>4086.8497384612101</v>
      </c>
    </row>
    <row r="200" spans="1:4" x14ac:dyDescent="0.55000000000000004">
      <c r="A200" t="s">
        <v>19</v>
      </c>
      <c r="B200" s="5">
        <v>2423.4504523334899</v>
      </c>
      <c r="C200" t="s">
        <v>13</v>
      </c>
      <c r="D200" s="5">
        <v>4121.7462269813796</v>
      </c>
    </row>
    <row r="201" spans="1:4" x14ac:dyDescent="0.55000000000000004">
      <c r="A201" t="s">
        <v>19</v>
      </c>
      <c r="B201" s="5">
        <v>2429.26653375351</v>
      </c>
      <c r="C201" t="s">
        <v>13</v>
      </c>
      <c r="D201" s="5">
        <v>4150.8266340815098</v>
      </c>
    </row>
    <row r="202" spans="1:4" x14ac:dyDescent="0.55000000000000004">
      <c r="A202" t="s">
        <v>19</v>
      </c>
      <c r="B202" s="5">
        <v>2431</v>
      </c>
      <c r="C202" t="s">
        <v>13</v>
      </c>
      <c r="D202" s="5">
        <v>4156.6427155015399</v>
      </c>
    </row>
    <row r="203" spans="1:4" x14ac:dyDescent="0.55000000000000004">
      <c r="A203" t="s">
        <v>19</v>
      </c>
      <c r="B203" s="5">
        <v>2435.08261517354</v>
      </c>
      <c r="C203" t="s">
        <v>13</v>
      </c>
      <c r="D203" s="5">
        <v>4162.45879692156</v>
      </c>
    </row>
    <row r="204" spans="1:4" x14ac:dyDescent="0.55000000000000004">
      <c r="A204" t="s">
        <v>19</v>
      </c>
      <c r="B204" s="5">
        <v>2440.8986965935701</v>
      </c>
      <c r="C204" t="s">
        <v>13</v>
      </c>
      <c r="D204" s="5">
        <v>4174.0909597616201</v>
      </c>
    </row>
    <row r="205" spans="1:4" x14ac:dyDescent="0.55000000000000004">
      <c r="A205" t="s">
        <v>19</v>
      </c>
      <c r="B205" s="5">
        <v>2452.5308594336202</v>
      </c>
      <c r="C205" t="s">
        <v>13</v>
      </c>
      <c r="D205" s="5">
        <v>4214.8035297018096</v>
      </c>
    </row>
    <row r="206" spans="1:4" x14ac:dyDescent="0.55000000000000004">
      <c r="A206" t="s">
        <v>19</v>
      </c>
      <c r="B206" s="5">
        <v>2458.3469408536498</v>
      </c>
      <c r="C206" t="s">
        <v>13</v>
      </c>
      <c r="D206" s="5">
        <v>4226.4356925418597</v>
      </c>
    </row>
    <row r="207" spans="1:4" x14ac:dyDescent="0.55000000000000004">
      <c r="A207" t="s">
        <v>19</v>
      </c>
      <c r="B207" s="5">
        <v>2464.1630222736799</v>
      </c>
      <c r="C207" t="s">
        <v>13</v>
      </c>
      <c r="D207" s="5">
        <v>4232.2517739618897</v>
      </c>
    </row>
    <row r="208" spans="1:4" x14ac:dyDescent="0.55000000000000004">
      <c r="A208" t="s">
        <v>19</v>
      </c>
      <c r="B208" s="5">
        <v>2469.9791036936999</v>
      </c>
      <c r="C208" t="s">
        <v>13</v>
      </c>
      <c r="D208" s="5">
        <v>4243.8839368019399</v>
      </c>
    </row>
    <row r="209" spans="1:4" x14ac:dyDescent="0.55000000000000004">
      <c r="A209" t="s">
        <v>19</v>
      </c>
      <c r="B209" s="5">
        <v>2475</v>
      </c>
      <c r="C209" t="s">
        <v>13</v>
      </c>
      <c r="D209" s="5">
        <v>4278.7804253221002</v>
      </c>
    </row>
    <row r="210" spans="1:4" x14ac:dyDescent="0.55000000000000004">
      <c r="A210" t="s">
        <v>19</v>
      </c>
      <c r="B210" s="5">
        <v>2493.2434293738102</v>
      </c>
      <c r="C210" t="s">
        <v>13</v>
      </c>
      <c r="D210" s="5">
        <v>4296.2286695821904</v>
      </c>
    </row>
    <row r="211" spans="1:4" x14ac:dyDescent="0.55000000000000004">
      <c r="A211" t="s">
        <v>19</v>
      </c>
      <c r="B211" s="5">
        <v>2504.8755922138698</v>
      </c>
      <c r="C211" t="s">
        <v>13</v>
      </c>
      <c r="D211" s="5">
        <v>4302.0447510022104</v>
      </c>
    </row>
    <row r="212" spans="1:4" x14ac:dyDescent="0.55000000000000004">
      <c r="A212" t="s">
        <v>19</v>
      </c>
      <c r="B212" s="5">
        <v>2510.6916736338899</v>
      </c>
      <c r="C212" t="s">
        <v>13</v>
      </c>
      <c r="D212" s="5">
        <v>4313.6769138422696</v>
      </c>
    </row>
    <row r="213" spans="1:4" x14ac:dyDescent="0.55000000000000004">
      <c r="A213" t="s">
        <v>19</v>
      </c>
      <c r="B213" s="5">
        <v>2516.5077550539199</v>
      </c>
      <c r="C213" t="s">
        <v>13</v>
      </c>
      <c r="D213" s="5">
        <v>4331.1251581023498</v>
      </c>
    </row>
    <row r="214" spans="1:4" x14ac:dyDescent="0.55000000000000004">
      <c r="A214" t="s">
        <v>19</v>
      </c>
      <c r="B214" s="5">
        <v>2522.32383647395</v>
      </c>
      <c r="C214" t="s">
        <v>13</v>
      </c>
      <c r="D214" s="5">
        <v>4342.7573209423999</v>
      </c>
    </row>
    <row r="215" spans="1:4" x14ac:dyDescent="0.55000000000000004">
      <c r="A215" t="s">
        <v>19</v>
      </c>
      <c r="B215" s="5">
        <v>2528.1399178939701</v>
      </c>
      <c r="C215" t="s">
        <v>13</v>
      </c>
      <c r="D215" s="5">
        <v>4348.57340236243</v>
      </c>
    </row>
    <row r="216" spans="1:4" x14ac:dyDescent="0.55000000000000004">
      <c r="A216" t="s">
        <v>19</v>
      </c>
      <c r="B216" s="5">
        <v>2533.9559993140001</v>
      </c>
      <c r="C216" t="s">
        <v>13</v>
      </c>
      <c r="D216" s="5">
        <v>4360.2055652024801</v>
      </c>
    </row>
    <row r="217" spans="1:4" x14ac:dyDescent="0.55000000000000004">
      <c r="A217" t="s">
        <v>19</v>
      </c>
      <c r="B217" s="5">
        <v>2545.5881621540502</v>
      </c>
      <c r="C217" t="s">
        <v>13</v>
      </c>
      <c r="D217" s="5">
        <v>4366.0216466225102</v>
      </c>
    </row>
    <row r="218" spans="1:4" x14ac:dyDescent="0.55000000000000004">
      <c r="A218" t="s">
        <v>19</v>
      </c>
      <c r="B218" s="5">
        <v>2563.0364064141399</v>
      </c>
      <c r="C218" t="s">
        <v>13</v>
      </c>
      <c r="D218" s="5">
        <v>4389.2859723026204</v>
      </c>
    </row>
    <row r="219" spans="1:4" x14ac:dyDescent="0.55000000000000004">
      <c r="A219" t="s">
        <v>19</v>
      </c>
      <c r="B219" s="5">
        <v>2574.6685692541901</v>
      </c>
      <c r="C219" t="s">
        <v>13</v>
      </c>
      <c r="D219" s="5">
        <v>4400.9181351426696</v>
      </c>
    </row>
    <row r="220" spans="1:4" x14ac:dyDescent="0.55000000000000004">
      <c r="A220" t="s">
        <v>19</v>
      </c>
      <c r="B220" s="5">
        <v>2580.4846506742201</v>
      </c>
      <c r="C220" t="s">
        <v>13</v>
      </c>
      <c r="D220" s="5">
        <v>4435.8146236628299</v>
      </c>
    </row>
    <row r="221" spans="1:4" x14ac:dyDescent="0.55000000000000004">
      <c r="A221" t="s">
        <v>19</v>
      </c>
      <c r="B221" s="5">
        <v>2592.1168135142698</v>
      </c>
      <c r="C221" t="s">
        <v>13</v>
      </c>
      <c r="D221" s="5">
        <v>4464.8950307629702</v>
      </c>
    </row>
    <row r="222" spans="1:4" x14ac:dyDescent="0.55000000000000004">
      <c r="A222" t="s">
        <v>19</v>
      </c>
      <c r="B222" s="5">
        <v>2597.9328949342998</v>
      </c>
      <c r="C222" t="s">
        <v>13</v>
      </c>
      <c r="D222" s="5">
        <v>4505.6076007031597</v>
      </c>
    </row>
    <row r="223" spans="1:4" x14ac:dyDescent="0.55000000000000004">
      <c r="A223" t="s">
        <v>19</v>
      </c>
      <c r="B223" s="5">
        <v>2609.56505777435</v>
      </c>
      <c r="C223" t="s">
        <v>13</v>
      </c>
      <c r="D223" s="5">
        <v>4540.5040892233201</v>
      </c>
    </row>
    <row r="224" spans="1:4" x14ac:dyDescent="0.55000000000000004">
      <c r="A224" t="s">
        <v>19</v>
      </c>
      <c r="B224" s="5">
        <v>2615.38113919438</v>
      </c>
      <c r="C224" t="s">
        <v>13</v>
      </c>
      <c r="D224" s="5">
        <v>4569.5844963234604</v>
      </c>
    </row>
    <row r="225" spans="1:4" x14ac:dyDescent="0.55000000000000004">
      <c r="A225" t="s">
        <v>19</v>
      </c>
      <c r="B225" s="5">
        <v>2632.8293834544602</v>
      </c>
      <c r="C225" t="s">
        <v>13</v>
      </c>
      <c r="D225" s="5">
        <v>4575.4005777434804</v>
      </c>
    </row>
    <row r="226" spans="1:4" x14ac:dyDescent="0.55000000000000004">
      <c r="A226" t="s">
        <v>19</v>
      </c>
      <c r="B226" s="5">
        <v>2644.4615462945098</v>
      </c>
      <c r="C226" t="s">
        <v>13</v>
      </c>
      <c r="D226" s="5">
        <v>4581.2166591635096</v>
      </c>
    </row>
    <row r="227" spans="1:4" x14ac:dyDescent="0.55000000000000004">
      <c r="A227" t="s">
        <v>19</v>
      </c>
      <c r="B227" s="5">
        <v>2661.9097905546</v>
      </c>
      <c r="C227" t="s">
        <v>13</v>
      </c>
      <c r="D227" s="5">
        <v>4592.8488220035597</v>
      </c>
    </row>
    <row r="228" spans="1:4" x14ac:dyDescent="0.55000000000000004">
      <c r="A228" t="s">
        <v>19</v>
      </c>
      <c r="B228" s="5">
        <v>2673</v>
      </c>
      <c r="C228" t="s">
        <v>13</v>
      </c>
      <c r="D228" s="5">
        <v>4633.5613919437501</v>
      </c>
    </row>
    <row r="229" spans="1:4" x14ac:dyDescent="0.55000000000000004">
      <c r="A229" t="s">
        <v>19</v>
      </c>
      <c r="B229" s="5">
        <v>2679.3580348146802</v>
      </c>
      <c r="C229" t="s">
        <v>13</v>
      </c>
      <c r="D229" s="5">
        <v>4645.1935547838102</v>
      </c>
    </row>
    <row r="230" spans="1:4" x14ac:dyDescent="0.55000000000000004">
      <c r="A230" t="s">
        <v>19</v>
      </c>
      <c r="B230" s="5">
        <v>2696.8062790747599</v>
      </c>
      <c r="C230" t="s">
        <v>13</v>
      </c>
      <c r="D230" s="5">
        <v>4651.0096362038303</v>
      </c>
    </row>
    <row r="231" spans="1:4" x14ac:dyDescent="0.55000000000000004">
      <c r="A231" t="s">
        <v>19</v>
      </c>
      <c r="B231" s="5">
        <v>2702.62236049478</v>
      </c>
      <c r="C231" t="s">
        <v>13</v>
      </c>
      <c r="D231" s="5">
        <v>4662.6417990438904</v>
      </c>
    </row>
    <row r="232" spans="1:4" x14ac:dyDescent="0.55000000000000004">
      <c r="A232" t="s">
        <v>19</v>
      </c>
      <c r="B232" s="5">
        <v>2720.0706047548701</v>
      </c>
      <c r="C232" t="s">
        <v>13</v>
      </c>
      <c r="D232" s="5">
        <v>4697.5382875640498</v>
      </c>
    </row>
    <row r="233" spans="1:4" x14ac:dyDescent="0.55000000000000004">
      <c r="A233" t="s">
        <v>19</v>
      </c>
      <c r="B233" s="5">
        <v>2731.7027675949198</v>
      </c>
      <c r="C233" t="s">
        <v>13</v>
      </c>
      <c r="D233" s="5">
        <v>4714.98653182413</v>
      </c>
    </row>
    <row r="234" spans="1:4" x14ac:dyDescent="0.55000000000000004">
      <c r="A234" t="s">
        <v>19</v>
      </c>
      <c r="B234" s="5">
        <v>2737.5188490149499</v>
      </c>
      <c r="C234" t="s">
        <v>13</v>
      </c>
      <c r="D234" s="5">
        <v>4720.8026132441601</v>
      </c>
    </row>
    <row r="235" spans="1:4" x14ac:dyDescent="0.55000000000000004">
      <c r="A235" t="s">
        <v>19</v>
      </c>
      <c r="B235" s="5">
        <v>2743.3349304349699</v>
      </c>
      <c r="C235" t="s">
        <v>13</v>
      </c>
      <c r="D235" s="5">
        <v>4732.4347760842102</v>
      </c>
    </row>
    <row r="236" spans="1:4" x14ac:dyDescent="0.55000000000000004">
      <c r="A236" t="s">
        <v>19</v>
      </c>
      <c r="B236" s="5">
        <v>2749.151011855</v>
      </c>
      <c r="C236" t="s">
        <v>13</v>
      </c>
      <c r="D236" s="5">
        <v>4749.8830203442903</v>
      </c>
    </row>
    <row r="237" spans="1:4" x14ac:dyDescent="0.55000000000000004">
      <c r="A237" t="s">
        <v>19</v>
      </c>
      <c r="B237" s="5">
        <v>2766.5992561150802</v>
      </c>
      <c r="C237" t="s">
        <v>13</v>
      </c>
      <c r="D237" s="5">
        <v>4761.5151831843496</v>
      </c>
    </row>
    <row r="238" spans="1:4" x14ac:dyDescent="0.55000000000000004">
      <c r="A238" t="s">
        <v>19</v>
      </c>
      <c r="B238" s="5">
        <v>2772.4153375351102</v>
      </c>
      <c r="C238" t="s">
        <v>13</v>
      </c>
      <c r="D238" s="5">
        <v>4767.3312646043696</v>
      </c>
    </row>
    <row r="239" spans="1:4" x14ac:dyDescent="0.55000000000000004">
      <c r="A239" t="s">
        <v>19</v>
      </c>
      <c r="B239" s="5">
        <v>2778.2314189551398</v>
      </c>
      <c r="C239" t="s">
        <v>13</v>
      </c>
      <c r="D239" s="5">
        <v>4778.9634274444297</v>
      </c>
    </row>
    <row r="240" spans="1:4" x14ac:dyDescent="0.55000000000000004">
      <c r="A240" t="s">
        <v>19</v>
      </c>
      <c r="B240" s="5">
        <v>2784.0475003751599</v>
      </c>
      <c r="C240" t="s">
        <v>13</v>
      </c>
      <c r="D240" s="5">
        <v>4784.7795088644598</v>
      </c>
    </row>
    <row r="241" spans="1:4" x14ac:dyDescent="0.55000000000000004">
      <c r="A241" t="s">
        <v>19</v>
      </c>
      <c r="B241" s="5">
        <v>2795.67966321522</v>
      </c>
      <c r="C241" t="s">
        <v>13</v>
      </c>
      <c r="D241" s="5">
        <v>4808.04383454456</v>
      </c>
    </row>
    <row r="242" spans="1:4" x14ac:dyDescent="0.55000000000000004">
      <c r="A242" t="s">
        <v>19</v>
      </c>
      <c r="B242" s="5">
        <v>2801.49574463524</v>
      </c>
      <c r="C242" t="s">
        <v>13</v>
      </c>
      <c r="D242" s="5">
        <v>4819.6759973846201</v>
      </c>
    </row>
    <row r="243" spans="1:4" x14ac:dyDescent="0.55000000000000004">
      <c r="A243" t="s">
        <v>19</v>
      </c>
      <c r="B243" s="5">
        <v>2807.3118260552701</v>
      </c>
      <c r="C243" t="s">
        <v>13</v>
      </c>
      <c r="D243" s="5">
        <v>4854.5724859047796</v>
      </c>
    </row>
    <row r="244" spans="1:4" x14ac:dyDescent="0.55000000000000004">
      <c r="A244" t="s">
        <v>19</v>
      </c>
      <c r="B244" s="5">
        <v>2813.1279074753002</v>
      </c>
      <c r="C244" t="s">
        <v>13</v>
      </c>
      <c r="D244" s="5">
        <v>4883.6528930049099</v>
      </c>
    </row>
    <row r="245" spans="1:4" x14ac:dyDescent="0.55000000000000004">
      <c r="A245" t="s">
        <v>19</v>
      </c>
      <c r="B245" s="5">
        <v>2818.9439888953202</v>
      </c>
      <c r="C245" t="s">
        <v>13</v>
      </c>
      <c r="D245" s="5">
        <v>4924.3654629451003</v>
      </c>
    </row>
    <row r="246" spans="1:4" x14ac:dyDescent="0.55000000000000004">
      <c r="A246" t="s">
        <v>19</v>
      </c>
      <c r="B246" s="5">
        <v>2824.7600703153498</v>
      </c>
      <c r="C246" t="s">
        <v>13</v>
      </c>
      <c r="D246" s="5">
        <v>4959.2619514652697</v>
      </c>
    </row>
    <row r="247" spans="1:4" x14ac:dyDescent="0.55000000000000004">
      <c r="A247" t="s">
        <v>19</v>
      </c>
      <c r="B247" s="5">
        <v>2836.3922331554099</v>
      </c>
      <c r="C247" t="s">
        <v>13</v>
      </c>
      <c r="D247" s="5">
        <v>4988.3423585654</v>
      </c>
    </row>
    <row r="248" spans="1:4" x14ac:dyDescent="0.55000000000000004">
      <c r="A248" t="s">
        <v>19</v>
      </c>
      <c r="B248" s="5">
        <v>2842.20831457543</v>
      </c>
      <c r="C248" t="s">
        <v>13</v>
      </c>
      <c r="D248" s="5">
        <v>4994.1584399854301</v>
      </c>
    </row>
    <row r="249" spans="1:4" x14ac:dyDescent="0.55000000000000004">
      <c r="A249" t="s">
        <v>19</v>
      </c>
      <c r="B249" s="5">
        <v>2848.0243959954601</v>
      </c>
      <c r="C249" t="s">
        <v>13</v>
      </c>
      <c r="D249" s="5">
        <v>4999.9745214054501</v>
      </c>
    </row>
    <row r="250" spans="1:4" x14ac:dyDescent="0.55000000000000004">
      <c r="A250" t="s">
        <v>19</v>
      </c>
      <c r="B250" s="5">
        <v>2853.8404774154901</v>
      </c>
      <c r="C250" t="s">
        <v>13</v>
      </c>
      <c r="D250" s="5">
        <v>5011.6066842455102</v>
      </c>
    </row>
    <row r="251" spans="1:4" x14ac:dyDescent="0.55000000000000004">
      <c r="A251" t="s">
        <v>19</v>
      </c>
      <c r="B251" s="5">
        <v>2859.6565588355102</v>
      </c>
      <c r="C251" t="s">
        <v>13</v>
      </c>
      <c r="D251" s="5">
        <v>5052.3192541856997</v>
      </c>
    </row>
    <row r="252" spans="1:4" x14ac:dyDescent="0.55000000000000004">
      <c r="A252" t="s">
        <v>19</v>
      </c>
      <c r="B252" s="5">
        <v>2871.2887216755698</v>
      </c>
      <c r="C252" t="s">
        <v>13</v>
      </c>
      <c r="D252" s="5">
        <v>5063.9514170257498</v>
      </c>
    </row>
    <row r="253" spans="1:4" x14ac:dyDescent="0.55000000000000004">
      <c r="A253" t="s">
        <v>19</v>
      </c>
      <c r="B253" s="5">
        <v>2877.1048030955899</v>
      </c>
      <c r="C253" t="s">
        <v>13</v>
      </c>
      <c r="D253" s="5">
        <v>5069.7674984457799</v>
      </c>
    </row>
    <row r="254" spans="1:4" x14ac:dyDescent="0.55000000000000004">
      <c r="A254" t="s">
        <v>19</v>
      </c>
      <c r="B254" s="5">
        <v>2882.9208845156199</v>
      </c>
      <c r="C254" t="s">
        <v>13</v>
      </c>
      <c r="D254" s="5">
        <v>5081.39966128583</v>
      </c>
    </row>
    <row r="255" spans="1:4" x14ac:dyDescent="0.55000000000000004">
      <c r="A255" t="s">
        <v>19</v>
      </c>
      <c r="B255" s="5">
        <v>2888.73696593565</v>
      </c>
      <c r="C255" t="s">
        <v>13</v>
      </c>
      <c r="D255" s="5">
        <v>5116.2961498059904</v>
      </c>
    </row>
    <row r="256" spans="1:4" x14ac:dyDescent="0.55000000000000004">
      <c r="A256" t="s">
        <v>19</v>
      </c>
      <c r="B256" s="5">
        <v>2912.0012916157598</v>
      </c>
      <c r="C256" t="s">
        <v>13</v>
      </c>
      <c r="D256" s="5">
        <v>5133.7443940660796</v>
      </c>
    </row>
    <row r="257" spans="1:4" x14ac:dyDescent="0.55000000000000004">
      <c r="A257" t="s">
        <v>19</v>
      </c>
      <c r="B257" s="5">
        <v>2923.6334544558099</v>
      </c>
      <c r="C257" t="s">
        <v>13</v>
      </c>
      <c r="D257" s="5">
        <v>5139.5604754860997</v>
      </c>
    </row>
    <row r="258" spans="1:4" x14ac:dyDescent="0.55000000000000004">
      <c r="A258" t="s">
        <v>19</v>
      </c>
      <c r="B258" s="5">
        <v>2929.44953587584</v>
      </c>
      <c r="C258" t="s">
        <v>13</v>
      </c>
      <c r="D258" s="5">
        <v>5151.1926383261598</v>
      </c>
    </row>
    <row r="259" spans="1:4" x14ac:dyDescent="0.55000000000000004">
      <c r="A259" t="s">
        <v>19</v>
      </c>
      <c r="B259" s="5">
        <v>2935.26561729586</v>
      </c>
      <c r="C259" t="s">
        <v>13</v>
      </c>
      <c r="D259" s="5">
        <v>5168.64088258624</v>
      </c>
    </row>
    <row r="260" spans="1:4" x14ac:dyDescent="0.55000000000000004">
      <c r="A260" t="s">
        <v>19</v>
      </c>
      <c r="B260" s="5">
        <v>2941.0816987158901</v>
      </c>
      <c r="C260" t="s">
        <v>13</v>
      </c>
      <c r="D260" s="5">
        <v>5180.2730454262901</v>
      </c>
    </row>
    <row r="261" spans="1:4" x14ac:dyDescent="0.55000000000000004">
      <c r="A261" t="s">
        <v>19</v>
      </c>
      <c r="B261" s="5">
        <v>2946.8977801359201</v>
      </c>
      <c r="C261" t="s">
        <v>13</v>
      </c>
      <c r="D261" s="5">
        <v>5186.0891268463201</v>
      </c>
    </row>
    <row r="262" spans="1:4" x14ac:dyDescent="0.55000000000000004">
      <c r="A262" t="s">
        <v>19</v>
      </c>
      <c r="B262" s="5">
        <v>2952.7138615559502</v>
      </c>
      <c r="C262" t="s">
        <v>13</v>
      </c>
      <c r="D262" s="5">
        <v>5197.7212896863703</v>
      </c>
    </row>
    <row r="263" spans="1:4" x14ac:dyDescent="0.55000000000000004">
      <c r="A263" t="s">
        <v>19</v>
      </c>
      <c r="B263" s="5">
        <v>2964.3460243959998</v>
      </c>
      <c r="C263" t="s">
        <v>13</v>
      </c>
      <c r="D263" s="5">
        <v>5203.5373711064003</v>
      </c>
    </row>
    <row r="264" spans="1:4" x14ac:dyDescent="0.55000000000000004">
      <c r="A264" t="s">
        <v>19</v>
      </c>
      <c r="B264" s="5">
        <v>2981.79426865608</v>
      </c>
      <c r="C264" t="s">
        <v>13</v>
      </c>
      <c r="D264" s="5">
        <v>5226.8016967865096</v>
      </c>
    </row>
    <row r="265" spans="1:4" x14ac:dyDescent="0.55000000000000004">
      <c r="A265" t="s">
        <v>19</v>
      </c>
      <c r="B265" s="5">
        <v>2993.4264314961301</v>
      </c>
      <c r="C265" t="s">
        <v>13</v>
      </c>
      <c r="D265" s="5">
        <v>5238.4338596265598</v>
      </c>
    </row>
    <row r="266" spans="1:4" x14ac:dyDescent="0.55000000000000004">
      <c r="A266" t="s">
        <v>19</v>
      </c>
      <c r="B266" s="5">
        <v>2999.2425129161602</v>
      </c>
      <c r="C266" t="s">
        <v>13</v>
      </c>
      <c r="D266" s="5">
        <v>5273.3303481467201</v>
      </c>
    </row>
    <row r="267" spans="1:4" x14ac:dyDescent="0.55000000000000004">
      <c r="A267" t="s">
        <v>19</v>
      </c>
      <c r="B267" s="5">
        <v>3010.8746757562199</v>
      </c>
      <c r="C267" t="s">
        <v>13</v>
      </c>
      <c r="D267" s="5">
        <v>5302.4107552468604</v>
      </c>
    </row>
    <row r="268" spans="1:4" x14ac:dyDescent="0.55000000000000004">
      <c r="A268" t="s">
        <v>19</v>
      </c>
      <c r="B268" s="5">
        <v>3016.6907571762399</v>
      </c>
      <c r="C268" t="s">
        <v>13</v>
      </c>
      <c r="D268" s="5">
        <v>5343.1233251870499</v>
      </c>
    </row>
    <row r="269" spans="1:4" x14ac:dyDescent="0.55000000000000004">
      <c r="A269" t="s">
        <v>19</v>
      </c>
      <c r="B269" s="5">
        <v>3028.3229200163</v>
      </c>
      <c r="C269" t="s">
        <v>13</v>
      </c>
      <c r="D269" s="5">
        <v>5378.0198137072102</v>
      </c>
    </row>
    <row r="270" spans="1:4" x14ac:dyDescent="0.55000000000000004">
      <c r="A270" t="s">
        <v>19</v>
      </c>
      <c r="B270" s="5">
        <v>3034.1390014363201</v>
      </c>
      <c r="C270" t="s">
        <v>13</v>
      </c>
      <c r="D270" s="5">
        <v>5407.1002208073496</v>
      </c>
    </row>
    <row r="271" spans="1:4" x14ac:dyDescent="0.55000000000000004">
      <c r="A271" t="s">
        <v>19</v>
      </c>
      <c r="B271" s="5">
        <v>3051.5872456963998</v>
      </c>
      <c r="C271" t="s">
        <v>13</v>
      </c>
      <c r="D271" s="5">
        <v>5412.9163022273697</v>
      </c>
    </row>
    <row r="272" spans="1:4" x14ac:dyDescent="0.55000000000000004">
      <c r="A272" t="s">
        <v>19</v>
      </c>
      <c r="B272" s="5">
        <v>3063.2194085364599</v>
      </c>
      <c r="C272" t="s">
        <v>13</v>
      </c>
      <c r="D272" s="5">
        <v>5418.7323836473997</v>
      </c>
    </row>
    <row r="273" spans="1:4" x14ac:dyDescent="0.55000000000000004">
      <c r="A273" t="s">
        <v>19</v>
      </c>
      <c r="B273" s="5">
        <v>3080.6676527965401</v>
      </c>
      <c r="C273" t="s">
        <v>13</v>
      </c>
      <c r="D273" s="5">
        <v>5430.3645464874498</v>
      </c>
    </row>
    <row r="274" spans="1:4" x14ac:dyDescent="0.55000000000000004">
      <c r="A274" t="s">
        <v>19</v>
      </c>
      <c r="B274" s="5">
        <v>3098.1158970566198</v>
      </c>
      <c r="C274" t="s">
        <v>13</v>
      </c>
      <c r="D274" s="5">
        <v>5471.0771164276402</v>
      </c>
    </row>
    <row r="275" spans="1:4" x14ac:dyDescent="0.55000000000000004">
      <c r="A275" t="s">
        <v>19</v>
      </c>
      <c r="B275" s="5">
        <v>3115.5641413167</v>
      </c>
      <c r="C275" t="s">
        <v>13</v>
      </c>
      <c r="D275" s="5">
        <v>5482.7092792677004</v>
      </c>
    </row>
    <row r="276" spans="1:4" x14ac:dyDescent="0.55000000000000004">
      <c r="A276" t="s">
        <v>19</v>
      </c>
      <c r="B276" s="5">
        <v>3121.38022273673</v>
      </c>
      <c r="C276" t="s">
        <v>13</v>
      </c>
      <c r="D276" s="5">
        <v>5488.5253606877204</v>
      </c>
    </row>
    <row r="277" spans="1:4" x14ac:dyDescent="0.55000000000000004">
      <c r="A277" t="s">
        <v>19</v>
      </c>
      <c r="B277" s="5">
        <v>3138.8284669968102</v>
      </c>
      <c r="C277" t="s">
        <v>13</v>
      </c>
      <c r="D277" s="5">
        <v>5500.1575235277796</v>
      </c>
    </row>
    <row r="278" spans="1:4" x14ac:dyDescent="0.55000000000000004">
      <c r="A278" t="s">
        <v>19</v>
      </c>
      <c r="B278" s="5">
        <v>3150.4606298368599</v>
      </c>
      <c r="C278" t="s">
        <v>13</v>
      </c>
      <c r="D278" s="5">
        <v>5535.05401204794</v>
      </c>
    </row>
    <row r="279" spans="1:4" x14ac:dyDescent="0.55000000000000004">
      <c r="A279" t="s">
        <v>19</v>
      </c>
      <c r="B279" s="5">
        <v>3156.2767112568899</v>
      </c>
      <c r="C279" t="s">
        <v>13</v>
      </c>
      <c r="D279" s="5">
        <v>5552.5022563080202</v>
      </c>
    </row>
    <row r="280" spans="1:4" x14ac:dyDescent="0.55000000000000004">
      <c r="A280" t="s">
        <v>19</v>
      </c>
      <c r="B280" s="5">
        <v>3162.09279267692</v>
      </c>
      <c r="C280" t="s">
        <v>13</v>
      </c>
      <c r="D280" s="5">
        <v>5558.3183377280502</v>
      </c>
    </row>
    <row r="281" spans="1:4" x14ac:dyDescent="0.55000000000000004">
      <c r="A281" t="s">
        <v>19</v>
      </c>
      <c r="B281" s="5">
        <v>3167.9088740969501</v>
      </c>
      <c r="C281" t="s">
        <v>13</v>
      </c>
      <c r="D281" s="5">
        <v>5569.9505005681003</v>
      </c>
    </row>
    <row r="282" spans="1:4" x14ac:dyDescent="0.55000000000000004">
      <c r="A282" t="s">
        <v>19</v>
      </c>
      <c r="B282" s="5">
        <v>3185.3571183570298</v>
      </c>
      <c r="C282" t="s">
        <v>13</v>
      </c>
      <c r="D282" s="5">
        <v>5587.3987448281796</v>
      </c>
    </row>
    <row r="283" spans="1:4" x14ac:dyDescent="0.55000000000000004">
      <c r="A283" t="s">
        <v>19</v>
      </c>
      <c r="B283" s="5">
        <v>3191.1731997770498</v>
      </c>
      <c r="C283" t="s">
        <v>13</v>
      </c>
      <c r="D283" s="5">
        <v>5599.0309076682397</v>
      </c>
    </row>
    <row r="284" spans="1:4" x14ac:dyDescent="0.55000000000000004">
      <c r="A284" t="s">
        <v>19</v>
      </c>
      <c r="B284" s="5">
        <v>3196.9892811970799</v>
      </c>
      <c r="C284" t="s">
        <v>13</v>
      </c>
      <c r="D284" s="5">
        <v>5604.8469890882598</v>
      </c>
    </row>
    <row r="285" spans="1:4" x14ac:dyDescent="0.55000000000000004">
      <c r="A285" t="s">
        <v>19</v>
      </c>
      <c r="B285" s="5">
        <v>3202.8053626171099</v>
      </c>
      <c r="C285" t="s">
        <v>13</v>
      </c>
      <c r="D285" s="5">
        <v>5616.4791519283199</v>
      </c>
    </row>
    <row r="286" spans="1:4" x14ac:dyDescent="0.55000000000000004">
      <c r="A286" t="s">
        <v>19</v>
      </c>
      <c r="B286" s="5">
        <v>3214.4375254571601</v>
      </c>
      <c r="C286" t="s">
        <v>13</v>
      </c>
      <c r="D286" s="5">
        <v>5622.2952333483499</v>
      </c>
    </row>
    <row r="287" spans="1:4" x14ac:dyDescent="0.55000000000000004">
      <c r="A287" t="s">
        <v>19</v>
      </c>
      <c r="B287" s="5">
        <v>3220.2536068771901</v>
      </c>
      <c r="C287" t="s">
        <v>13</v>
      </c>
      <c r="D287" s="5">
        <v>5645.5595590284502</v>
      </c>
    </row>
    <row r="288" spans="1:4" x14ac:dyDescent="0.55000000000000004">
      <c r="A288" t="s">
        <v>19</v>
      </c>
      <c r="B288" s="5">
        <v>3226.0696882972202</v>
      </c>
      <c r="C288" t="s">
        <v>13</v>
      </c>
      <c r="D288" s="5">
        <v>5657.1917218685103</v>
      </c>
    </row>
    <row r="289" spans="1:4" x14ac:dyDescent="0.55000000000000004">
      <c r="A289" t="s">
        <v>19</v>
      </c>
      <c r="B289" s="5">
        <v>3231.8857697172398</v>
      </c>
      <c r="C289" t="s">
        <v>13</v>
      </c>
      <c r="D289" s="5">
        <v>5692.0882103886697</v>
      </c>
    </row>
    <row r="290" spans="1:4" x14ac:dyDescent="0.55000000000000004">
      <c r="A290" t="s">
        <v>19</v>
      </c>
      <c r="B290" s="5">
        <v>3237.7018511372698</v>
      </c>
      <c r="C290" t="s">
        <v>13</v>
      </c>
      <c r="D290" s="5">
        <v>5721.1686174888</v>
      </c>
    </row>
    <row r="291" spans="1:4" x14ac:dyDescent="0.55000000000000004">
      <c r="A291" t="s">
        <v>19</v>
      </c>
      <c r="B291" s="5">
        <v>3243.5179325572999</v>
      </c>
      <c r="C291" t="s">
        <v>13</v>
      </c>
      <c r="D291" s="5">
        <v>5761.8811874289904</v>
      </c>
    </row>
    <row r="292" spans="1:4" x14ac:dyDescent="0.55000000000000004">
      <c r="A292" t="s">
        <v>19</v>
      </c>
      <c r="B292" s="5">
        <v>3255.15009539735</v>
      </c>
      <c r="C292" t="s">
        <v>13</v>
      </c>
      <c r="D292" s="5">
        <v>5796.7776759491599</v>
      </c>
    </row>
    <row r="293" spans="1:4" x14ac:dyDescent="0.55000000000000004">
      <c r="A293" t="s">
        <v>19</v>
      </c>
      <c r="B293" s="5">
        <v>3260.9661768173801</v>
      </c>
      <c r="C293" t="s">
        <v>13</v>
      </c>
      <c r="D293" s="5">
        <v>5825.8580830492901</v>
      </c>
    </row>
    <row r="294" spans="1:4" x14ac:dyDescent="0.55000000000000004">
      <c r="A294" t="s">
        <v>19</v>
      </c>
      <c r="B294" s="5">
        <v>3266.7822582374001</v>
      </c>
      <c r="C294" t="s">
        <v>13</v>
      </c>
      <c r="D294" s="5">
        <v>5831.6741644693202</v>
      </c>
    </row>
    <row r="295" spans="1:4" x14ac:dyDescent="0.55000000000000004">
      <c r="A295" t="s">
        <v>19</v>
      </c>
      <c r="B295" s="5">
        <v>3272.5983396574302</v>
      </c>
      <c r="C295" t="s">
        <v>13</v>
      </c>
      <c r="D295" s="5">
        <v>5837.4902458893403</v>
      </c>
    </row>
    <row r="296" spans="1:4" x14ac:dyDescent="0.55000000000000004">
      <c r="A296" t="s">
        <v>19</v>
      </c>
      <c r="B296" s="5">
        <v>3278.4144210774598</v>
      </c>
      <c r="C296" t="s">
        <v>13</v>
      </c>
      <c r="D296" s="5">
        <v>5849.1224087294004</v>
      </c>
    </row>
    <row r="297" spans="1:4" x14ac:dyDescent="0.55000000000000004">
      <c r="A297" t="s">
        <v>19</v>
      </c>
      <c r="B297" s="5">
        <v>3290.0465839175099</v>
      </c>
      <c r="C297" t="s">
        <v>13</v>
      </c>
      <c r="D297" s="5">
        <v>5889.8349786695899</v>
      </c>
    </row>
    <row r="298" spans="1:4" x14ac:dyDescent="0.55000000000000004">
      <c r="A298" t="s">
        <v>19</v>
      </c>
      <c r="B298" s="5">
        <v>3295.86266533754</v>
      </c>
      <c r="C298" t="s">
        <v>13</v>
      </c>
      <c r="D298" s="5">
        <v>5901.46714150964</v>
      </c>
    </row>
    <row r="299" spans="1:4" x14ac:dyDescent="0.55000000000000004">
      <c r="A299" t="s">
        <v>19</v>
      </c>
      <c r="B299" s="5">
        <v>3301.67874675757</v>
      </c>
      <c r="C299" t="s">
        <v>13</v>
      </c>
      <c r="D299" s="5">
        <v>5907.28322292967</v>
      </c>
    </row>
    <row r="300" spans="1:4" x14ac:dyDescent="0.55000000000000004">
      <c r="A300" t="s">
        <v>19</v>
      </c>
      <c r="B300" s="5">
        <v>3307.4948281775901</v>
      </c>
      <c r="C300" t="s">
        <v>13</v>
      </c>
      <c r="D300" s="5">
        <v>5918.9153857697202</v>
      </c>
    </row>
    <row r="301" spans="1:4" x14ac:dyDescent="0.55000000000000004">
      <c r="A301" t="s">
        <v>19</v>
      </c>
      <c r="B301" s="5">
        <v>3330.7591538576999</v>
      </c>
      <c r="C301" t="s">
        <v>13</v>
      </c>
      <c r="D301" s="5">
        <v>5953.8118742898896</v>
      </c>
    </row>
    <row r="302" spans="1:4" x14ac:dyDescent="0.55000000000000004">
      <c r="A302" t="s">
        <v>19</v>
      </c>
      <c r="B302" s="5">
        <v>3342.39131669776</v>
      </c>
      <c r="C302" t="s">
        <v>13</v>
      </c>
      <c r="D302" s="5">
        <v>5971.2601185499698</v>
      </c>
    </row>
    <row r="303" spans="1:4" x14ac:dyDescent="0.55000000000000004">
      <c r="A303" t="s">
        <v>19</v>
      </c>
      <c r="B303" s="5">
        <v>3348.20739811778</v>
      </c>
      <c r="C303" t="s">
        <v>13</v>
      </c>
      <c r="D303" s="5">
        <v>5977.0761999699898</v>
      </c>
    </row>
    <row r="304" spans="1:4" x14ac:dyDescent="0.55000000000000004">
      <c r="A304" t="s">
        <v>19</v>
      </c>
      <c r="B304" s="5">
        <v>3354.0234795378101</v>
      </c>
      <c r="C304" t="s">
        <v>13</v>
      </c>
      <c r="D304" s="5">
        <v>5988.7083628100499</v>
      </c>
    </row>
    <row r="305" spans="1:4" x14ac:dyDescent="0.55000000000000004">
      <c r="A305" t="s">
        <v>19</v>
      </c>
      <c r="B305" s="5">
        <v>3359.8395609578401</v>
      </c>
      <c r="C305" t="s">
        <v>13</v>
      </c>
      <c r="D305" s="5">
        <v>6006.1566070701301</v>
      </c>
    </row>
    <row r="306" spans="1:4" x14ac:dyDescent="0.55000000000000004">
      <c r="A306" t="s">
        <v>19</v>
      </c>
      <c r="B306" s="5">
        <v>3365.6556423778602</v>
      </c>
      <c r="C306" t="s">
        <v>13</v>
      </c>
      <c r="D306" s="5">
        <v>6017.7887699101802</v>
      </c>
    </row>
    <row r="307" spans="1:4" x14ac:dyDescent="0.55000000000000004">
      <c r="A307" t="s">
        <v>19</v>
      </c>
      <c r="B307" s="5">
        <v>3371.4717237978898</v>
      </c>
      <c r="C307" t="s">
        <v>13</v>
      </c>
      <c r="D307" s="5">
        <v>6023.6048513302103</v>
      </c>
    </row>
    <row r="308" spans="1:4" x14ac:dyDescent="0.55000000000000004">
      <c r="A308" t="s">
        <v>19</v>
      </c>
      <c r="B308" s="5">
        <v>3383.1038866379399</v>
      </c>
      <c r="C308" t="s">
        <v>13</v>
      </c>
      <c r="D308" s="5">
        <v>6035.2370141702604</v>
      </c>
    </row>
    <row r="309" spans="1:4" x14ac:dyDescent="0.55000000000000004">
      <c r="A309" t="s">
        <v>19</v>
      </c>
      <c r="B309" s="5">
        <v>3400.5521308980301</v>
      </c>
      <c r="C309" t="s">
        <v>13</v>
      </c>
      <c r="D309" s="5">
        <v>6041.0530955902896</v>
      </c>
    </row>
    <row r="310" spans="1:4" x14ac:dyDescent="0.55000000000000004">
      <c r="A310" t="s">
        <v>19</v>
      </c>
      <c r="B310" s="5">
        <v>3412.1842937380802</v>
      </c>
      <c r="C310" t="s">
        <v>13</v>
      </c>
      <c r="D310" s="5">
        <v>6064.3174212703998</v>
      </c>
    </row>
    <row r="311" spans="1:4" x14ac:dyDescent="0.55000000000000004">
      <c r="A311" t="s">
        <v>19</v>
      </c>
      <c r="B311" s="5">
        <v>3418.0003751581098</v>
      </c>
      <c r="C311" t="s">
        <v>13</v>
      </c>
      <c r="D311" s="5">
        <v>6075.9495841104499</v>
      </c>
    </row>
    <row r="312" spans="1:4" x14ac:dyDescent="0.55000000000000004">
      <c r="A312" t="s">
        <v>19</v>
      </c>
      <c r="B312" s="5">
        <v>3429.6325379981599</v>
      </c>
      <c r="C312" t="s">
        <v>13</v>
      </c>
      <c r="D312" s="5">
        <v>6110.8460726306103</v>
      </c>
    </row>
    <row r="313" spans="1:4" x14ac:dyDescent="0.55000000000000004">
      <c r="A313" t="s">
        <v>19</v>
      </c>
      <c r="B313" s="5">
        <v>3435.44861941819</v>
      </c>
      <c r="C313" t="s">
        <v>13</v>
      </c>
      <c r="D313" s="5">
        <v>6139.9264797307496</v>
      </c>
    </row>
    <row r="314" spans="1:4" x14ac:dyDescent="0.55000000000000004">
      <c r="A314" t="s">
        <v>19</v>
      </c>
      <c r="B314" s="5">
        <v>3447.0807822582401</v>
      </c>
      <c r="C314" t="s">
        <v>13</v>
      </c>
      <c r="D314" s="5">
        <v>6180.63904967094</v>
      </c>
    </row>
    <row r="315" spans="1:4" x14ac:dyDescent="0.55000000000000004">
      <c r="A315" t="s">
        <v>19</v>
      </c>
      <c r="B315" s="5">
        <v>3452.8968636782702</v>
      </c>
      <c r="C315" t="s">
        <v>13</v>
      </c>
      <c r="D315" s="5">
        <v>6215.5355381911004</v>
      </c>
    </row>
    <row r="316" spans="1:4" x14ac:dyDescent="0.55000000000000004">
      <c r="A316" t="s">
        <v>19</v>
      </c>
      <c r="B316" s="5">
        <v>3470.3451079383499</v>
      </c>
      <c r="C316" t="s">
        <v>13</v>
      </c>
      <c r="D316" s="5">
        <v>6244.6159452912398</v>
      </c>
    </row>
    <row r="317" spans="1:4" x14ac:dyDescent="0.55000000000000004">
      <c r="A317" t="s">
        <v>19</v>
      </c>
      <c r="B317" s="5">
        <v>3481.9772707784</v>
      </c>
    </row>
    <row r="318" spans="1:4" x14ac:dyDescent="0.55000000000000004">
      <c r="A318" t="s">
        <v>19</v>
      </c>
      <c r="B318" s="5">
        <v>3499.4255150384902</v>
      </c>
    </row>
    <row r="319" spans="1:4" x14ac:dyDescent="0.55000000000000004">
      <c r="A319" t="s">
        <v>19</v>
      </c>
      <c r="B319" s="5">
        <v>3516.8737592985699</v>
      </c>
    </row>
    <row r="320" spans="1:4" x14ac:dyDescent="0.55000000000000004">
      <c r="A320" t="s">
        <v>19</v>
      </c>
      <c r="B320" s="5">
        <v>3534.3220035586501</v>
      </c>
    </row>
    <row r="321" spans="1:2" x14ac:dyDescent="0.55000000000000004">
      <c r="A321" t="s">
        <v>19</v>
      </c>
      <c r="B321" s="5">
        <v>3540.1380849786701</v>
      </c>
    </row>
    <row r="322" spans="1:2" x14ac:dyDescent="0.55000000000000004">
      <c r="A322" t="s">
        <v>19</v>
      </c>
      <c r="B322" s="5">
        <v>3557.5863292387598</v>
      </c>
    </row>
    <row r="323" spans="1:2" x14ac:dyDescent="0.55000000000000004">
      <c r="A323" t="s">
        <v>19</v>
      </c>
      <c r="B323" s="5">
        <v>3569.21849207881</v>
      </c>
    </row>
    <row r="324" spans="1:2" x14ac:dyDescent="0.55000000000000004">
      <c r="A324" t="s">
        <v>19</v>
      </c>
      <c r="B324" s="5">
        <v>3575.03457349884</v>
      </c>
    </row>
    <row r="325" spans="1:2" x14ac:dyDescent="0.55000000000000004">
      <c r="A325" t="s">
        <v>19</v>
      </c>
      <c r="B325" s="5">
        <v>3580.8506549188601</v>
      </c>
    </row>
    <row r="326" spans="1:2" x14ac:dyDescent="0.55000000000000004">
      <c r="A326" t="s">
        <v>19</v>
      </c>
      <c r="B326" s="5">
        <v>3586.6667363388901</v>
      </c>
    </row>
    <row r="327" spans="1:2" x14ac:dyDescent="0.55000000000000004">
      <c r="A327" t="s">
        <v>19</v>
      </c>
      <c r="B327" s="5">
        <v>3604.1149805989699</v>
      </c>
    </row>
    <row r="328" spans="1:2" x14ac:dyDescent="0.55000000000000004">
      <c r="A328" t="s">
        <v>19</v>
      </c>
      <c r="B328" s="5">
        <v>3609.9310620189999</v>
      </c>
    </row>
    <row r="329" spans="1:2" x14ac:dyDescent="0.55000000000000004">
      <c r="A329" t="s">
        <v>19</v>
      </c>
      <c r="B329" s="5">
        <v>3615.74714343903</v>
      </c>
    </row>
    <row r="330" spans="1:2" x14ac:dyDescent="0.55000000000000004">
      <c r="A330" t="s">
        <v>19</v>
      </c>
      <c r="B330" s="5">
        <v>3621.56322485905</v>
      </c>
    </row>
    <row r="331" spans="1:2" x14ac:dyDescent="0.55000000000000004">
      <c r="A331" t="s">
        <v>19</v>
      </c>
      <c r="B331" s="5">
        <v>3633.1953876991101</v>
      </c>
    </row>
    <row r="332" spans="1:2" x14ac:dyDescent="0.55000000000000004">
      <c r="A332" t="s">
        <v>19</v>
      </c>
      <c r="B332" s="5">
        <v>3639.0114691191302</v>
      </c>
    </row>
    <row r="333" spans="1:2" x14ac:dyDescent="0.55000000000000004">
      <c r="A333" t="s">
        <v>19</v>
      </c>
      <c r="B333" s="5">
        <v>3644.8275505391598</v>
      </c>
    </row>
    <row r="334" spans="1:2" x14ac:dyDescent="0.55000000000000004">
      <c r="A334" t="s">
        <v>19</v>
      </c>
      <c r="B334" s="5">
        <v>3650.6436319591899</v>
      </c>
    </row>
    <row r="335" spans="1:2" x14ac:dyDescent="0.55000000000000004">
      <c r="A335" t="s">
        <v>19</v>
      </c>
      <c r="B335" s="5">
        <v>3656.4597133792099</v>
      </c>
    </row>
    <row r="336" spans="1:2" x14ac:dyDescent="0.55000000000000004">
      <c r="A336" t="s">
        <v>19</v>
      </c>
      <c r="B336" s="5">
        <v>3662.27579479924</v>
      </c>
    </row>
    <row r="337" spans="1:2" x14ac:dyDescent="0.55000000000000004">
      <c r="A337" t="s">
        <v>19</v>
      </c>
      <c r="B337" s="5">
        <v>3673.9079576393001</v>
      </c>
    </row>
    <row r="338" spans="1:2" x14ac:dyDescent="0.55000000000000004">
      <c r="A338" t="s">
        <v>19</v>
      </c>
      <c r="B338" s="5">
        <v>3679.7240390593201</v>
      </c>
    </row>
    <row r="339" spans="1:2" x14ac:dyDescent="0.55000000000000004">
      <c r="A339" t="s">
        <v>19</v>
      </c>
      <c r="B339" s="5">
        <v>3685.5401204793502</v>
      </c>
    </row>
    <row r="340" spans="1:2" x14ac:dyDescent="0.55000000000000004">
      <c r="A340" t="s">
        <v>19</v>
      </c>
      <c r="B340" s="5">
        <v>3691.3562018993798</v>
      </c>
    </row>
    <row r="341" spans="1:2" x14ac:dyDescent="0.55000000000000004">
      <c r="A341" t="s">
        <v>19</v>
      </c>
      <c r="B341" s="5">
        <v>3697.1722833193999</v>
      </c>
    </row>
    <row r="342" spans="1:2" x14ac:dyDescent="0.55000000000000004">
      <c r="A342" t="s">
        <v>19</v>
      </c>
      <c r="B342" s="5">
        <v>3708.80444615946</v>
      </c>
    </row>
    <row r="343" spans="1:2" x14ac:dyDescent="0.55000000000000004">
      <c r="A343" t="s">
        <v>19</v>
      </c>
      <c r="B343" s="5">
        <v>3714.62052757948</v>
      </c>
    </row>
    <row r="344" spans="1:2" x14ac:dyDescent="0.55000000000000004">
      <c r="A344" t="s">
        <v>19</v>
      </c>
      <c r="B344" s="5">
        <v>3720.4366089995101</v>
      </c>
    </row>
    <row r="345" spans="1:2" x14ac:dyDescent="0.55000000000000004">
      <c r="A345" t="s">
        <v>19</v>
      </c>
      <c r="B345" s="5">
        <v>3726.2526904195402</v>
      </c>
    </row>
    <row r="346" spans="1:2" x14ac:dyDescent="0.55000000000000004">
      <c r="A346" t="s">
        <v>19</v>
      </c>
      <c r="B346" s="5">
        <v>3749.5170160996499</v>
      </c>
    </row>
    <row r="347" spans="1:2" x14ac:dyDescent="0.55000000000000004">
      <c r="A347" t="s">
        <v>19</v>
      </c>
      <c r="B347" s="5">
        <v>3761.1491789397001</v>
      </c>
    </row>
    <row r="348" spans="1:2" x14ac:dyDescent="0.55000000000000004">
      <c r="A348" t="s">
        <v>19</v>
      </c>
      <c r="B348" s="5">
        <v>3766.9652603597301</v>
      </c>
    </row>
    <row r="349" spans="1:2" x14ac:dyDescent="0.55000000000000004">
      <c r="A349" t="s">
        <v>19</v>
      </c>
      <c r="B349" s="5">
        <v>3772.7813417797502</v>
      </c>
    </row>
    <row r="350" spans="1:2" x14ac:dyDescent="0.55000000000000004">
      <c r="A350" t="s">
        <v>19</v>
      </c>
      <c r="B350" s="5">
        <v>3778.5974231997802</v>
      </c>
    </row>
    <row r="351" spans="1:2" x14ac:dyDescent="0.55000000000000004">
      <c r="A351" t="s">
        <v>19</v>
      </c>
      <c r="B351" s="5">
        <v>3784.4135046198098</v>
      </c>
    </row>
    <row r="352" spans="1:2" x14ac:dyDescent="0.55000000000000004">
      <c r="A352" t="s">
        <v>19</v>
      </c>
      <c r="B352" s="5">
        <v>3790.2295860398399</v>
      </c>
    </row>
    <row r="353" spans="1:2" x14ac:dyDescent="0.55000000000000004">
      <c r="A353" t="s">
        <v>19</v>
      </c>
      <c r="B353" s="5">
        <v>3801.86174887989</v>
      </c>
    </row>
    <row r="354" spans="1:2" x14ac:dyDescent="0.55000000000000004">
      <c r="A354" t="s">
        <v>19</v>
      </c>
      <c r="B354" s="5">
        <v>3819.3099931399702</v>
      </c>
    </row>
    <row r="355" spans="1:2" x14ac:dyDescent="0.55000000000000004">
      <c r="A355" t="s">
        <v>19</v>
      </c>
      <c r="B355" s="5">
        <v>3830.9421559800198</v>
      </c>
    </row>
    <row r="356" spans="1:2" x14ac:dyDescent="0.55000000000000004">
      <c r="A356" t="s">
        <v>19</v>
      </c>
      <c r="B356" s="5">
        <v>3836.7582374000499</v>
      </c>
    </row>
    <row r="357" spans="1:2" x14ac:dyDescent="0.55000000000000004">
      <c r="A357" t="s">
        <v>19</v>
      </c>
      <c r="B357" s="5">
        <v>3848.39040024011</v>
      </c>
    </row>
    <row r="358" spans="1:2" x14ac:dyDescent="0.55000000000000004">
      <c r="A358" t="s">
        <v>19</v>
      </c>
      <c r="B358" s="5">
        <v>3854.2064816601301</v>
      </c>
    </row>
    <row r="359" spans="1:2" x14ac:dyDescent="0.55000000000000004">
      <c r="A359" t="s">
        <v>19</v>
      </c>
      <c r="B359" s="5">
        <v>3865.8386445001902</v>
      </c>
    </row>
    <row r="360" spans="1:2" x14ac:dyDescent="0.55000000000000004">
      <c r="A360" t="s">
        <v>19</v>
      </c>
      <c r="B360" s="5">
        <v>3871.6547259202098</v>
      </c>
    </row>
    <row r="361" spans="1:2" x14ac:dyDescent="0.55000000000000004">
      <c r="A361" t="s">
        <v>19</v>
      </c>
      <c r="B361" s="5">
        <v>3889.10297018029</v>
      </c>
    </row>
    <row r="362" spans="1:2" x14ac:dyDescent="0.55000000000000004">
      <c r="A362" t="s">
        <v>19</v>
      </c>
      <c r="B362" s="5">
        <v>3900.7351330203501</v>
      </c>
    </row>
    <row r="363" spans="1:2" x14ac:dyDescent="0.55000000000000004">
      <c r="A363" t="s">
        <v>19</v>
      </c>
      <c r="B363" s="5">
        <v>3918.1833772804298</v>
      </c>
    </row>
    <row r="364" spans="1:2" x14ac:dyDescent="0.55000000000000004">
      <c r="A364" t="s">
        <v>19</v>
      </c>
      <c r="B364" s="5">
        <v>3935.63162154051</v>
      </c>
    </row>
    <row r="365" spans="1:2" x14ac:dyDescent="0.55000000000000004">
      <c r="A365" t="s">
        <v>19</v>
      </c>
      <c r="B365" s="5">
        <v>3953.0798658005901</v>
      </c>
    </row>
    <row r="366" spans="1:2" x14ac:dyDescent="0.55000000000000004">
      <c r="A366" t="s">
        <v>19</v>
      </c>
      <c r="B366" s="5">
        <v>3958.8959472206202</v>
      </c>
    </row>
    <row r="367" spans="1:2" x14ac:dyDescent="0.55000000000000004">
      <c r="A367" t="s">
        <v>19</v>
      </c>
      <c r="B367" s="5">
        <v>3976.3441914806999</v>
      </c>
    </row>
    <row r="368" spans="1:2" x14ac:dyDescent="0.55000000000000004">
      <c r="A368" t="s">
        <v>19</v>
      </c>
      <c r="B368" s="5">
        <v>3987.97635432075</v>
      </c>
    </row>
    <row r="369" spans="1:2" x14ac:dyDescent="0.55000000000000004">
      <c r="A369" t="s">
        <v>19</v>
      </c>
      <c r="B369" s="5">
        <v>3993.7924357407801</v>
      </c>
    </row>
    <row r="370" spans="1:2" x14ac:dyDescent="0.55000000000000004">
      <c r="A370" t="s">
        <v>19</v>
      </c>
      <c r="B370" s="5">
        <v>3999.6085171608102</v>
      </c>
    </row>
    <row r="371" spans="1:2" x14ac:dyDescent="0.55000000000000004">
      <c r="A371" t="s">
        <v>19</v>
      </c>
      <c r="B371" s="5">
        <v>4005.4245985808402</v>
      </c>
    </row>
    <row r="372" spans="1:2" x14ac:dyDescent="0.55000000000000004">
      <c r="A372" t="s">
        <v>19</v>
      </c>
      <c r="B372" s="5">
        <v>4022.8728428409199</v>
      </c>
    </row>
    <row r="373" spans="1:2" x14ac:dyDescent="0.55000000000000004">
      <c r="A373" t="s">
        <v>19</v>
      </c>
      <c r="B373" s="5">
        <v>4028.68892426094</v>
      </c>
    </row>
    <row r="374" spans="1:2" x14ac:dyDescent="0.55000000000000004">
      <c r="A374" t="s">
        <v>19</v>
      </c>
      <c r="B374" s="5">
        <v>4034.50500568097</v>
      </c>
    </row>
    <row r="375" spans="1:2" x14ac:dyDescent="0.55000000000000004">
      <c r="A375" t="s">
        <v>19</v>
      </c>
      <c r="B375" s="5">
        <v>4040.3210871010001</v>
      </c>
    </row>
    <row r="376" spans="1:2" x14ac:dyDescent="0.55000000000000004">
      <c r="A376" t="s">
        <v>19</v>
      </c>
      <c r="B376" s="5">
        <v>4051.9532499410502</v>
      </c>
    </row>
    <row r="377" spans="1:2" x14ac:dyDescent="0.55000000000000004">
      <c r="A377" t="s">
        <v>19</v>
      </c>
      <c r="B377" s="5">
        <v>4057.7693313610798</v>
      </c>
    </row>
    <row r="378" spans="1:2" x14ac:dyDescent="0.55000000000000004">
      <c r="A378" t="s">
        <v>19</v>
      </c>
      <c r="B378" s="5">
        <v>4063.5854127811099</v>
      </c>
    </row>
    <row r="379" spans="1:2" x14ac:dyDescent="0.55000000000000004">
      <c r="A379" t="s">
        <v>19</v>
      </c>
      <c r="B379" s="5">
        <v>4065</v>
      </c>
    </row>
    <row r="380" spans="1:2" x14ac:dyDescent="0.55000000000000004">
      <c r="A380" t="s">
        <v>19</v>
      </c>
      <c r="B380" s="5">
        <v>4069.4014942011299</v>
      </c>
    </row>
    <row r="381" spans="1:2" x14ac:dyDescent="0.55000000000000004">
      <c r="A381" t="s">
        <v>19</v>
      </c>
      <c r="B381" s="5">
        <v>4075.21757562116</v>
      </c>
    </row>
    <row r="382" spans="1:2" x14ac:dyDescent="0.55000000000000004">
      <c r="A382" t="s">
        <v>19</v>
      </c>
      <c r="B382" s="5">
        <v>4081.0336570411901</v>
      </c>
    </row>
    <row r="383" spans="1:2" x14ac:dyDescent="0.55000000000000004">
      <c r="A383" t="s">
        <v>19</v>
      </c>
      <c r="B383" s="5">
        <v>4092.6658198812402</v>
      </c>
    </row>
    <row r="384" spans="1:2" x14ac:dyDescent="0.55000000000000004">
      <c r="A384" t="s">
        <v>19</v>
      </c>
      <c r="B384" s="5">
        <v>4098.4819013012702</v>
      </c>
    </row>
    <row r="385" spans="1:2" x14ac:dyDescent="0.55000000000000004">
      <c r="A385" t="s">
        <v>19</v>
      </c>
      <c r="B385" s="5">
        <v>4104.2979827212903</v>
      </c>
    </row>
    <row r="386" spans="1:2" x14ac:dyDescent="0.55000000000000004">
      <c r="A386" t="s">
        <v>19</v>
      </c>
      <c r="B386" s="5">
        <v>4110.1140641413203</v>
      </c>
    </row>
    <row r="387" spans="1:2" x14ac:dyDescent="0.55000000000000004">
      <c r="A387" t="s">
        <v>19</v>
      </c>
      <c r="B387" s="5">
        <v>4115.9301455613504</v>
      </c>
    </row>
    <row r="388" spans="1:2" x14ac:dyDescent="0.55000000000000004">
      <c r="A388" t="s">
        <v>19</v>
      </c>
      <c r="B388" s="5">
        <v>4127.5623084013996</v>
      </c>
    </row>
    <row r="389" spans="1:2" x14ac:dyDescent="0.55000000000000004">
      <c r="A389" t="s">
        <v>19</v>
      </c>
      <c r="B389" s="5">
        <v>4133.3783898214297</v>
      </c>
    </row>
    <row r="390" spans="1:2" x14ac:dyDescent="0.55000000000000004">
      <c r="A390" t="s">
        <v>19</v>
      </c>
      <c r="B390" s="5">
        <v>4139.1944712414597</v>
      </c>
    </row>
    <row r="391" spans="1:2" x14ac:dyDescent="0.55000000000000004">
      <c r="A391" t="s">
        <v>19</v>
      </c>
      <c r="B391" s="5">
        <v>4145.0105526614798</v>
      </c>
    </row>
    <row r="392" spans="1:2" x14ac:dyDescent="0.55000000000000004">
      <c r="A392" t="s">
        <v>19</v>
      </c>
      <c r="B392" s="5">
        <v>4168.27487834159</v>
      </c>
    </row>
    <row r="393" spans="1:2" x14ac:dyDescent="0.55000000000000004">
      <c r="A393" t="s">
        <v>19</v>
      </c>
      <c r="B393" s="5">
        <v>4179.9070411816501</v>
      </c>
    </row>
    <row r="394" spans="1:2" x14ac:dyDescent="0.55000000000000004">
      <c r="A394" t="s">
        <v>19</v>
      </c>
      <c r="B394" s="5">
        <v>4185.7231226016702</v>
      </c>
    </row>
    <row r="395" spans="1:2" x14ac:dyDescent="0.55000000000000004">
      <c r="A395" t="s">
        <v>19</v>
      </c>
      <c r="B395" s="5">
        <v>4191.5392040217002</v>
      </c>
    </row>
    <row r="396" spans="1:2" x14ac:dyDescent="0.55000000000000004">
      <c r="A396" t="s">
        <v>19</v>
      </c>
      <c r="B396" s="5">
        <v>4197.3552854417303</v>
      </c>
    </row>
    <row r="397" spans="1:2" x14ac:dyDescent="0.55000000000000004">
      <c r="A397" t="s">
        <v>19</v>
      </c>
      <c r="B397" s="5">
        <v>4203.1713668617504</v>
      </c>
    </row>
    <row r="398" spans="1:2" x14ac:dyDescent="0.55000000000000004">
      <c r="A398" t="s">
        <v>19</v>
      </c>
      <c r="B398" s="5">
        <v>4208.9874482817804</v>
      </c>
    </row>
    <row r="399" spans="1:2" x14ac:dyDescent="0.55000000000000004">
      <c r="A399" t="s">
        <v>19</v>
      </c>
      <c r="B399" s="5">
        <v>4220.6196111218296</v>
      </c>
    </row>
    <row r="400" spans="1:2" x14ac:dyDescent="0.55000000000000004">
      <c r="A400" t="s">
        <v>19</v>
      </c>
      <c r="B400" s="5">
        <v>4238.0678553819198</v>
      </c>
    </row>
    <row r="401" spans="1:2" x14ac:dyDescent="0.55000000000000004">
      <c r="A401" t="s">
        <v>19</v>
      </c>
      <c r="B401" s="5">
        <v>4249.7000182219699</v>
      </c>
    </row>
    <row r="402" spans="1:2" x14ac:dyDescent="0.55000000000000004">
      <c r="A402" t="s">
        <v>19</v>
      </c>
      <c r="B402" s="5">
        <v>4255.516099642</v>
      </c>
    </row>
    <row r="403" spans="1:2" x14ac:dyDescent="0.55000000000000004">
      <c r="A403" t="s">
        <v>19</v>
      </c>
      <c r="B403" s="5">
        <v>4267.1482624820501</v>
      </c>
    </row>
    <row r="404" spans="1:2" x14ac:dyDescent="0.55000000000000004">
      <c r="A404" t="s">
        <v>19</v>
      </c>
      <c r="B404" s="5">
        <v>4272.9643439020801</v>
      </c>
    </row>
    <row r="405" spans="1:2" x14ac:dyDescent="0.55000000000000004">
      <c r="A405" t="s">
        <v>19</v>
      </c>
      <c r="B405" s="5">
        <v>4284.5965067421303</v>
      </c>
    </row>
    <row r="406" spans="1:2" x14ac:dyDescent="0.55000000000000004">
      <c r="A406" t="s">
        <v>19</v>
      </c>
      <c r="B406" s="5">
        <v>4290.4125881621603</v>
      </c>
    </row>
    <row r="407" spans="1:2" x14ac:dyDescent="0.55000000000000004">
      <c r="A407" t="s">
        <v>19</v>
      </c>
      <c r="B407" s="5">
        <v>4307.8608324222396</v>
      </c>
    </row>
    <row r="408" spans="1:2" x14ac:dyDescent="0.55000000000000004">
      <c r="A408" t="s">
        <v>19</v>
      </c>
      <c r="B408" s="5">
        <v>4319.4929952622897</v>
      </c>
    </row>
    <row r="409" spans="1:2" x14ac:dyDescent="0.55000000000000004">
      <c r="A409" t="s">
        <v>19</v>
      </c>
      <c r="B409" s="5">
        <v>4336.9412395223699</v>
      </c>
    </row>
    <row r="410" spans="1:2" x14ac:dyDescent="0.55000000000000004">
      <c r="A410" t="s">
        <v>19</v>
      </c>
      <c r="B410" s="5">
        <v>4354.38948378246</v>
      </c>
    </row>
    <row r="411" spans="1:2" x14ac:dyDescent="0.55000000000000004">
      <c r="A411" t="s">
        <v>19</v>
      </c>
      <c r="B411" s="5">
        <v>4371.8377280425402</v>
      </c>
    </row>
    <row r="412" spans="1:2" x14ac:dyDescent="0.55000000000000004">
      <c r="A412" t="s">
        <v>19</v>
      </c>
      <c r="B412" s="5">
        <v>4377.6538094625603</v>
      </c>
    </row>
    <row r="413" spans="1:2" x14ac:dyDescent="0.55000000000000004">
      <c r="A413" t="s">
        <v>19</v>
      </c>
      <c r="B413" s="5">
        <v>4395.1020537226505</v>
      </c>
    </row>
    <row r="414" spans="1:2" x14ac:dyDescent="0.55000000000000004">
      <c r="A414" t="s">
        <v>19</v>
      </c>
      <c r="B414" s="5">
        <v>4406.7342165626997</v>
      </c>
    </row>
    <row r="415" spans="1:2" x14ac:dyDescent="0.55000000000000004">
      <c r="A415" t="s">
        <v>19</v>
      </c>
      <c r="B415" s="5">
        <v>4412.5502979827297</v>
      </c>
    </row>
    <row r="416" spans="1:2" x14ac:dyDescent="0.55000000000000004">
      <c r="A416" t="s">
        <v>19</v>
      </c>
      <c r="B416" s="5">
        <v>4418.3663794027498</v>
      </c>
    </row>
    <row r="417" spans="1:2" x14ac:dyDescent="0.55000000000000004">
      <c r="A417" t="s">
        <v>19</v>
      </c>
      <c r="B417" s="5">
        <v>4424.1824608227798</v>
      </c>
    </row>
    <row r="418" spans="1:2" x14ac:dyDescent="0.55000000000000004">
      <c r="A418" t="s">
        <v>19</v>
      </c>
      <c r="B418" s="5">
        <v>4441.63070508286</v>
      </c>
    </row>
    <row r="419" spans="1:2" x14ac:dyDescent="0.55000000000000004">
      <c r="A419" t="s">
        <v>19</v>
      </c>
      <c r="B419" s="5">
        <v>4447.4467865028901</v>
      </c>
    </row>
    <row r="420" spans="1:2" x14ac:dyDescent="0.55000000000000004">
      <c r="A420" t="s">
        <v>19</v>
      </c>
      <c r="B420" s="5">
        <v>4453.2628679229201</v>
      </c>
    </row>
    <row r="421" spans="1:2" x14ac:dyDescent="0.55000000000000004">
      <c r="A421" t="s">
        <v>19</v>
      </c>
      <c r="B421" s="5">
        <v>4459.0789493429402</v>
      </c>
    </row>
    <row r="422" spans="1:2" x14ac:dyDescent="0.55000000000000004">
      <c r="A422" t="s">
        <v>19</v>
      </c>
      <c r="B422" s="5">
        <v>4470.7111121830003</v>
      </c>
    </row>
    <row r="423" spans="1:2" x14ac:dyDescent="0.55000000000000004">
      <c r="A423" t="s">
        <v>19</v>
      </c>
      <c r="B423" s="5">
        <v>4476.5271936030204</v>
      </c>
    </row>
    <row r="424" spans="1:2" x14ac:dyDescent="0.55000000000000004">
      <c r="A424" t="s">
        <v>19</v>
      </c>
      <c r="B424" s="5">
        <v>4482.3432750230504</v>
      </c>
    </row>
    <row r="425" spans="1:2" x14ac:dyDescent="0.55000000000000004">
      <c r="A425" t="s">
        <v>19</v>
      </c>
      <c r="B425" s="5">
        <v>4488.1593564430796</v>
      </c>
    </row>
    <row r="426" spans="1:2" x14ac:dyDescent="0.55000000000000004">
      <c r="A426" t="s">
        <v>19</v>
      </c>
      <c r="B426" s="5">
        <v>4493.9754378630996</v>
      </c>
    </row>
    <row r="427" spans="1:2" x14ac:dyDescent="0.55000000000000004">
      <c r="A427" t="s">
        <v>19</v>
      </c>
      <c r="B427" s="5">
        <v>4499.7915192831297</v>
      </c>
    </row>
    <row r="428" spans="1:2" x14ac:dyDescent="0.55000000000000004">
      <c r="A428" t="s">
        <v>19</v>
      </c>
      <c r="B428" s="5">
        <v>4511.4236821231898</v>
      </c>
    </row>
    <row r="429" spans="1:2" x14ac:dyDescent="0.55000000000000004">
      <c r="A429" t="s">
        <v>19</v>
      </c>
      <c r="B429" s="5">
        <v>4517.2397635432098</v>
      </c>
    </row>
    <row r="430" spans="1:2" x14ac:dyDescent="0.55000000000000004">
      <c r="A430" t="s">
        <v>19</v>
      </c>
      <c r="B430" s="5">
        <v>4523.0558449632399</v>
      </c>
    </row>
    <row r="431" spans="1:2" x14ac:dyDescent="0.55000000000000004">
      <c r="A431" t="s">
        <v>19</v>
      </c>
      <c r="B431" s="5">
        <v>4528.87192638327</v>
      </c>
    </row>
    <row r="432" spans="1:2" x14ac:dyDescent="0.55000000000000004">
      <c r="A432" t="s">
        <v>19</v>
      </c>
      <c r="B432" s="5">
        <v>4534.68800780329</v>
      </c>
    </row>
    <row r="433" spans="1:2" x14ac:dyDescent="0.55000000000000004">
      <c r="A433" t="s">
        <v>19</v>
      </c>
      <c r="B433" s="5">
        <v>4546.3201706433501</v>
      </c>
    </row>
    <row r="434" spans="1:2" x14ac:dyDescent="0.55000000000000004">
      <c r="A434" t="s">
        <v>19</v>
      </c>
      <c r="B434" s="5">
        <v>4552.1362520633702</v>
      </c>
    </row>
    <row r="435" spans="1:2" x14ac:dyDescent="0.55000000000000004">
      <c r="A435" t="s">
        <v>19</v>
      </c>
      <c r="B435" s="5">
        <v>4557.9523334834003</v>
      </c>
    </row>
    <row r="436" spans="1:2" x14ac:dyDescent="0.55000000000000004">
      <c r="A436" t="s">
        <v>19</v>
      </c>
      <c r="B436" s="5">
        <v>4563.7684149034303</v>
      </c>
    </row>
    <row r="437" spans="1:2" x14ac:dyDescent="0.55000000000000004">
      <c r="A437" t="s">
        <v>19</v>
      </c>
      <c r="B437" s="5">
        <v>4587.0327405835396</v>
      </c>
    </row>
    <row r="438" spans="1:2" x14ac:dyDescent="0.55000000000000004">
      <c r="A438" t="s">
        <v>19</v>
      </c>
      <c r="B438" s="5">
        <v>4598.6649034235897</v>
      </c>
    </row>
    <row r="439" spans="1:2" x14ac:dyDescent="0.55000000000000004">
      <c r="A439" t="s">
        <v>19</v>
      </c>
      <c r="B439" s="5">
        <v>4604.4809848436198</v>
      </c>
    </row>
    <row r="440" spans="1:2" x14ac:dyDescent="0.55000000000000004">
      <c r="A440" t="s">
        <v>19</v>
      </c>
      <c r="B440" s="5">
        <v>4610.2970662636399</v>
      </c>
    </row>
    <row r="441" spans="1:2" x14ac:dyDescent="0.55000000000000004">
      <c r="A441" t="s">
        <v>19</v>
      </c>
      <c r="B441" s="5">
        <v>4616.1131476836699</v>
      </c>
    </row>
    <row r="442" spans="1:2" x14ac:dyDescent="0.55000000000000004">
      <c r="A442" t="s">
        <v>19</v>
      </c>
      <c r="B442" s="5">
        <v>4621.9292291037</v>
      </c>
    </row>
    <row r="443" spans="1:2" x14ac:dyDescent="0.55000000000000004">
      <c r="A443" t="s">
        <v>19</v>
      </c>
      <c r="B443" s="5">
        <v>4627.74531052373</v>
      </c>
    </row>
    <row r="444" spans="1:2" x14ac:dyDescent="0.55000000000000004">
      <c r="A444" t="s">
        <v>19</v>
      </c>
      <c r="B444" s="5">
        <v>4639.3774733637802</v>
      </c>
    </row>
    <row r="445" spans="1:2" x14ac:dyDescent="0.55000000000000004">
      <c r="A445" t="s">
        <v>19</v>
      </c>
      <c r="B445" s="5">
        <v>4656.8257176238603</v>
      </c>
    </row>
    <row r="446" spans="1:2" x14ac:dyDescent="0.55000000000000004">
      <c r="A446" t="s">
        <v>19</v>
      </c>
      <c r="B446" s="5">
        <v>4668.4578804639204</v>
      </c>
    </row>
    <row r="447" spans="1:2" x14ac:dyDescent="0.55000000000000004">
      <c r="A447" t="s">
        <v>19</v>
      </c>
      <c r="B447" s="5">
        <v>4674.2739618839396</v>
      </c>
    </row>
    <row r="448" spans="1:2" x14ac:dyDescent="0.55000000000000004">
      <c r="A448" t="s">
        <v>19</v>
      </c>
      <c r="B448" s="5">
        <v>4685.9061247239997</v>
      </c>
    </row>
    <row r="449" spans="1:2" x14ac:dyDescent="0.55000000000000004">
      <c r="A449" t="s">
        <v>19</v>
      </c>
      <c r="B449" s="5">
        <v>4691.7222061440198</v>
      </c>
    </row>
    <row r="450" spans="1:2" x14ac:dyDescent="0.55000000000000004">
      <c r="A450" t="s">
        <v>19</v>
      </c>
      <c r="B450" s="5">
        <v>4703.3543689840799</v>
      </c>
    </row>
    <row r="451" spans="1:2" x14ac:dyDescent="0.55000000000000004">
      <c r="A451" t="s">
        <v>19</v>
      </c>
      <c r="B451" s="5">
        <v>4709.1704504040999</v>
      </c>
    </row>
    <row r="452" spans="1:2" x14ac:dyDescent="0.55000000000000004">
      <c r="A452" t="s">
        <v>19</v>
      </c>
      <c r="B452" s="5">
        <v>4726.6186946641801</v>
      </c>
    </row>
    <row r="453" spans="1:2" x14ac:dyDescent="0.55000000000000004">
      <c r="A453" t="s">
        <v>19</v>
      </c>
      <c r="B453" s="5">
        <v>4738.2508575042402</v>
      </c>
    </row>
    <row r="454" spans="1:2" x14ac:dyDescent="0.55000000000000004">
      <c r="A454" t="s">
        <v>19</v>
      </c>
      <c r="B454" s="5">
        <v>4755.6991017643204</v>
      </c>
    </row>
    <row r="455" spans="1:2" x14ac:dyDescent="0.55000000000000004">
      <c r="A455" t="s">
        <v>19</v>
      </c>
      <c r="B455" s="5">
        <v>4773.1473460243997</v>
      </c>
    </row>
    <row r="456" spans="1:2" x14ac:dyDescent="0.55000000000000004">
      <c r="A456" t="s">
        <v>19</v>
      </c>
      <c r="B456" s="5">
        <v>4790.5955902844798</v>
      </c>
    </row>
    <row r="457" spans="1:2" x14ac:dyDescent="0.55000000000000004">
      <c r="A457" t="s">
        <v>19</v>
      </c>
      <c r="B457" s="5">
        <v>4796.4116717045099</v>
      </c>
    </row>
    <row r="458" spans="1:2" x14ac:dyDescent="0.55000000000000004">
      <c r="A458" t="s">
        <v>19</v>
      </c>
      <c r="B458" s="5">
        <v>4813.8599159645901</v>
      </c>
    </row>
    <row r="459" spans="1:2" x14ac:dyDescent="0.55000000000000004">
      <c r="A459" t="s">
        <v>19</v>
      </c>
      <c r="B459" s="5">
        <v>4825.4920788046402</v>
      </c>
    </row>
    <row r="460" spans="1:2" x14ac:dyDescent="0.55000000000000004">
      <c r="A460" t="s">
        <v>19</v>
      </c>
      <c r="B460" s="5">
        <v>4831.3081602246702</v>
      </c>
    </row>
    <row r="461" spans="1:2" x14ac:dyDescent="0.55000000000000004">
      <c r="A461" t="s">
        <v>19</v>
      </c>
      <c r="B461" s="5">
        <v>4837.1242416447003</v>
      </c>
    </row>
    <row r="462" spans="1:2" x14ac:dyDescent="0.55000000000000004">
      <c r="A462" t="s">
        <v>19</v>
      </c>
      <c r="B462" s="5">
        <v>4842.9403230647204</v>
      </c>
    </row>
    <row r="463" spans="1:2" x14ac:dyDescent="0.55000000000000004">
      <c r="A463" t="s">
        <v>19</v>
      </c>
      <c r="B463" s="5">
        <v>4860.3885673248096</v>
      </c>
    </row>
    <row r="464" spans="1:2" x14ac:dyDescent="0.55000000000000004">
      <c r="A464" t="s">
        <v>19</v>
      </c>
      <c r="B464" s="5">
        <v>4866.2046487448297</v>
      </c>
    </row>
    <row r="465" spans="1:2" x14ac:dyDescent="0.55000000000000004">
      <c r="A465" t="s">
        <v>19</v>
      </c>
      <c r="B465" s="5">
        <v>4872.0207301648597</v>
      </c>
    </row>
    <row r="466" spans="1:2" x14ac:dyDescent="0.55000000000000004">
      <c r="A466" t="s">
        <v>19</v>
      </c>
      <c r="B466" s="5">
        <v>4877.8368115848898</v>
      </c>
    </row>
    <row r="467" spans="1:2" x14ac:dyDescent="0.55000000000000004">
      <c r="A467" t="s">
        <v>19</v>
      </c>
      <c r="B467" s="5">
        <v>4889.4689744249399</v>
      </c>
    </row>
    <row r="468" spans="1:2" x14ac:dyDescent="0.55000000000000004">
      <c r="A468" t="s">
        <v>19</v>
      </c>
      <c r="B468" s="5">
        <v>4895.28505584497</v>
      </c>
    </row>
    <row r="469" spans="1:2" x14ac:dyDescent="0.55000000000000004">
      <c r="A469" t="s">
        <v>19</v>
      </c>
      <c r="B469" s="5">
        <v>4901.101137265</v>
      </c>
    </row>
    <row r="470" spans="1:2" x14ac:dyDescent="0.55000000000000004">
      <c r="A470" t="s">
        <v>19</v>
      </c>
      <c r="B470" s="5">
        <v>4906.9172186850201</v>
      </c>
    </row>
    <row r="471" spans="1:2" x14ac:dyDescent="0.55000000000000004">
      <c r="A471" t="s">
        <v>19</v>
      </c>
      <c r="B471" s="5">
        <v>4912.7333001050501</v>
      </c>
    </row>
    <row r="472" spans="1:2" x14ac:dyDescent="0.55000000000000004">
      <c r="A472" t="s">
        <v>19</v>
      </c>
      <c r="B472" s="5">
        <v>4918.5493815250802</v>
      </c>
    </row>
    <row r="473" spans="1:2" x14ac:dyDescent="0.55000000000000004">
      <c r="A473" t="s">
        <v>19</v>
      </c>
      <c r="B473" s="5">
        <v>4930.1815443651303</v>
      </c>
    </row>
    <row r="474" spans="1:2" x14ac:dyDescent="0.55000000000000004">
      <c r="A474" t="s">
        <v>19</v>
      </c>
      <c r="B474" s="5">
        <v>4935.9976257851604</v>
      </c>
    </row>
    <row r="475" spans="1:2" x14ac:dyDescent="0.55000000000000004">
      <c r="A475" t="s">
        <v>19</v>
      </c>
      <c r="B475" s="5">
        <v>4941.8137072051804</v>
      </c>
    </row>
    <row r="476" spans="1:2" x14ac:dyDescent="0.55000000000000004">
      <c r="A476" t="s">
        <v>19</v>
      </c>
      <c r="B476" s="5">
        <v>4947.6297886252096</v>
      </c>
    </row>
    <row r="477" spans="1:2" x14ac:dyDescent="0.55000000000000004">
      <c r="A477" t="s">
        <v>19</v>
      </c>
      <c r="B477" s="5">
        <v>4953.4458700452396</v>
      </c>
    </row>
    <row r="478" spans="1:2" x14ac:dyDescent="0.55000000000000004">
      <c r="A478" t="s">
        <v>19</v>
      </c>
      <c r="B478" s="5">
        <v>4965.0780328852898</v>
      </c>
    </row>
    <row r="479" spans="1:2" x14ac:dyDescent="0.55000000000000004">
      <c r="A479" t="s">
        <v>19</v>
      </c>
      <c r="B479" s="5">
        <v>4970.8941143053198</v>
      </c>
    </row>
    <row r="480" spans="1:2" x14ac:dyDescent="0.55000000000000004">
      <c r="A480" t="s">
        <v>19</v>
      </c>
      <c r="B480" s="5">
        <v>4976.7101957253499</v>
      </c>
    </row>
    <row r="481" spans="1:2" x14ac:dyDescent="0.55000000000000004">
      <c r="A481" t="s">
        <v>19</v>
      </c>
      <c r="B481" s="5">
        <v>4982.5262771453699</v>
      </c>
    </row>
    <row r="482" spans="1:2" x14ac:dyDescent="0.55000000000000004">
      <c r="A482" t="s">
        <v>19</v>
      </c>
      <c r="B482" s="5">
        <v>5005.7906028254802</v>
      </c>
    </row>
    <row r="483" spans="1:2" x14ac:dyDescent="0.55000000000000004">
      <c r="A483" t="s">
        <v>19</v>
      </c>
      <c r="B483" s="5">
        <v>5017.4227656655403</v>
      </c>
    </row>
    <row r="484" spans="1:2" x14ac:dyDescent="0.55000000000000004">
      <c r="A484" t="s">
        <v>19</v>
      </c>
      <c r="B484" s="5">
        <v>5023.2388470855603</v>
      </c>
    </row>
    <row r="485" spans="1:2" x14ac:dyDescent="0.55000000000000004">
      <c r="A485" t="s">
        <v>19</v>
      </c>
      <c r="B485" s="5">
        <v>5029.0549285055904</v>
      </c>
    </row>
    <row r="486" spans="1:2" x14ac:dyDescent="0.55000000000000004">
      <c r="A486" t="s">
        <v>19</v>
      </c>
      <c r="B486" s="5">
        <v>5034.8710099256195</v>
      </c>
    </row>
    <row r="487" spans="1:2" x14ac:dyDescent="0.55000000000000004">
      <c r="A487" t="s">
        <v>19</v>
      </c>
      <c r="B487" s="5">
        <v>5040.6870913456396</v>
      </c>
    </row>
    <row r="488" spans="1:2" x14ac:dyDescent="0.55000000000000004">
      <c r="A488" t="s">
        <v>19</v>
      </c>
      <c r="B488" s="5">
        <v>5046.5031727656697</v>
      </c>
    </row>
    <row r="489" spans="1:2" x14ac:dyDescent="0.55000000000000004">
      <c r="A489" t="s">
        <v>19</v>
      </c>
      <c r="B489" s="5">
        <v>5058.1353356057198</v>
      </c>
    </row>
    <row r="490" spans="1:2" x14ac:dyDescent="0.55000000000000004">
      <c r="A490" t="s">
        <v>19</v>
      </c>
      <c r="B490" s="5">
        <v>5075.58357986581</v>
      </c>
    </row>
    <row r="491" spans="1:2" x14ac:dyDescent="0.55000000000000004">
      <c r="A491" t="s">
        <v>19</v>
      </c>
      <c r="B491" s="5">
        <v>5087.2157427058601</v>
      </c>
    </row>
    <row r="492" spans="1:2" x14ac:dyDescent="0.55000000000000004">
      <c r="A492" t="s">
        <v>19</v>
      </c>
      <c r="B492" s="5">
        <v>5093.0318241258901</v>
      </c>
    </row>
    <row r="493" spans="1:2" x14ac:dyDescent="0.55000000000000004">
      <c r="A493" t="s">
        <v>19</v>
      </c>
      <c r="B493" s="5">
        <v>5104.6639869659402</v>
      </c>
    </row>
    <row r="494" spans="1:2" x14ac:dyDescent="0.55000000000000004">
      <c r="A494" t="s">
        <v>19</v>
      </c>
      <c r="B494" s="5">
        <v>5110.4800683859703</v>
      </c>
    </row>
    <row r="495" spans="1:2" x14ac:dyDescent="0.55000000000000004">
      <c r="A495" t="s">
        <v>19</v>
      </c>
      <c r="B495" s="5">
        <v>5122.1122312260204</v>
      </c>
    </row>
    <row r="496" spans="1:2" x14ac:dyDescent="0.55000000000000004">
      <c r="A496" t="s">
        <v>19</v>
      </c>
      <c r="B496" s="5">
        <v>5127.9283126460496</v>
      </c>
    </row>
    <row r="497" spans="1:2" x14ac:dyDescent="0.55000000000000004">
      <c r="A497" t="s">
        <v>19</v>
      </c>
      <c r="B497" s="5">
        <v>5145.3765569061297</v>
      </c>
    </row>
    <row r="498" spans="1:2" x14ac:dyDescent="0.55000000000000004">
      <c r="A498" t="s">
        <v>19</v>
      </c>
      <c r="B498" s="5">
        <v>5157.0087197461798</v>
      </c>
    </row>
    <row r="499" spans="1:2" x14ac:dyDescent="0.55000000000000004">
      <c r="A499" t="s">
        <v>19</v>
      </c>
      <c r="B499" s="5">
        <v>5174.45696400626</v>
      </c>
    </row>
    <row r="500" spans="1:2" x14ac:dyDescent="0.55000000000000004">
      <c r="A500" t="s">
        <v>19</v>
      </c>
      <c r="B500" s="5">
        <v>5191.9052082663502</v>
      </c>
    </row>
    <row r="501" spans="1:2" x14ac:dyDescent="0.55000000000000004">
      <c r="A501" t="s">
        <v>19</v>
      </c>
      <c r="B501" s="5">
        <v>5209.3534525264304</v>
      </c>
    </row>
    <row r="502" spans="1:2" x14ac:dyDescent="0.55000000000000004">
      <c r="A502" t="s">
        <v>19</v>
      </c>
      <c r="B502" s="5">
        <v>5215.1695339464504</v>
      </c>
    </row>
    <row r="503" spans="1:2" x14ac:dyDescent="0.55000000000000004">
      <c r="A503" t="s">
        <v>19</v>
      </c>
      <c r="B503" s="5">
        <v>5232.6177782065397</v>
      </c>
    </row>
    <row r="504" spans="1:2" x14ac:dyDescent="0.55000000000000004">
      <c r="A504" t="s">
        <v>19</v>
      </c>
      <c r="B504" s="5">
        <v>5244.2499410465898</v>
      </c>
    </row>
    <row r="505" spans="1:2" x14ac:dyDescent="0.55000000000000004">
      <c r="A505" t="s">
        <v>19</v>
      </c>
      <c r="B505" s="5">
        <v>5250.0660224666199</v>
      </c>
    </row>
    <row r="506" spans="1:2" x14ac:dyDescent="0.55000000000000004">
      <c r="A506" t="s">
        <v>19</v>
      </c>
      <c r="B506" s="5">
        <v>5255.8821038866399</v>
      </c>
    </row>
    <row r="507" spans="1:2" x14ac:dyDescent="0.55000000000000004">
      <c r="A507" t="s">
        <v>19</v>
      </c>
      <c r="B507" s="5">
        <v>5261.69818530667</v>
      </c>
    </row>
    <row r="508" spans="1:2" x14ac:dyDescent="0.55000000000000004">
      <c r="A508" t="s">
        <v>19</v>
      </c>
      <c r="B508" s="5">
        <v>5279.1464295667502</v>
      </c>
    </row>
    <row r="509" spans="1:2" x14ac:dyDescent="0.55000000000000004">
      <c r="A509" t="s">
        <v>19</v>
      </c>
      <c r="B509" s="5">
        <v>5284.9625109867802</v>
      </c>
    </row>
    <row r="510" spans="1:2" x14ac:dyDescent="0.55000000000000004">
      <c r="A510" t="s">
        <v>19</v>
      </c>
      <c r="B510" s="5">
        <v>5290.7785924068003</v>
      </c>
    </row>
    <row r="511" spans="1:2" x14ac:dyDescent="0.55000000000000004">
      <c r="A511" t="s">
        <v>19</v>
      </c>
      <c r="B511" s="5">
        <v>5296.5946738268303</v>
      </c>
    </row>
    <row r="512" spans="1:2" x14ac:dyDescent="0.55000000000000004">
      <c r="A512" t="s">
        <v>19</v>
      </c>
      <c r="B512" s="5">
        <v>5308.2268366668904</v>
      </c>
    </row>
    <row r="513" spans="1:2" x14ac:dyDescent="0.55000000000000004">
      <c r="A513" t="s">
        <v>19</v>
      </c>
      <c r="B513" s="5">
        <v>5314.0429180869096</v>
      </c>
    </row>
    <row r="514" spans="1:2" x14ac:dyDescent="0.55000000000000004">
      <c r="A514" t="s">
        <v>19</v>
      </c>
      <c r="B514" s="5">
        <v>5319.8589995069397</v>
      </c>
    </row>
    <row r="515" spans="1:2" x14ac:dyDescent="0.55000000000000004">
      <c r="A515" t="s">
        <v>19</v>
      </c>
      <c r="B515" s="5">
        <v>5325.6750809269697</v>
      </c>
    </row>
    <row r="516" spans="1:2" x14ac:dyDescent="0.55000000000000004">
      <c r="A516" t="s">
        <v>19</v>
      </c>
      <c r="B516" s="5">
        <v>5331.4911623469898</v>
      </c>
    </row>
    <row r="517" spans="1:2" x14ac:dyDescent="0.55000000000000004">
      <c r="A517" t="s">
        <v>19</v>
      </c>
      <c r="B517" s="5">
        <v>5337.3072437670198</v>
      </c>
    </row>
    <row r="518" spans="1:2" x14ac:dyDescent="0.55000000000000004">
      <c r="A518" t="s">
        <v>19</v>
      </c>
      <c r="B518" s="5">
        <v>5348.9394066070799</v>
      </c>
    </row>
    <row r="519" spans="1:2" x14ac:dyDescent="0.55000000000000004">
      <c r="A519" t="s">
        <v>19</v>
      </c>
      <c r="B519" s="5">
        <v>5354.7554880271</v>
      </c>
    </row>
    <row r="520" spans="1:2" x14ac:dyDescent="0.55000000000000004">
      <c r="A520" t="s">
        <v>19</v>
      </c>
      <c r="B520" s="5">
        <v>5360.5715694471301</v>
      </c>
    </row>
    <row r="521" spans="1:2" x14ac:dyDescent="0.55000000000000004">
      <c r="A521" t="s">
        <v>19</v>
      </c>
      <c r="B521" s="5">
        <v>5366.3876508671601</v>
      </c>
    </row>
    <row r="522" spans="1:2" x14ac:dyDescent="0.55000000000000004">
      <c r="A522" t="s">
        <v>19</v>
      </c>
      <c r="B522" s="5">
        <v>5372.2037322871802</v>
      </c>
    </row>
    <row r="523" spans="1:2" x14ac:dyDescent="0.55000000000000004">
      <c r="A523" t="s">
        <v>19</v>
      </c>
      <c r="B523" s="5">
        <v>5383.8358951272403</v>
      </c>
    </row>
    <row r="524" spans="1:2" x14ac:dyDescent="0.55000000000000004">
      <c r="A524" t="s">
        <v>19</v>
      </c>
      <c r="B524" s="5">
        <v>5389.6519765472603</v>
      </c>
    </row>
    <row r="525" spans="1:2" x14ac:dyDescent="0.55000000000000004">
      <c r="A525" t="s">
        <v>19</v>
      </c>
      <c r="B525" s="5">
        <v>5395.4680579672904</v>
      </c>
    </row>
    <row r="526" spans="1:2" x14ac:dyDescent="0.55000000000000004">
      <c r="A526" t="s">
        <v>19</v>
      </c>
      <c r="B526" s="5">
        <v>5401.2841393873196</v>
      </c>
    </row>
    <row r="527" spans="1:2" x14ac:dyDescent="0.55000000000000004">
      <c r="A527" t="s">
        <v>19</v>
      </c>
      <c r="B527" s="5">
        <v>5419</v>
      </c>
    </row>
    <row r="528" spans="1:2" x14ac:dyDescent="0.55000000000000004">
      <c r="A528" t="s">
        <v>19</v>
      </c>
      <c r="B528" s="5">
        <v>5424.5484650674298</v>
      </c>
    </row>
    <row r="529" spans="1:2" x14ac:dyDescent="0.55000000000000004">
      <c r="A529" t="s">
        <v>19</v>
      </c>
      <c r="B529" s="5">
        <v>5436.1806279074799</v>
      </c>
    </row>
    <row r="530" spans="1:2" x14ac:dyDescent="0.55000000000000004">
      <c r="A530" t="s">
        <v>19</v>
      </c>
      <c r="B530" s="5">
        <v>5441.99670932751</v>
      </c>
    </row>
    <row r="531" spans="1:2" x14ac:dyDescent="0.55000000000000004">
      <c r="A531" t="s">
        <v>19</v>
      </c>
      <c r="B531" s="5">
        <v>5447.81279074753</v>
      </c>
    </row>
    <row r="532" spans="1:2" x14ac:dyDescent="0.55000000000000004">
      <c r="A532" t="s">
        <v>19</v>
      </c>
      <c r="B532" s="5">
        <v>5453.6288721675601</v>
      </c>
    </row>
    <row r="533" spans="1:2" x14ac:dyDescent="0.55000000000000004">
      <c r="A533" t="s">
        <v>19</v>
      </c>
      <c r="B533" s="5">
        <v>5459.4449535875901</v>
      </c>
    </row>
    <row r="534" spans="1:2" x14ac:dyDescent="0.55000000000000004">
      <c r="A534" t="s">
        <v>19</v>
      </c>
      <c r="B534" s="5">
        <v>5465.2610350076202</v>
      </c>
    </row>
    <row r="535" spans="1:2" x14ac:dyDescent="0.55000000000000004">
      <c r="A535" t="s">
        <v>19</v>
      </c>
      <c r="B535" s="5">
        <v>5476.8931978476703</v>
      </c>
    </row>
    <row r="536" spans="1:2" x14ac:dyDescent="0.55000000000000004">
      <c r="A536" t="s">
        <v>19</v>
      </c>
      <c r="B536" s="5">
        <v>5494.3414421077496</v>
      </c>
    </row>
    <row r="537" spans="1:2" x14ac:dyDescent="0.55000000000000004">
      <c r="A537" t="s">
        <v>19</v>
      </c>
      <c r="B537" s="5">
        <v>5505.9736049478097</v>
      </c>
    </row>
    <row r="538" spans="1:2" x14ac:dyDescent="0.55000000000000004">
      <c r="A538" t="s">
        <v>19</v>
      </c>
      <c r="B538" s="5">
        <v>5511.7896863678297</v>
      </c>
    </row>
    <row r="539" spans="1:2" x14ac:dyDescent="0.55000000000000004">
      <c r="A539" t="s">
        <v>19</v>
      </c>
      <c r="B539" s="5">
        <v>5523.4218492078899</v>
      </c>
    </row>
    <row r="540" spans="1:2" x14ac:dyDescent="0.55000000000000004">
      <c r="A540" t="s">
        <v>19</v>
      </c>
      <c r="B540" s="5">
        <v>5529.2379306279099</v>
      </c>
    </row>
    <row r="541" spans="1:2" x14ac:dyDescent="0.55000000000000004">
      <c r="A541" t="s">
        <v>19</v>
      </c>
      <c r="B541" s="5">
        <v>5540.87009346797</v>
      </c>
    </row>
    <row r="542" spans="1:2" x14ac:dyDescent="0.55000000000000004">
      <c r="A542" t="s">
        <v>19</v>
      </c>
      <c r="B542" s="5">
        <v>5546.6861748879901</v>
      </c>
    </row>
    <row r="543" spans="1:2" x14ac:dyDescent="0.55000000000000004">
      <c r="A543" t="s">
        <v>19</v>
      </c>
      <c r="B543" s="5">
        <v>5564.1344191480703</v>
      </c>
    </row>
    <row r="544" spans="1:2" x14ac:dyDescent="0.55000000000000004">
      <c r="A544" t="s">
        <v>19</v>
      </c>
      <c r="B544" s="5">
        <v>5575.7665819881304</v>
      </c>
    </row>
    <row r="545" spans="1:2" x14ac:dyDescent="0.55000000000000004">
      <c r="A545" t="s">
        <v>19</v>
      </c>
      <c r="B545" s="5">
        <v>5593.2148262482096</v>
      </c>
    </row>
    <row r="546" spans="1:2" x14ac:dyDescent="0.55000000000000004">
      <c r="A546" t="s">
        <v>19</v>
      </c>
      <c r="B546" s="5">
        <v>5610.6630705082898</v>
      </c>
    </row>
    <row r="547" spans="1:2" x14ac:dyDescent="0.55000000000000004">
      <c r="A547" t="s">
        <v>19</v>
      </c>
      <c r="B547" s="5">
        <v>5628.11131476837</v>
      </c>
    </row>
    <row r="548" spans="1:2" x14ac:dyDescent="0.55000000000000004">
      <c r="A548" t="s">
        <v>19</v>
      </c>
      <c r="B548" s="5">
        <v>5633.9273961884001</v>
      </c>
    </row>
    <row r="549" spans="1:2" x14ac:dyDescent="0.55000000000000004">
      <c r="A549" t="s">
        <v>19</v>
      </c>
      <c r="B549" s="5">
        <v>5651.3756404484802</v>
      </c>
    </row>
    <row r="550" spans="1:2" x14ac:dyDescent="0.55000000000000004">
      <c r="A550" t="s">
        <v>19</v>
      </c>
      <c r="B550" s="5">
        <v>5663.0078032885303</v>
      </c>
    </row>
    <row r="551" spans="1:2" x14ac:dyDescent="0.55000000000000004">
      <c r="A551" t="s">
        <v>19</v>
      </c>
      <c r="B551" s="5">
        <v>5668.8238847085604</v>
      </c>
    </row>
    <row r="552" spans="1:2" x14ac:dyDescent="0.55000000000000004">
      <c r="A552" t="s">
        <v>19</v>
      </c>
      <c r="B552" s="5">
        <v>5674.6399661285895</v>
      </c>
    </row>
    <row r="553" spans="1:2" x14ac:dyDescent="0.55000000000000004">
      <c r="A553" t="s">
        <v>19</v>
      </c>
      <c r="B553" s="5">
        <v>5680.4560475486196</v>
      </c>
    </row>
    <row r="554" spans="1:2" x14ac:dyDescent="0.55000000000000004">
      <c r="A554" t="s">
        <v>19</v>
      </c>
      <c r="B554" s="5">
        <v>5697.9042918086998</v>
      </c>
    </row>
    <row r="555" spans="1:2" x14ac:dyDescent="0.55000000000000004">
      <c r="A555" t="s">
        <v>19</v>
      </c>
      <c r="B555" s="5">
        <v>5703.7203732287198</v>
      </c>
    </row>
    <row r="556" spans="1:2" x14ac:dyDescent="0.55000000000000004">
      <c r="A556" t="s">
        <v>19</v>
      </c>
      <c r="B556" s="5">
        <v>5709.5364546487499</v>
      </c>
    </row>
    <row r="557" spans="1:2" x14ac:dyDescent="0.55000000000000004">
      <c r="A557" t="s">
        <v>19</v>
      </c>
      <c r="B557" s="5">
        <v>5715.35253606878</v>
      </c>
    </row>
    <row r="558" spans="1:2" x14ac:dyDescent="0.55000000000000004">
      <c r="A558" t="s">
        <v>19</v>
      </c>
      <c r="B558" s="5">
        <v>5726.9846989088301</v>
      </c>
    </row>
    <row r="559" spans="1:2" x14ac:dyDescent="0.55000000000000004">
      <c r="A559" t="s">
        <v>19</v>
      </c>
      <c r="B559" s="5">
        <v>5732.8007803288601</v>
      </c>
    </row>
    <row r="560" spans="1:2" x14ac:dyDescent="0.55000000000000004">
      <c r="A560" t="s">
        <v>19</v>
      </c>
      <c r="B560" s="5">
        <v>5738.6168617488902</v>
      </c>
    </row>
    <row r="561" spans="1:2" x14ac:dyDescent="0.55000000000000004">
      <c r="A561" t="s">
        <v>19</v>
      </c>
      <c r="B561" s="5">
        <v>5744.4329431689102</v>
      </c>
    </row>
    <row r="562" spans="1:2" x14ac:dyDescent="0.55000000000000004">
      <c r="A562" t="s">
        <v>19</v>
      </c>
      <c r="B562" s="5">
        <v>5750.2490245889403</v>
      </c>
    </row>
    <row r="563" spans="1:2" x14ac:dyDescent="0.55000000000000004">
      <c r="A563" t="s">
        <v>19</v>
      </c>
      <c r="B563" s="5">
        <v>5756.0651060089704</v>
      </c>
    </row>
    <row r="564" spans="1:2" x14ac:dyDescent="0.55000000000000004">
      <c r="A564" t="s">
        <v>19</v>
      </c>
      <c r="B564" s="5">
        <v>5767.6972688490196</v>
      </c>
    </row>
    <row r="565" spans="1:2" x14ac:dyDescent="0.55000000000000004">
      <c r="A565" t="s">
        <v>19</v>
      </c>
      <c r="B565" s="5">
        <v>5773.5133502690496</v>
      </c>
    </row>
    <row r="566" spans="1:2" x14ac:dyDescent="0.55000000000000004">
      <c r="A566" t="s">
        <v>19</v>
      </c>
      <c r="B566" s="5">
        <v>5779.3294316890697</v>
      </c>
    </row>
    <row r="567" spans="1:2" x14ac:dyDescent="0.55000000000000004">
      <c r="A567" t="s">
        <v>19</v>
      </c>
      <c r="B567" s="5">
        <v>5785.1455131090997</v>
      </c>
    </row>
    <row r="568" spans="1:2" x14ac:dyDescent="0.55000000000000004">
      <c r="A568" t="s">
        <v>19</v>
      </c>
      <c r="B568" s="5">
        <v>5790.9615945291298</v>
      </c>
    </row>
    <row r="569" spans="1:2" x14ac:dyDescent="0.55000000000000004">
      <c r="A569" t="s">
        <v>19</v>
      </c>
      <c r="B569" s="5">
        <v>5802.5937573691799</v>
      </c>
    </row>
    <row r="570" spans="1:2" x14ac:dyDescent="0.55000000000000004">
      <c r="A570" t="s">
        <v>19</v>
      </c>
      <c r="B570" s="5">
        <v>5808.40983878921</v>
      </c>
    </row>
    <row r="571" spans="1:2" x14ac:dyDescent="0.55000000000000004">
      <c r="A571" t="s">
        <v>19</v>
      </c>
      <c r="B571" s="5">
        <v>5814.22592020924</v>
      </c>
    </row>
    <row r="572" spans="1:2" x14ac:dyDescent="0.55000000000000004">
      <c r="A572" t="s">
        <v>19</v>
      </c>
      <c r="B572" s="5">
        <v>5820.0420016292601</v>
      </c>
    </row>
    <row r="573" spans="1:2" x14ac:dyDescent="0.55000000000000004">
      <c r="A573" t="s">
        <v>19</v>
      </c>
      <c r="B573" s="5">
        <v>5843.3063273093703</v>
      </c>
    </row>
    <row r="574" spans="1:2" x14ac:dyDescent="0.55000000000000004">
      <c r="A574" t="s">
        <v>19</v>
      </c>
      <c r="B574" s="5">
        <v>5854.9384901494304</v>
      </c>
    </row>
    <row r="575" spans="1:2" x14ac:dyDescent="0.55000000000000004">
      <c r="A575" t="s">
        <v>19</v>
      </c>
      <c r="B575" s="5">
        <v>5860.7545715694496</v>
      </c>
    </row>
    <row r="576" spans="1:2" x14ac:dyDescent="0.55000000000000004">
      <c r="A576" t="s">
        <v>19</v>
      </c>
      <c r="B576" s="5">
        <v>5866.5706529894796</v>
      </c>
    </row>
    <row r="577" spans="1:2" x14ac:dyDescent="0.55000000000000004">
      <c r="A577" t="s">
        <v>19</v>
      </c>
      <c r="B577" s="5">
        <v>5872.3867344095097</v>
      </c>
    </row>
    <row r="578" spans="1:2" x14ac:dyDescent="0.55000000000000004">
      <c r="A578" t="s">
        <v>19</v>
      </c>
      <c r="B578" s="5">
        <v>5878.2028158295298</v>
      </c>
    </row>
    <row r="579" spans="1:2" x14ac:dyDescent="0.55000000000000004">
      <c r="A579" t="s">
        <v>19</v>
      </c>
      <c r="B579" s="5">
        <v>5884.0188972495598</v>
      </c>
    </row>
    <row r="580" spans="1:2" x14ac:dyDescent="0.55000000000000004">
      <c r="A580" t="s">
        <v>19</v>
      </c>
      <c r="B580" s="5">
        <v>5895.6510600896099</v>
      </c>
    </row>
    <row r="581" spans="1:2" x14ac:dyDescent="0.55000000000000004">
      <c r="A581" t="s">
        <v>19</v>
      </c>
      <c r="B581" s="5">
        <v>5913.0993043497001</v>
      </c>
    </row>
    <row r="582" spans="1:2" x14ac:dyDescent="0.55000000000000004">
      <c r="A582" t="s">
        <v>19</v>
      </c>
      <c r="B582" s="5">
        <v>5924.7314671897502</v>
      </c>
    </row>
    <row r="583" spans="1:2" x14ac:dyDescent="0.55000000000000004">
      <c r="A583" t="s">
        <v>19</v>
      </c>
      <c r="B583" s="5">
        <v>5930.5475486097803</v>
      </c>
    </row>
    <row r="584" spans="1:2" x14ac:dyDescent="0.55000000000000004">
      <c r="A584" t="s">
        <v>19</v>
      </c>
      <c r="B584" s="5">
        <v>5942.1797114498304</v>
      </c>
    </row>
    <row r="585" spans="1:2" x14ac:dyDescent="0.55000000000000004">
      <c r="A585" t="s">
        <v>19</v>
      </c>
      <c r="B585" s="5">
        <v>5947.9957928698605</v>
      </c>
    </row>
    <row r="586" spans="1:2" x14ac:dyDescent="0.55000000000000004">
      <c r="A586" t="s">
        <v>19</v>
      </c>
      <c r="B586" s="5">
        <v>5959.6279557099097</v>
      </c>
    </row>
    <row r="587" spans="1:2" x14ac:dyDescent="0.55000000000000004">
      <c r="A587" t="s">
        <v>19</v>
      </c>
      <c r="B587" s="5">
        <v>5965.4440371299397</v>
      </c>
    </row>
    <row r="588" spans="1:2" x14ac:dyDescent="0.55000000000000004">
      <c r="A588" t="s">
        <v>19</v>
      </c>
      <c r="B588" s="5">
        <v>5982.8922813900199</v>
      </c>
    </row>
    <row r="589" spans="1:2" x14ac:dyDescent="0.55000000000000004">
      <c r="A589" t="s">
        <v>19</v>
      </c>
      <c r="B589" s="5">
        <v>5994.52444423007</v>
      </c>
    </row>
    <row r="590" spans="1:2" x14ac:dyDescent="0.55000000000000004">
      <c r="A590" t="s">
        <v>19</v>
      </c>
      <c r="B590" s="5">
        <v>6011.9726884901502</v>
      </c>
    </row>
    <row r="591" spans="1:2" x14ac:dyDescent="0.55000000000000004">
      <c r="A591" t="s">
        <v>19</v>
      </c>
      <c r="B591" s="5">
        <v>6029.4209327502404</v>
      </c>
    </row>
    <row r="592" spans="1:2" x14ac:dyDescent="0.55000000000000004">
      <c r="A592" t="s">
        <v>19</v>
      </c>
      <c r="B592" s="5">
        <v>6046.8691770103196</v>
      </c>
    </row>
    <row r="593" spans="1:2" x14ac:dyDescent="0.55000000000000004">
      <c r="A593" t="s">
        <v>19</v>
      </c>
      <c r="B593" s="5">
        <v>6052.6852584303397</v>
      </c>
    </row>
    <row r="594" spans="1:2" x14ac:dyDescent="0.55000000000000004">
      <c r="A594" t="s">
        <v>19</v>
      </c>
      <c r="B594" s="5">
        <v>6070.1335026904299</v>
      </c>
    </row>
    <row r="595" spans="1:2" x14ac:dyDescent="0.55000000000000004">
      <c r="A595" t="s">
        <v>19</v>
      </c>
      <c r="B595" s="5">
        <v>6081.76566553048</v>
      </c>
    </row>
    <row r="596" spans="1:2" x14ac:dyDescent="0.55000000000000004">
      <c r="A596" t="s">
        <v>19</v>
      </c>
      <c r="B596" s="5">
        <v>6087.58174695051</v>
      </c>
    </row>
    <row r="597" spans="1:2" x14ac:dyDescent="0.55000000000000004">
      <c r="A597" t="s">
        <v>19</v>
      </c>
      <c r="B597" s="5">
        <v>6093.3978283705301</v>
      </c>
    </row>
    <row r="598" spans="1:2" x14ac:dyDescent="0.55000000000000004">
      <c r="A598" t="s">
        <v>19</v>
      </c>
      <c r="B598" s="5">
        <v>6099.2139097905601</v>
      </c>
    </row>
    <row r="599" spans="1:2" x14ac:dyDescent="0.55000000000000004">
      <c r="A599" t="s">
        <v>19</v>
      </c>
      <c r="B599" s="5">
        <v>6116.6621540506403</v>
      </c>
    </row>
    <row r="600" spans="1:2" x14ac:dyDescent="0.55000000000000004">
      <c r="A600" t="s">
        <v>19</v>
      </c>
      <c r="B600" s="5">
        <v>6122.4782354706704</v>
      </c>
    </row>
    <row r="601" spans="1:2" x14ac:dyDescent="0.55000000000000004">
      <c r="A601" t="s">
        <v>19</v>
      </c>
      <c r="B601" s="5">
        <v>6128.2943168907004</v>
      </c>
    </row>
    <row r="602" spans="1:2" x14ac:dyDescent="0.55000000000000004">
      <c r="A602" t="s">
        <v>19</v>
      </c>
      <c r="B602" s="5">
        <v>6134.1103983107196</v>
      </c>
    </row>
    <row r="603" spans="1:2" x14ac:dyDescent="0.55000000000000004">
      <c r="A603" t="s">
        <v>19</v>
      </c>
      <c r="B603" s="5">
        <v>6145.7425611507797</v>
      </c>
    </row>
    <row r="604" spans="1:2" x14ac:dyDescent="0.55000000000000004">
      <c r="A604" t="s">
        <v>19</v>
      </c>
      <c r="B604" s="5">
        <v>6151.5586425707997</v>
      </c>
    </row>
    <row r="605" spans="1:2" x14ac:dyDescent="0.55000000000000004">
      <c r="A605" t="s">
        <v>19</v>
      </c>
      <c r="B605" s="5">
        <v>6157.3747239908298</v>
      </c>
    </row>
    <row r="606" spans="1:2" x14ac:dyDescent="0.55000000000000004">
      <c r="A606" t="s">
        <v>19</v>
      </c>
      <c r="B606" s="5">
        <v>6163.1908054108599</v>
      </c>
    </row>
    <row r="607" spans="1:2" x14ac:dyDescent="0.55000000000000004">
      <c r="A607" t="s">
        <v>19</v>
      </c>
      <c r="B607" s="5">
        <v>6169.0068868308799</v>
      </c>
    </row>
    <row r="608" spans="1:2" x14ac:dyDescent="0.55000000000000004">
      <c r="A608" t="s">
        <v>19</v>
      </c>
      <c r="B608" s="5">
        <v>6174.82296825091</v>
      </c>
    </row>
    <row r="609" spans="1:2" x14ac:dyDescent="0.55000000000000004">
      <c r="A609" t="s">
        <v>19</v>
      </c>
      <c r="B609" s="5">
        <v>6186.4551310909701</v>
      </c>
    </row>
    <row r="610" spans="1:2" x14ac:dyDescent="0.55000000000000004">
      <c r="A610" t="s">
        <v>19</v>
      </c>
      <c r="B610" s="5">
        <v>6192.2712125109902</v>
      </c>
    </row>
    <row r="611" spans="1:2" x14ac:dyDescent="0.55000000000000004">
      <c r="A611" t="s">
        <v>19</v>
      </c>
      <c r="B611" s="5">
        <v>6198.0872939310202</v>
      </c>
    </row>
    <row r="612" spans="1:2" x14ac:dyDescent="0.55000000000000004">
      <c r="A612" t="s">
        <v>19</v>
      </c>
      <c r="B612" s="5">
        <v>6203.9033753510503</v>
      </c>
    </row>
    <row r="613" spans="1:2" x14ac:dyDescent="0.55000000000000004">
      <c r="A613" t="s">
        <v>19</v>
      </c>
      <c r="B613" s="5">
        <v>6209.7194567710703</v>
      </c>
    </row>
    <row r="614" spans="1:2" x14ac:dyDescent="0.55000000000000004">
      <c r="A614" t="s">
        <v>19</v>
      </c>
      <c r="B614" s="5">
        <v>6212</v>
      </c>
    </row>
    <row r="615" spans="1:2" x14ac:dyDescent="0.55000000000000004">
      <c r="A615" t="s">
        <v>19</v>
      </c>
      <c r="B615" s="5">
        <v>6221.3516196111304</v>
      </c>
    </row>
    <row r="616" spans="1:2" x14ac:dyDescent="0.55000000000000004">
      <c r="A616" t="s">
        <v>19</v>
      </c>
      <c r="B616" s="5">
        <v>6227.1677010311496</v>
      </c>
    </row>
    <row r="617" spans="1:2" x14ac:dyDescent="0.55000000000000004">
      <c r="A617" t="s">
        <v>19</v>
      </c>
      <c r="B617" s="5">
        <v>6232.9837824511796</v>
      </c>
    </row>
    <row r="618" spans="1:2" x14ac:dyDescent="0.55000000000000004">
      <c r="A618" t="s">
        <v>19</v>
      </c>
      <c r="B618" s="5">
        <v>6238.7998638712097</v>
      </c>
    </row>
  </sheetData>
  <autoFilter ref="A1:B988" xr:uid="{A4068446-5D06-43AC-B74A-87C0EB26282A}"/>
  <sortState xmlns:xlrd2="http://schemas.microsoft.com/office/spreadsheetml/2017/richdata2" ref="D2:D619">
    <sortCondition ref="D2:D619"/>
  </sortState>
  <mergeCells count="2">
    <mergeCell ref="K4:P8"/>
    <mergeCell ref="K12:P16"/>
  </mergeCells>
  <conditionalFormatting sqref="A1:A1048576 C1:C1048576">
    <cfRule type="containsText" dxfId="3" priority="5" operator="containsText" text="Canceled">
      <formula>NOT(ISERROR(SEARCH("Canceled",A1)))</formula>
    </cfRule>
    <cfRule type="containsText" dxfId="2" priority="6" operator="containsText" text="live">
      <formula>NOT(ISERROR(SEARCH("live",A1)))</formula>
    </cfRule>
    <cfRule type="containsText" dxfId="1" priority="7" operator="containsText" text="Successful">
      <formula>NOT(ISERROR(SEARCH("Successful",A1)))</formula>
    </cfRule>
    <cfRule type="containsText" dxfId="0" priority="8" operator="containsText" text="failed">
      <formula>NOT(ISERROR(SEARCH("failed",A1)))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Parent Category</vt:lpstr>
      <vt:lpstr>Sub-Category</vt:lpstr>
      <vt:lpstr>Date Started Data</vt:lpstr>
      <vt:lpstr>% of projects</vt:lpstr>
      <vt:lpstr>Count of Backers</vt:lpstr>
      <vt:lpstr>Outcome</vt:lpstr>
      <vt:lpstr>Percent_Funded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Christina Tetreault</cp:lastModifiedBy>
  <cp:lastPrinted>2023-06-15T05:08:40Z</cp:lastPrinted>
  <dcterms:created xsi:type="dcterms:W3CDTF">2021-09-29T18:52:28Z</dcterms:created>
  <dcterms:modified xsi:type="dcterms:W3CDTF">2023-06-16T00:24:15Z</dcterms:modified>
</cp:coreProperties>
</file>