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Aragón\Downloads\"/>
    </mc:Choice>
  </mc:AlternateContent>
  <xr:revisionPtr revIDLastSave="0" documentId="13_ncr:1_{D0BB773B-DB68-41B6-A5DD-214C2A235669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ADENA DE VALOR" sheetId="1" r:id="rId1"/>
    <sheet name="APU URBANO" sheetId="5" r:id="rId2"/>
    <sheet name="APU ORTOFOTO" sheetId="2" r:id="rId3"/>
    <sheet name="APU DTM" sheetId="3" r:id="rId4"/>
    <sheet name="APU CARTOGRAFI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5" l="1"/>
  <c r="F40" i="5"/>
  <c r="F9" i="5"/>
  <c r="F10" i="5"/>
  <c r="F11" i="5"/>
  <c r="F12" i="5"/>
  <c r="F13" i="5"/>
  <c r="F8" i="5"/>
  <c r="F30" i="5"/>
  <c r="F22" i="5"/>
  <c r="F5" i="5"/>
  <c r="F6" i="5"/>
  <c r="F44" i="5"/>
  <c r="F43" i="5"/>
  <c r="F41" i="5"/>
  <c r="F39" i="5"/>
  <c r="F38" i="5"/>
  <c r="F37" i="5"/>
  <c r="F29" i="5"/>
  <c r="F28" i="5"/>
  <c r="F27" i="5"/>
  <c r="F26" i="5"/>
  <c r="F25" i="5"/>
  <c r="F24" i="5"/>
  <c r="F23" i="5"/>
  <c r="F21" i="5"/>
  <c r="F7" i="5"/>
  <c r="F4" i="5"/>
  <c r="F45" i="5" l="1"/>
  <c r="F46" i="5" s="1"/>
  <c r="F47" i="5" s="1"/>
  <c r="F14" i="5"/>
  <c r="F15" i="5" s="1"/>
  <c r="F16" i="5" s="1"/>
  <c r="F31" i="5"/>
  <c r="F32" i="5" s="1"/>
  <c r="F33" i="5" s="1"/>
  <c r="B18" i="1"/>
  <c r="D19" i="1" l="1"/>
  <c r="D18" i="1"/>
  <c r="D14" i="1"/>
  <c r="D13" i="1"/>
  <c r="E19" i="1" l="1"/>
  <c r="F19" i="1" s="1"/>
  <c r="D20" i="1"/>
  <c r="E18" i="1"/>
  <c r="F18" i="1" s="1"/>
  <c r="E13" i="1"/>
  <c r="F13" i="1" s="1"/>
  <c r="E14" i="1"/>
  <c r="F14" i="1" s="1"/>
  <c r="F10" i="4"/>
  <c r="F9" i="4"/>
  <c r="F8" i="4"/>
  <c r="F7" i="4"/>
  <c r="F6" i="4"/>
  <c r="F5" i="4"/>
  <c r="F4" i="4"/>
  <c r="F3" i="4"/>
  <c r="F11" i="4" s="1"/>
  <c r="E9" i="1" s="1"/>
  <c r="F5" i="3"/>
  <c r="F6" i="3"/>
  <c r="F4" i="3"/>
  <c r="F7" i="3"/>
  <c r="F8" i="3"/>
  <c r="F9" i="3"/>
  <c r="F10" i="3"/>
  <c r="F11" i="3"/>
  <c r="F3" i="3"/>
  <c r="F5" i="2"/>
  <c r="F6" i="2"/>
  <c r="F7" i="2"/>
  <c r="F8" i="2"/>
  <c r="F9" i="2"/>
  <c r="F10" i="2"/>
  <c r="F11" i="2"/>
  <c r="F4" i="2"/>
  <c r="F3" i="2"/>
  <c r="F20" i="1" l="1"/>
  <c r="E20" i="1"/>
  <c r="F12" i="4"/>
  <c r="F13" i="4" s="1"/>
  <c r="F12" i="3"/>
  <c r="F13" i="3" l="1"/>
  <c r="F14" i="3" s="1"/>
  <c r="E8" i="1"/>
  <c r="F12" i="2"/>
  <c r="F13" i="2" l="1"/>
  <c r="F14" i="2" s="1"/>
  <c r="E7" i="1"/>
  <c r="E10" i="1" s="1"/>
  <c r="F9" i="1"/>
  <c r="G9" i="1" s="1"/>
  <c r="F8" i="1"/>
  <c r="G8" i="1" s="1"/>
  <c r="F7" i="1" l="1"/>
  <c r="F10" i="1"/>
  <c r="G7" i="1"/>
  <c r="G10" i="1" s="1"/>
</calcChain>
</file>

<file path=xl/sharedStrings.xml><?xml version="1.0" encoding="utf-8"?>
<sst xmlns="http://schemas.openxmlformats.org/spreadsheetml/2006/main" count="195" uniqueCount="54">
  <si>
    <t>IVA</t>
  </si>
  <si>
    <t>RURAL (Escala 1:5000) - 698.000 HECTAREAS</t>
  </si>
  <si>
    <t>CANTIDAD</t>
  </si>
  <si>
    <t>DESCRIPCION</t>
  </si>
  <si>
    <t>UNIDAD</t>
  </si>
  <si>
    <t>VL. UNITARIO</t>
  </si>
  <si>
    <t>VALOR TOTAL</t>
  </si>
  <si>
    <t>Hectárea</t>
  </si>
  <si>
    <t>SUB TOTAL INSUMOS CARTOGRAFICOS</t>
  </si>
  <si>
    <t>IVA 19%</t>
  </si>
  <si>
    <t>TOTAL INSUMOS CARTOGRAFICOS</t>
  </si>
  <si>
    <t>TOMA DE IMÁGENES RGB+NIR VUELOS FOTOGRAMETRICOS</t>
  </si>
  <si>
    <t>TOMA EN CAMPO DE PUNTOS DE FOTOCONTROL</t>
  </si>
  <si>
    <t>AEROTRIANGULACION (AT)</t>
  </si>
  <si>
    <t>GENERACION DE CURVAS DE NIVEL</t>
  </si>
  <si>
    <t>GENERACION DE BREACKLINES (DRENAJES, VIAS,ETC..)</t>
  </si>
  <si>
    <t>GENERACION DE MODELO DIGITAL DE TERRENO</t>
  </si>
  <si>
    <t>CONTROL DE CALIDAD</t>
  </si>
  <si>
    <t>GENERACION DE MODELO DIGITAL DE TERRENO FINAL</t>
  </si>
  <si>
    <t>DEDICACION</t>
  </si>
  <si>
    <t xml:space="preserve">ORTORECTIFICACION </t>
  </si>
  <si>
    <t>GENERACION ORTOMOSAICO</t>
  </si>
  <si>
    <t xml:space="preserve">BALANCEO RADIOMETRICO </t>
  </si>
  <si>
    <t>GENERACION DTM ORTOIMAGEN</t>
  </si>
  <si>
    <t xml:space="preserve"> DOCUMENTACION, INFORMES Y METADATOS</t>
  </si>
  <si>
    <t>RESTITUCION FOTOGRAMETRICA 3D</t>
  </si>
  <si>
    <t>CONTROL DE CALIDAD RESTITUCION</t>
  </si>
  <si>
    <t>CONTROL DE CALIDAD EDICION</t>
  </si>
  <si>
    <t>CARGUE, EDICION Y ESTRUCTURACION (GDB)</t>
  </si>
  <si>
    <t>PRODUCTO</t>
  </si>
  <si>
    <t>No</t>
  </si>
  <si>
    <t>SUMINISTRAR MODELO DIGITAL DE TERRENO (DTM) 5x5</t>
  </si>
  <si>
    <t>SUMINISTRAR CARTOGRAFÍA VECTORIAL ESCALA 1:5.000 (GDB)</t>
  </si>
  <si>
    <t>SUMINISTRAR ORTOFOTOMOSAICO GSD 30 CM</t>
  </si>
  <si>
    <t xml:space="preserve">CARTOGRAFIA BASICA </t>
  </si>
  <si>
    <t>ACTIVIDAD</t>
  </si>
  <si>
    <t>COSTO DIRECTO</t>
  </si>
  <si>
    <t>TIEMPO meses</t>
  </si>
  <si>
    <t>COSTO TOTAL ACTIVIDAD</t>
  </si>
  <si>
    <t>1,1 ORTOFOTOMOSAICO</t>
  </si>
  <si>
    <t>1,2 MODELO DIGITAL DE TERRENO (DTM)</t>
  </si>
  <si>
    <t>1,3 CARTOGRAFIA VECTORIAL</t>
  </si>
  <si>
    <t>FOTOCONTROL</t>
  </si>
  <si>
    <t>VR HECTAREA</t>
  </si>
  <si>
    <t>No HECTAREAS</t>
  </si>
  <si>
    <t>SOBRE COSTOS GENERADOS</t>
  </si>
  <si>
    <t>TOMA DE IMÁGENES RGB+NIR</t>
  </si>
  <si>
    <t>TOMA DE DATOS LIDAR</t>
  </si>
  <si>
    <t>ITEM</t>
  </si>
  <si>
    <t>Valor total</t>
  </si>
  <si>
    <t>COSTO TOTAL</t>
  </si>
  <si>
    <t>ORTOFOTO URBANA ESCAL 1000</t>
  </si>
  <si>
    <t>DTM URBANA ESCAL 1000</t>
  </si>
  <si>
    <t>TOMA DE DATOS LIDAR VUELOS FOTOGRAMETRICOS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</si>
</sst>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_-;\-* #,##0_-;_-* &quot;-&quot;_-;_-@_-"/>
    <numFmt numFmtId="165" formatCode="_-&quot;$&quot;\ * #,##0.00_-;\-&quot;$&quot;\ * #,##0.00_-;_-&quot;$&quot;\ * &quot;-&quot;??_-;_-@_-"/>
    <numFmt numFmtId="166" formatCode="_-&quot;$&quot;* #,##0_-;\-&quot;$&quot;* #,##0_-;_-&quot;$&quot;* &quot;-&quot;_-;_-@_-"/>
    <numFmt numFmtId="167" formatCode="_-&quot;$&quot;* #,##0.0000000_-;\-&quot;$&quot;* #,##0.0000000_-;_-&quot;$&quot;* &quot;-&quot;??_-;_-@_-"/>
    <numFmt numFmtId="168" formatCode="_-&quot;$&quot;\ * #,##0_-;\-&quot;$&quot;\ * #,##0_-;_-&quot;$&quot;\ * &quot;-&quot;??_-;_-@_-"/>
    <numFmt numFmtId="169" formatCode="_-* #,##0.00_-;\-* #,##0.00_-;_-* &quot;-&quot;_-;_-@_-"/>
    <numFmt numFmtId="170" formatCode="_-&quot;$&quot;\ * #,##0.0_-;\-&quot;$&quot;\ * #,##0.0_-;_-&quot;$&quot;\ * &quot;-&quot;??_-;_-@_-"/>
    <numFmt numFmtId="171" formatCode="_-&quot;$&quot;\ * #,##0.0_-;\-&quot;$&quot;\ * #,##0.0_-;_-&quot;$&quot;\ * &quot;-&quot;?_-;_-@_-"/>
    <numFmt numFmtId="172" formatCode="_-&quot;$&quot;\ * #,##0.00000_-;\-&quot;$&quot;\ * #,##0.00000_-;_-&quot;$&quot;\ * &quot;-&quot;??_-;_-@_-"/>
    <numFmt numFmtId="173" formatCode="_-&quot;$&quot;\ * #,##0.000000_-;\-&quot;$&quot;\ * #,##0.000000_-;_-&quot;$&quot;\ 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 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" fillId="0" borderId="0"/>
    <xf numFmtId="164" fontId="14" fillId="0" borderId="0" applyFont="0" applyFill="0" applyBorder="0" applyAlignment="0" applyProtection="0"/>
    <xf numFmtId="0" fontId="14" fillId="0" borderId="0"/>
    <xf numFmtId="0" fontId="1" fillId="0" borderId="0"/>
    <xf numFmtId="0" fontId="13" fillId="0" borderId="0"/>
    <xf numFmtId="165" fontId="14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0" applyFont="1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167" fontId="0" fillId="0" borderId="0" xfId="0" applyNumberFormat="1"/>
    <xf numFmtId="0" fontId="11" fillId="0" borderId="0" xfId="6" applyFont="1" applyAlignment="1">
      <alignment vertical="center" wrapText="1"/>
    </xf>
    <xf numFmtId="3" fontId="11" fillId="0" borderId="1" xfId="6" applyNumberFormat="1" applyFont="1" applyBorder="1" applyAlignment="1">
      <alignment horizontal="center" vertical="center" wrapText="1"/>
    </xf>
    <xf numFmtId="0" fontId="12" fillId="3" borderId="3" xfId="6" applyFont="1" applyFill="1" applyBorder="1" applyAlignment="1">
      <alignment horizontal="center" vertical="center" wrapText="1"/>
    </xf>
    <xf numFmtId="0" fontId="12" fillId="3" borderId="4" xfId="6" applyFont="1" applyFill="1" applyBorder="1" applyAlignment="1">
      <alignment horizontal="center" vertical="center" wrapText="1"/>
    </xf>
    <xf numFmtId="0" fontId="12" fillId="3" borderId="5" xfId="6" applyFont="1" applyFill="1" applyBorder="1" applyAlignment="1">
      <alignment horizontal="center" vertical="center" wrapText="1"/>
    </xf>
    <xf numFmtId="0" fontId="11" fillId="0" borderId="1" xfId="6" applyFont="1" applyBorder="1" applyAlignment="1">
      <alignment wrapText="1"/>
    </xf>
    <xf numFmtId="0" fontId="11" fillId="0" borderId="1" xfId="6" applyFont="1" applyBorder="1"/>
    <xf numFmtId="0" fontId="11" fillId="0" borderId="1" xfId="6" applyFont="1" applyBorder="1" applyAlignment="1">
      <alignment horizontal="center" wrapText="1"/>
    </xf>
    <xf numFmtId="168" fontId="11" fillId="0" borderId="1" xfId="8" applyNumberFormat="1" applyFont="1" applyBorder="1" applyAlignment="1">
      <alignment horizontal="center" vertical="center" wrapText="1"/>
    </xf>
    <xf numFmtId="168" fontId="11" fillId="0" borderId="1" xfId="12" applyNumberFormat="1" applyFont="1" applyBorder="1" applyAlignment="1">
      <alignment horizontal="center" vertical="center"/>
    </xf>
    <xf numFmtId="168" fontId="16" fillId="0" borderId="1" xfId="12" applyNumberFormat="1" applyFont="1" applyBorder="1"/>
    <xf numFmtId="0" fontId="11" fillId="2" borderId="1" xfId="6" applyFont="1" applyFill="1" applyBorder="1"/>
    <xf numFmtId="0" fontId="11" fillId="2" borderId="1" xfId="6" applyFont="1" applyFill="1" applyBorder="1" applyAlignment="1">
      <alignment wrapText="1"/>
    </xf>
    <xf numFmtId="165" fontId="0" fillId="0" borderId="0" xfId="1" applyFont="1"/>
    <xf numFmtId="168" fontId="0" fillId="0" borderId="0" xfId="1" applyNumberFormat="1" applyFont="1"/>
    <xf numFmtId="0" fontId="12" fillId="3" borderId="8" xfId="6" applyFont="1" applyFill="1" applyBorder="1" applyAlignment="1">
      <alignment horizontal="center" vertical="center" wrapText="1"/>
    </xf>
    <xf numFmtId="9" fontId="11" fillId="0" borderId="1" xfId="12" applyNumberFormat="1" applyFont="1" applyBorder="1" applyAlignment="1">
      <alignment horizontal="center" vertical="center"/>
    </xf>
    <xf numFmtId="9" fontId="0" fillId="0" borderId="0" xfId="5" applyFont="1"/>
    <xf numFmtId="168" fontId="0" fillId="0" borderId="0" xfId="0" applyNumberFormat="1"/>
    <xf numFmtId="9" fontId="11" fillId="0" borderId="1" xfId="5" applyFont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0" fillId="0" borderId="2" xfId="0" applyBorder="1"/>
    <xf numFmtId="166" fontId="3" fillId="0" borderId="2" xfId="3" applyFont="1" applyBorder="1" applyAlignment="1">
      <alignment horizontal="center" vertical="center" wrapText="1"/>
    </xf>
    <xf numFmtId="0" fontId="15" fillId="0" borderId="1" xfId="0" applyFont="1" applyBorder="1"/>
    <xf numFmtId="0" fontId="17" fillId="2" borderId="1" xfId="0" applyFont="1" applyFill="1" applyBorder="1" applyAlignment="1">
      <alignment vertical="center" wrapText="1"/>
    </xf>
    <xf numFmtId="3" fontId="17" fillId="2" borderId="1" xfId="2" applyNumberFormat="1" applyFont="1" applyFill="1" applyBorder="1" applyAlignment="1">
      <alignment horizontal="center" vertical="center" wrapText="1"/>
    </xf>
    <xf numFmtId="166" fontId="15" fillId="0" borderId="1" xfId="3" applyFont="1" applyBorder="1" applyAlignment="1">
      <alignment horizontal="center" vertical="center" wrapText="1"/>
    </xf>
    <xf numFmtId="3" fontId="18" fillId="2" borderId="1" xfId="2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165" fontId="0" fillId="0" borderId="0" xfId="0" applyNumberFormat="1"/>
    <xf numFmtId="166" fontId="0" fillId="0" borderId="1" xfId="0" applyNumberFormat="1" applyBorder="1"/>
    <xf numFmtId="168" fontId="0" fillId="0" borderId="1" xfId="1" applyNumberFormat="1" applyFont="1" applyBorder="1"/>
    <xf numFmtId="0" fontId="0" fillId="6" borderId="1" xfId="0" applyFill="1" applyBorder="1"/>
    <xf numFmtId="166" fontId="0" fillId="6" borderId="1" xfId="0" applyNumberFormat="1" applyFill="1" applyBorder="1"/>
    <xf numFmtId="168" fontId="8" fillId="0" borderId="1" xfId="1" applyNumberFormat="1" applyFont="1" applyBorder="1"/>
    <xf numFmtId="0" fontId="8" fillId="0" borderId="1" xfId="0" applyFont="1" applyBorder="1"/>
    <xf numFmtId="0" fontId="8" fillId="6" borderId="1" xfId="0" applyFont="1" applyFill="1" applyBorder="1"/>
    <xf numFmtId="0" fontId="7" fillId="6" borderId="1" xfId="0" applyFont="1" applyFill="1" applyBorder="1"/>
    <xf numFmtId="168" fontId="0" fillId="0" borderId="1" xfId="0" applyNumberFormat="1" applyBorder="1"/>
    <xf numFmtId="168" fontId="8" fillId="0" borderId="1" xfId="0" applyNumberFormat="1" applyFont="1" applyBorder="1"/>
    <xf numFmtId="170" fontId="11" fillId="0" borderId="1" xfId="12" applyNumberFormat="1" applyFont="1" applyBorder="1" applyAlignment="1">
      <alignment horizontal="center" vertical="center"/>
    </xf>
    <xf numFmtId="171" fontId="0" fillId="0" borderId="0" xfId="0" applyNumberFormat="1"/>
    <xf numFmtId="0" fontId="12" fillId="0" borderId="0" xfId="6" applyFont="1" applyAlignment="1">
      <alignment vertical="center" wrapText="1"/>
    </xf>
    <xf numFmtId="172" fontId="0" fillId="0" borderId="0" xfId="0" applyNumberFormat="1"/>
    <xf numFmtId="173" fontId="0" fillId="0" borderId="0" xfId="0" applyNumberFormat="1"/>
    <xf numFmtId="0" fontId="11" fillId="0" borderId="11" xfId="6" applyFont="1" applyBorder="1"/>
    <xf numFmtId="168" fontId="11" fillId="0" borderId="12" xfId="8" applyNumberFormat="1" applyFont="1" applyBorder="1" applyAlignment="1">
      <alignment horizontal="center" vertical="center" wrapText="1"/>
    </xf>
    <xf numFmtId="0" fontId="11" fillId="0" borderId="11" xfId="6" applyFont="1" applyBorder="1" applyAlignment="1">
      <alignment wrapText="1"/>
    </xf>
    <xf numFmtId="0" fontId="11" fillId="2" borderId="11" xfId="6" applyFont="1" applyFill="1" applyBorder="1"/>
    <xf numFmtId="0" fontId="11" fillId="2" borderId="13" xfId="6" applyFont="1" applyFill="1" applyBorder="1" applyAlignment="1">
      <alignment wrapText="1"/>
    </xf>
    <xf numFmtId="3" fontId="11" fillId="0" borderId="14" xfId="6" applyNumberFormat="1" applyFont="1" applyBorder="1" applyAlignment="1">
      <alignment horizontal="center" vertical="center" wrapText="1"/>
    </xf>
    <xf numFmtId="0" fontId="11" fillId="0" borderId="14" xfId="6" applyFont="1" applyBorder="1" applyAlignment="1">
      <alignment horizontal="center" wrapText="1"/>
    </xf>
    <xf numFmtId="9" fontId="11" fillId="0" borderId="14" xfId="12" applyNumberFormat="1" applyFont="1" applyBorder="1" applyAlignment="1">
      <alignment horizontal="center" vertical="center"/>
    </xf>
    <xf numFmtId="168" fontId="11" fillId="0" borderId="15" xfId="8" applyNumberFormat="1" applyFont="1" applyBorder="1" applyAlignment="1">
      <alignment horizontal="center" vertical="center" wrapText="1"/>
    </xf>
    <xf numFmtId="169" fontId="12" fillId="0" borderId="16" xfId="8" applyNumberFormat="1" applyFont="1" applyBorder="1" applyAlignment="1">
      <alignment horizontal="center" vertical="center" wrapText="1"/>
    </xf>
    <xf numFmtId="169" fontId="11" fillId="4" borderId="17" xfId="8" applyNumberFormat="1" applyFont="1" applyFill="1" applyBorder="1" applyAlignment="1">
      <alignment horizontal="center" vertical="center" wrapText="1"/>
    </xf>
    <xf numFmtId="169" fontId="12" fillId="0" borderId="18" xfId="8" applyNumberFormat="1" applyFont="1" applyBorder="1" applyAlignment="1">
      <alignment horizontal="center" vertical="center" wrapText="1"/>
    </xf>
    <xf numFmtId="3" fontId="11" fillId="0" borderId="19" xfId="6" applyNumberFormat="1" applyFont="1" applyBorder="1" applyAlignment="1">
      <alignment horizontal="center" vertical="center" wrapText="1"/>
    </xf>
    <xf numFmtId="0" fontId="11" fillId="0" borderId="19" xfId="6" applyFont="1" applyBorder="1" applyAlignment="1">
      <alignment horizontal="center" wrapText="1"/>
    </xf>
    <xf numFmtId="170" fontId="11" fillId="0" borderId="19" xfId="12" applyNumberFormat="1" applyFont="1" applyBorder="1" applyAlignment="1">
      <alignment horizontal="center" vertical="center"/>
    </xf>
    <xf numFmtId="9" fontId="11" fillId="0" borderId="19" xfId="12" applyNumberFormat="1" applyFont="1" applyBorder="1" applyAlignment="1">
      <alignment horizontal="center" vertical="center"/>
    </xf>
    <xf numFmtId="164" fontId="12" fillId="0" borderId="16" xfId="8" applyFont="1" applyBorder="1" applyAlignment="1">
      <alignment horizontal="center" vertical="center" wrapText="1"/>
    </xf>
    <xf numFmtId="164" fontId="11" fillId="4" borderId="17" xfId="8" applyFont="1" applyFill="1" applyBorder="1" applyAlignment="1">
      <alignment horizontal="center" vertical="center" wrapText="1"/>
    </xf>
    <xf numFmtId="164" fontId="12" fillId="0" borderId="18" xfId="8" applyFont="1" applyBorder="1" applyAlignment="1">
      <alignment horizontal="center" vertical="center" wrapText="1"/>
    </xf>
    <xf numFmtId="168" fontId="16" fillId="0" borderId="19" xfId="12" applyNumberFormat="1" applyFont="1" applyBorder="1"/>
    <xf numFmtId="169" fontId="11" fillId="4" borderId="12" xfId="8" applyNumberFormat="1" applyFont="1" applyFill="1" applyBorder="1" applyAlignment="1">
      <alignment horizontal="center" vertical="center" wrapText="1"/>
    </xf>
    <xf numFmtId="169" fontId="12" fillId="0" borderId="15" xfId="8" applyNumberFormat="1" applyFont="1" applyBorder="1" applyAlignment="1">
      <alignment horizontal="center" vertical="center" wrapText="1"/>
    </xf>
    <xf numFmtId="169" fontId="12" fillId="0" borderId="24" xfId="8" applyNumberFormat="1" applyFont="1" applyBorder="1" applyAlignment="1">
      <alignment horizontal="center" vertical="center" wrapText="1"/>
    </xf>
    <xf numFmtId="168" fontId="16" fillId="0" borderId="14" xfId="12" applyNumberFormat="1" applyFont="1" applyBorder="1"/>
    <xf numFmtId="0" fontId="11" fillId="2" borderId="11" xfId="6" applyFont="1" applyFill="1" applyBorder="1" applyAlignment="1">
      <alignment wrapText="1"/>
    </xf>
    <xf numFmtId="9" fontId="11" fillId="0" borderId="19" xfId="5" applyFont="1" applyBorder="1" applyAlignment="1">
      <alignment horizontal="center" vertical="center"/>
    </xf>
    <xf numFmtId="168" fontId="11" fillId="0" borderId="25" xfId="8" applyNumberFormat="1" applyFont="1" applyBorder="1" applyAlignment="1">
      <alignment horizontal="center" vertical="center" wrapText="1"/>
    </xf>
    <xf numFmtId="164" fontId="12" fillId="0" borderId="22" xfId="8" applyFont="1" applyBorder="1" applyAlignment="1">
      <alignment horizontal="center" vertical="center" wrapText="1"/>
    </xf>
    <xf numFmtId="164" fontId="11" fillId="4" borderId="12" xfId="8" applyFont="1" applyFill="1" applyBorder="1" applyAlignment="1">
      <alignment horizontal="center" vertical="center" wrapText="1"/>
    </xf>
    <xf numFmtId="164" fontId="12" fillId="0" borderId="15" xfId="8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12" fillId="0" borderId="1" xfId="6" applyNumberFormat="1" applyFont="1" applyBorder="1" applyAlignment="1">
      <alignment horizontal="center" vertical="center" wrapText="1"/>
    </xf>
    <xf numFmtId="3" fontId="11" fillId="4" borderId="1" xfId="6" applyNumberFormat="1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wrapText="1"/>
    </xf>
    <xf numFmtId="3" fontId="12" fillId="0" borderId="23" xfId="6" applyNumberFormat="1" applyFont="1" applyBorder="1" applyAlignment="1">
      <alignment horizontal="center" vertical="center" wrapText="1"/>
    </xf>
    <xf numFmtId="3" fontId="12" fillId="0" borderId="2" xfId="6" applyNumberFormat="1" applyFont="1" applyBorder="1" applyAlignment="1">
      <alignment horizontal="center" vertical="center" wrapText="1"/>
    </xf>
    <xf numFmtId="3" fontId="11" fillId="4" borderId="11" xfId="6" applyNumberFormat="1" applyFont="1" applyFill="1" applyBorder="1" applyAlignment="1">
      <alignment horizontal="center" vertical="center" wrapText="1"/>
    </xf>
    <xf numFmtId="3" fontId="12" fillId="0" borderId="13" xfId="6" applyNumberFormat="1" applyFont="1" applyBorder="1" applyAlignment="1">
      <alignment horizontal="center" vertical="center" wrapText="1"/>
    </xf>
    <xf numFmtId="3" fontId="12" fillId="0" borderId="14" xfId="6" applyNumberFormat="1" applyFont="1" applyBorder="1" applyAlignment="1">
      <alignment horizontal="center" vertical="center" wrapText="1"/>
    </xf>
    <xf numFmtId="0" fontId="12" fillId="0" borderId="6" xfId="6" applyFont="1" applyBorder="1" applyAlignment="1">
      <alignment horizontal="center" vertical="center" wrapText="1"/>
    </xf>
    <xf numFmtId="0" fontId="12" fillId="0" borderId="0" xfId="6" applyFont="1" applyAlignment="1">
      <alignment horizontal="center" vertical="center" wrapText="1"/>
    </xf>
    <xf numFmtId="0" fontId="12" fillId="0" borderId="10" xfId="6" applyFont="1" applyBorder="1" applyAlignment="1">
      <alignment horizontal="center" vertical="center" wrapText="1"/>
    </xf>
    <xf numFmtId="0" fontId="12" fillId="0" borderId="9" xfId="6" applyFont="1" applyBorder="1" applyAlignment="1">
      <alignment horizontal="center" vertical="center" wrapText="1"/>
    </xf>
    <xf numFmtId="3" fontId="12" fillId="0" borderId="20" xfId="6" applyNumberFormat="1" applyFont="1" applyBorder="1" applyAlignment="1">
      <alignment horizontal="center" vertical="center" wrapText="1"/>
    </xf>
    <xf numFmtId="3" fontId="12" fillId="0" borderId="21" xfId="6" applyNumberFormat="1" applyFont="1" applyBorder="1" applyAlignment="1">
      <alignment horizontal="center" vertical="center" wrapText="1"/>
    </xf>
  </cellXfs>
  <cellStyles count="13">
    <cellStyle name="Millares [0] 2" xfId="8" xr:uid="{00000000-0005-0000-0000-000000000000}"/>
    <cellStyle name="Moneda" xfId="1" builtinId="4"/>
    <cellStyle name="Moneda [0] 2" xfId="3" xr:uid="{00000000-0005-0000-0000-000002000000}"/>
    <cellStyle name="Moneda [0] 2 2" xfId="4" xr:uid="{00000000-0005-0000-0000-000003000000}"/>
    <cellStyle name="Moneda 2" xfId="12" xr:uid="{00000000-0005-0000-0000-000004000000}"/>
    <cellStyle name="Normal" xfId="0" builtinId="0"/>
    <cellStyle name="Normal 2" xfId="7" xr:uid="{00000000-0005-0000-0000-000006000000}"/>
    <cellStyle name="Normal 2 2" xfId="10" xr:uid="{00000000-0005-0000-0000-000007000000}"/>
    <cellStyle name="Normal 2 2 2" xfId="2" xr:uid="{00000000-0005-0000-0000-000008000000}"/>
    <cellStyle name="Normal 3" xfId="9" xr:uid="{00000000-0005-0000-0000-000009000000}"/>
    <cellStyle name="Normal 4" xfId="11" xr:uid="{00000000-0005-0000-0000-00000A000000}"/>
    <cellStyle name="Normal 5" xfId="6" xr:uid="{00000000-0005-0000-0000-00000B000000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J14" sqref="J14"/>
    </sheetView>
  </sheetViews>
  <sheetFormatPr baseColWidth="10" defaultRowHeight="14.5"/>
  <cols>
    <col min="1" max="1" width="28.81640625" bestFit="1" customWidth="1"/>
    <col min="2" max="2" width="13" bestFit="1" customWidth="1"/>
    <col min="3" max="3" width="29.81640625" bestFit="1" customWidth="1"/>
    <col min="4" max="4" width="18.26953125" bestFit="1" customWidth="1"/>
    <col min="5" max="5" width="19.1796875" customWidth="1"/>
    <col min="6" max="6" width="18.26953125" bestFit="1" customWidth="1"/>
    <col min="7" max="7" width="16.453125" customWidth="1"/>
    <col min="8" max="8" width="15.54296875" bestFit="1" customWidth="1"/>
    <col min="9" max="9" width="11.26953125" bestFit="1" customWidth="1"/>
    <col min="10" max="10" width="16.7265625" bestFit="1" customWidth="1"/>
    <col min="11" max="11" width="15.54296875" bestFit="1" customWidth="1"/>
  </cols>
  <sheetData>
    <row r="1" spans="1:10" ht="15.5">
      <c r="C1" s="86"/>
      <c r="D1" s="86"/>
      <c r="E1" s="86"/>
    </row>
    <row r="2" spans="1:10" ht="15.5">
      <c r="C2" s="1"/>
      <c r="D2" s="1"/>
      <c r="E2" s="1"/>
    </row>
    <row r="3" spans="1:10">
      <c r="C3" s="3"/>
      <c r="D3" s="3"/>
      <c r="E3" s="3"/>
    </row>
    <row r="4" spans="1:10">
      <c r="A4" s="84" t="s">
        <v>1</v>
      </c>
      <c r="B4" s="84"/>
      <c r="C4" s="84"/>
      <c r="D4" s="84"/>
      <c r="E4" s="84"/>
      <c r="F4" s="84"/>
      <c r="G4" s="84"/>
    </row>
    <row r="5" spans="1:10">
      <c r="A5" s="36"/>
      <c r="B5" s="36"/>
      <c r="C5" s="36"/>
      <c r="D5" s="36"/>
      <c r="E5" s="36"/>
      <c r="F5" s="36"/>
      <c r="G5" s="36"/>
    </row>
    <row r="6" spans="1:10" ht="29.25" customHeight="1">
      <c r="A6" s="34" t="s">
        <v>29</v>
      </c>
      <c r="B6" s="34" t="s">
        <v>30</v>
      </c>
      <c r="C6" s="34" t="s">
        <v>35</v>
      </c>
      <c r="D6" s="34" t="s">
        <v>37</v>
      </c>
      <c r="E6" s="35" t="s">
        <v>36</v>
      </c>
      <c r="F6" s="34" t="s">
        <v>0</v>
      </c>
      <c r="G6" s="35" t="s">
        <v>38</v>
      </c>
    </row>
    <row r="7" spans="1:10" ht="37.5">
      <c r="A7" s="83" t="s">
        <v>34</v>
      </c>
      <c r="B7" s="29">
        <v>1.1000000000000001</v>
      </c>
      <c r="C7" s="30" t="s">
        <v>33</v>
      </c>
      <c r="D7" s="31">
        <v>10</v>
      </c>
      <c r="E7" s="32">
        <f>'APU ORTOFOTO'!F12</f>
        <v>2697239519.9999995</v>
      </c>
      <c r="F7" s="32">
        <f>E7*0.19</f>
        <v>512475508.79999989</v>
      </c>
      <c r="G7" s="32">
        <f>E7+F7</f>
        <v>3209715028.7999992</v>
      </c>
    </row>
    <row r="8" spans="1:10" ht="25">
      <c r="A8" s="83"/>
      <c r="B8" s="29">
        <v>1.2</v>
      </c>
      <c r="C8" s="30" t="s">
        <v>31</v>
      </c>
      <c r="D8" s="31">
        <v>10</v>
      </c>
      <c r="E8" s="32">
        <f>'APU DTM'!F12</f>
        <v>851762420</v>
      </c>
      <c r="F8" s="32">
        <f>E8*0.19</f>
        <v>161834859.80000001</v>
      </c>
      <c r="G8" s="32">
        <f>E8+F8</f>
        <v>1013597279.8</v>
      </c>
    </row>
    <row r="9" spans="1:10" ht="37.5">
      <c r="A9" s="83"/>
      <c r="B9" s="29">
        <v>1.3</v>
      </c>
      <c r="C9" s="30" t="s">
        <v>32</v>
      </c>
      <c r="D9" s="33">
        <v>10</v>
      </c>
      <c r="E9" s="32">
        <f>'APU CARTOGRAFIA'!F11</f>
        <v>1182998320</v>
      </c>
      <c r="F9" s="32">
        <f>E9*0.19</f>
        <v>224769680.80000001</v>
      </c>
      <c r="G9" s="32">
        <f t="shared" ref="G9" si="0">E9+F9</f>
        <v>1407768000.8</v>
      </c>
    </row>
    <row r="10" spans="1:10" ht="15.5">
      <c r="C10" s="26"/>
      <c r="D10" s="27"/>
      <c r="E10" s="28">
        <f>SUM(E7:E9)</f>
        <v>4732000260</v>
      </c>
      <c r="F10" s="28">
        <f>SUM(F7:F9)</f>
        <v>899080049.39999986</v>
      </c>
      <c r="G10" s="28">
        <f>SUM(G7:G9)</f>
        <v>5631080309.3999996</v>
      </c>
    </row>
    <row r="11" spans="1:10">
      <c r="C11" s="5"/>
    </row>
    <row r="12" spans="1:10" ht="18.5">
      <c r="A12" s="45" t="s">
        <v>48</v>
      </c>
      <c r="B12" s="40" t="s">
        <v>43</v>
      </c>
      <c r="C12" s="40" t="s">
        <v>44</v>
      </c>
      <c r="D12" s="40" t="s">
        <v>49</v>
      </c>
      <c r="E12" s="40" t="s">
        <v>0</v>
      </c>
      <c r="F12" s="40" t="s">
        <v>50</v>
      </c>
    </row>
    <row r="13" spans="1:10">
      <c r="A13" s="38" t="s">
        <v>46</v>
      </c>
      <c r="B13" s="39">
        <v>3150</v>
      </c>
      <c r="C13" s="4">
        <v>698000</v>
      </c>
      <c r="D13" s="39">
        <f>B13*C13</f>
        <v>2198700000</v>
      </c>
      <c r="E13" s="46">
        <f>D13*19%</f>
        <v>417753000</v>
      </c>
      <c r="F13" s="46">
        <f>D13+E13</f>
        <v>2616453000</v>
      </c>
    </row>
    <row r="14" spans="1:10">
      <c r="A14" s="4" t="s">
        <v>42</v>
      </c>
      <c r="B14" s="39">
        <v>618.27840000000003</v>
      </c>
      <c r="C14" s="4">
        <v>698000</v>
      </c>
      <c r="D14" s="39">
        <f>B14*C14</f>
        <v>431558323.20000005</v>
      </c>
      <c r="E14" s="46">
        <f>D14*19%</f>
        <v>81996081.408000007</v>
      </c>
      <c r="F14" s="46">
        <f>D14+E14</f>
        <v>513554404.60800004</v>
      </c>
      <c r="J14" s="20"/>
    </row>
    <row r="15" spans="1:10">
      <c r="J15" s="52"/>
    </row>
    <row r="16" spans="1:10">
      <c r="A16" s="85" t="s">
        <v>45</v>
      </c>
      <c r="B16" s="85"/>
      <c r="C16" s="85"/>
      <c r="D16" s="85"/>
      <c r="E16" s="85"/>
      <c r="F16" s="85"/>
      <c r="J16" s="51"/>
    </row>
    <row r="17" spans="1:11" ht="18.5">
      <c r="A17" s="45" t="s">
        <v>48</v>
      </c>
      <c r="B17" s="40" t="s">
        <v>43</v>
      </c>
      <c r="C17" s="40" t="s">
        <v>44</v>
      </c>
      <c r="D17" s="40"/>
      <c r="E17" s="40" t="s">
        <v>0</v>
      </c>
      <c r="F17" s="40" t="s">
        <v>50</v>
      </c>
    </row>
    <row r="18" spans="1:11">
      <c r="A18" s="41" t="s">
        <v>47</v>
      </c>
      <c r="B18" s="39">
        <f>B13*75%</f>
        <v>2362.5</v>
      </c>
      <c r="C18" s="4">
        <v>437000</v>
      </c>
      <c r="D18" s="39">
        <f>B18*C18</f>
        <v>1032412500</v>
      </c>
      <c r="E18" s="46">
        <f>D18*19%</f>
        <v>196158375</v>
      </c>
      <c r="F18" s="46">
        <f>D18+E18</f>
        <v>1228570875</v>
      </c>
      <c r="K18" s="24"/>
    </row>
    <row r="19" spans="1:11">
      <c r="A19" s="44" t="s">
        <v>42</v>
      </c>
      <c r="B19" s="42">
        <v>618.27840000000003</v>
      </c>
      <c r="C19" s="43">
        <v>437000</v>
      </c>
      <c r="D19" s="42">
        <f>(B19*C19)*-1</f>
        <v>-270187660.80000001</v>
      </c>
      <c r="E19" s="47">
        <f>D19*19%</f>
        <v>-51335655.552000001</v>
      </c>
      <c r="F19" s="47">
        <f>D19+E19</f>
        <v>-321523316.352</v>
      </c>
    </row>
    <row r="20" spans="1:11">
      <c r="D20" s="24">
        <f>SUM(D18:D19)</f>
        <v>762224839.20000005</v>
      </c>
      <c r="E20" s="24">
        <f>D20/1.19</f>
        <v>640525074.95798326</v>
      </c>
      <c r="F20" s="24">
        <f>F18+F19</f>
        <v>907047558.648</v>
      </c>
    </row>
    <row r="21" spans="1:11">
      <c r="D21" s="24"/>
      <c r="E21" s="24"/>
      <c r="G21" s="24"/>
      <c r="H21" s="24"/>
    </row>
    <row r="22" spans="1:11">
      <c r="B22" s="24"/>
      <c r="C22" s="24"/>
      <c r="D22" s="24"/>
      <c r="E22" s="24"/>
      <c r="F22" s="24"/>
    </row>
    <row r="23" spans="1:11">
      <c r="C23" s="20"/>
      <c r="D23" s="24"/>
    </row>
    <row r="24" spans="1:11">
      <c r="C24" s="24"/>
    </row>
    <row r="26" spans="1:11">
      <c r="B26" s="24"/>
    </row>
    <row r="29" spans="1:11">
      <c r="D29" s="24"/>
    </row>
    <row r="30" spans="1:11">
      <c r="D30" s="24"/>
    </row>
  </sheetData>
  <mergeCells count="4">
    <mergeCell ref="A7:A9"/>
    <mergeCell ref="A4:G4"/>
    <mergeCell ref="A16:F16"/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7"/>
  <sheetViews>
    <sheetView workbookViewId="0">
      <selection activeCell="I25" sqref="I25"/>
    </sheetView>
  </sheetViews>
  <sheetFormatPr baseColWidth="10" defaultRowHeight="14.5"/>
  <cols>
    <col min="1" max="1" width="58.453125" bestFit="1" customWidth="1"/>
    <col min="4" max="4" width="12.1796875" bestFit="1" customWidth="1"/>
    <col min="6" max="6" width="18.26953125" bestFit="1" customWidth="1"/>
  </cols>
  <sheetData>
    <row r="2" spans="1:11" ht="16" thickBot="1">
      <c r="A2" s="89" t="s">
        <v>51</v>
      </c>
      <c r="B2" s="89"/>
      <c r="C2" s="89"/>
      <c r="D2" s="89"/>
      <c r="E2" s="89"/>
      <c r="F2" s="89"/>
    </row>
    <row r="3" spans="1:11" ht="31">
      <c r="A3" s="8" t="s">
        <v>3</v>
      </c>
      <c r="B3" s="9" t="s">
        <v>4</v>
      </c>
      <c r="C3" s="9" t="s">
        <v>2</v>
      </c>
      <c r="D3" s="9" t="s">
        <v>5</v>
      </c>
      <c r="E3" s="21" t="s">
        <v>19</v>
      </c>
      <c r="F3" s="10" t="s">
        <v>6</v>
      </c>
    </row>
    <row r="4" spans="1:11" ht="15.5">
      <c r="A4" s="53" t="s">
        <v>11</v>
      </c>
      <c r="B4" s="7" t="s">
        <v>7</v>
      </c>
      <c r="C4" s="13">
        <v>3443</v>
      </c>
      <c r="D4" s="48">
        <v>16650</v>
      </c>
      <c r="E4" s="22">
        <v>0.85</v>
      </c>
      <c r="F4" s="54">
        <f>C4*D4*E4</f>
        <v>48727057.5</v>
      </c>
      <c r="J4" s="49"/>
      <c r="K4" s="49"/>
    </row>
    <row r="5" spans="1:11" ht="15.5">
      <c r="A5" s="53" t="s">
        <v>53</v>
      </c>
      <c r="B5" s="7" t="s">
        <v>7</v>
      </c>
      <c r="C5" s="13">
        <v>3443</v>
      </c>
      <c r="D5" s="48">
        <v>11100</v>
      </c>
      <c r="E5" s="22">
        <v>0.15</v>
      </c>
      <c r="F5" s="54">
        <f>C5*D5*E5</f>
        <v>5732595</v>
      </c>
      <c r="K5" s="49"/>
    </row>
    <row r="6" spans="1:11" ht="15.5">
      <c r="A6" s="55" t="s">
        <v>12</v>
      </c>
      <c r="B6" s="7" t="s">
        <v>7</v>
      </c>
      <c r="C6" s="13">
        <v>3443</v>
      </c>
      <c r="D6" s="48">
        <v>18500</v>
      </c>
      <c r="E6" s="22">
        <v>0.74</v>
      </c>
      <c r="F6" s="54">
        <f>C6*D6*E6</f>
        <v>47134670</v>
      </c>
    </row>
    <row r="7" spans="1:11" ht="15.5">
      <c r="A7" s="55" t="s">
        <v>13</v>
      </c>
      <c r="B7" s="7" t="s">
        <v>7</v>
      </c>
      <c r="C7" s="13">
        <v>3443</v>
      </c>
      <c r="D7" s="48">
        <v>14800</v>
      </c>
      <c r="E7" s="22">
        <v>0.5</v>
      </c>
      <c r="F7" s="54">
        <f t="shared" ref="F7:F13" si="0">C7*D7*E7</f>
        <v>25478200</v>
      </c>
    </row>
    <row r="8" spans="1:11" ht="15.5">
      <c r="A8" s="55" t="s">
        <v>23</v>
      </c>
      <c r="B8" s="7" t="s">
        <v>7</v>
      </c>
      <c r="C8" s="13">
        <v>3443</v>
      </c>
      <c r="D8" s="48">
        <v>3642.5724000000005</v>
      </c>
      <c r="E8" s="22">
        <v>1</v>
      </c>
      <c r="F8" s="54">
        <f t="shared" si="0"/>
        <v>12541376.773200002</v>
      </c>
    </row>
    <row r="9" spans="1:11" ht="15.5">
      <c r="A9" s="56" t="s">
        <v>20</v>
      </c>
      <c r="B9" s="7" t="s">
        <v>7</v>
      </c>
      <c r="C9" s="13">
        <v>3443</v>
      </c>
      <c r="D9" s="48">
        <v>5160.3109000000013</v>
      </c>
      <c r="E9" s="22">
        <v>1</v>
      </c>
      <c r="F9" s="54">
        <f t="shared" si="0"/>
        <v>17766950.428700004</v>
      </c>
    </row>
    <row r="10" spans="1:11" ht="15.5">
      <c r="A10" s="56" t="s">
        <v>17</v>
      </c>
      <c r="B10" s="7" t="s">
        <v>7</v>
      </c>
      <c r="C10" s="13">
        <v>3443</v>
      </c>
      <c r="D10" s="48">
        <v>4553.2155000000002</v>
      </c>
      <c r="E10" s="22">
        <v>1</v>
      </c>
      <c r="F10" s="54">
        <f t="shared" si="0"/>
        <v>15676720.966500001</v>
      </c>
    </row>
    <row r="11" spans="1:11" ht="15.5">
      <c r="A11" s="56" t="s">
        <v>22</v>
      </c>
      <c r="B11" s="7" t="s">
        <v>7</v>
      </c>
      <c r="C11" s="13">
        <v>3443</v>
      </c>
      <c r="D11" s="48">
        <v>3642.5724000000005</v>
      </c>
      <c r="E11" s="22">
        <v>1</v>
      </c>
      <c r="F11" s="54">
        <f t="shared" si="0"/>
        <v>12541376.773200002</v>
      </c>
    </row>
    <row r="12" spans="1:11" ht="15.5">
      <c r="A12" s="56" t="s">
        <v>21</v>
      </c>
      <c r="B12" s="7" t="s">
        <v>7</v>
      </c>
      <c r="C12" s="13">
        <v>3443</v>
      </c>
      <c r="D12" s="48">
        <v>10624.1695</v>
      </c>
      <c r="E12" s="22">
        <v>1</v>
      </c>
      <c r="F12" s="54">
        <f t="shared" si="0"/>
        <v>36579015.588500001</v>
      </c>
    </row>
    <row r="13" spans="1:11" ht="16" thickBot="1">
      <c r="A13" s="57" t="s">
        <v>24</v>
      </c>
      <c r="B13" s="65" t="s">
        <v>7</v>
      </c>
      <c r="C13" s="66">
        <v>3443</v>
      </c>
      <c r="D13" s="67">
        <v>2731.9293000000002</v>
      </c>
      <c r="E13" s="68">
        <v>1</v>
      </c>
      <c r="F13" s="61">
        <f t="shared" si="0"/>
        <v>9406032.5799000002</v>
      </c>
    </row>
    <row r="14" spans="1:11" ht="16.5" customHeight="1" thickBot="1">
      <c r="A14" s="6"/>
      <c r="B14" s="87" t="s">
        <v>8</v>
      </c>
      <c r="C14" s="87"/>
      <c r="D14" s="87"/>
      <c r="E14" s="87"/>
      <c r="F14" s="62">
        <f>SUM(F4:F13)</f>
        <v>231583995.61000001</v>
      </c>
    </row>
    <row r="15" spans="1:11" ht="16" thickBot="1">
      <c r="A15" s="6"/>
      <c r="B15" s="88" t="s">
        <v>9</v>
      </c>
      <c r="C15" s="88"/>
      <c r="D15" s="88"/>
      <c r="E15" s="88"/>
      <c r="F15" s="63">
        <f>F14*19%</f>
        <v>44000959.165900007</v>
      </c>
    </row>
    <row r="16" spans="1:11" ht="16.5" customHeight="1" thickBot="1">
      <c r="A16" s="6"/>
      <c r="B16" s="87" t="s">
        <v>10</v>
      </c>
      <c r="C16" s="87"/>
      <c r="D16" s="87"/>
      <c r="E16" s="87"/>
      <c r="F16" s="64">
        <f>SUM(F14:F15)</f>
        <v>275584954.77590001</v>
      </c>
    </row>
    <row r="19" spans="1:6" ht="16" thickBot="1">
      <c r="A19" s="89" t="s">
        <v>52</v>
      </c>
      <c r="B19" s="89"/>
      <c r="C19" s="89"/>
      <c r="D19" s="89"/>
      <c r="E19" s="89"/>
      <c r="F19" s="89"/>
    </row>
    <row r="20" spans="1:6" ht="31">
      <c r="A20" s="8" t="s">
        <v>3</v>
      </c>
      <c r="B20" s="9" t="s">
        <v>4</v>
      </c>
      <c r="C20" s="9" t="s">
        <v>2</v>
      </c>
      <c r="D20" s="9" t="s">
        <v>5</v>
      </c>
      <c r="E20" s="21" t="s">
        <v>19</v>
      </c>
      <c r="F20" s="10" t="s">
        <v>6</v>
      </c>
    </row>
    <row r="21" spans="1:6" ht="15.5">
      <c r="A21" s="12" t="s">
        <v>11</v>
      </c>
      <c r="B21" s="7" t="s">
        <v>7</v>
      </c>
      <c r="C21" s="13">
        <v>3443</v>
      </c>
      <c r="D21" s="48">
        <v>16650</v>
      </c>
      <c r="E21" s="25">
        <v>0.11</v>
      </c>
      <c r="F21" s="14">
        <f>C21*D21*E21</f>
        <v>6305854.5</v>
      </c>
    </row>
    <row r="22" spans="1:6" ht="15.5">
      <c r="A22" s="12" t="s">
        <v>53</v>
      </c>
      <c r="B22" s="7" t="s">
        <v>7</v>
      </c>
      <c r="C22" s="13">
        <v>3443</v>
      </c>
      <c r="D22" s="48">
        <v>11100</v>
      </c>
      <c r="E22" s="22">
        <v>0.85</v>
      </c>
      <c r="F22" s="14">
        <f>C22*D22*E22</f>
        <v>32484705</v>
      </c>
    </row>
    <row r="23" spans="1:6" ht="15.5">
      <c r="A23" s="11" t="s">
        <v>12</v>
      </c>
      <c r="B23" s="7" t="s">
        <v>7</v>
      </c>
      <c r="C23" s="13">
        <v>3443</v>
      </c>
      <c r="D23" s="48">
        <v>18500</v>
      </c>
      <c r="E23" s="25">
        <v>0.24</v>
      </c>
      <c r="F23" s="14">
        <f t="shared" ref="F23:F30" si="1">C23*D23*E23</f>
        <v>15286920</v>
      </c>
    </row>
    <row r="24" spans="1:6" ht="15.5">
      <c r="A24" s="11" t="s">
        <v>13</v>
      </c>
      <c r="B24" s="7" t="s">
        <v>7</v>
      </c>
      <c r="C24" s="13">
        <v>3443</v>
      </c>
      <c r="D24" s="48">
        <v>14800</v>
      </c>
      <c r="E24" s="22">
        <v>0.25</v>
      </c>
      <c r="F24" s="14">
        <f t="shared" si="1"/>
        <v>12739100</v>
      </c>
    </row>
    <row r="25" spans="1:6" ht="15.5">
      <c r="A25" s="12" t="s">
        <v>14</v>
      </c>
      <c r="B25" s="7" t="s">
        <v>7</v>
      </c>
      <c r="C25" s="13">
        <v>3443</v>
      </c>
      <c r="D25" s="48">
        <v>1874.6025</v>
      </c>
      <c r="E25" s="25">
        <v>1</v>
      </c>
      <c r="F25" s="14">
        <f t="shared" si="1"/>
        <v>6454256.4074999997</v>
      </c>
    </row>
    <row r="26" spans="1:6" ht="15.5">
      <c r="A26" s="11" t="s">
        <v>15</v>
      </c>
      <c r="B26" s="7" t="s">
        <v>7</v>
      </c>
      <c r="C26" s="13">
        <v>3443</v>
      </c>
      <c r="D26" s="48">
        <v>1124.7614999999998</v>
      </c>
      <c r="E26" s="25">
        <v>1</v>
      </c>
      <c r="F26" s="14">
        <f t="shared" si="1"/>
        <v>3872553.8444999997</v>
      </c>
    </row>
    <row r="27" spans="1:6" ht="15.5">
      <c r="A27" s="11" t="s">
        <v>16</v>
      </c>
      <c r="B27" s="7" t="s">
        <v>7</v>
      </c>
      <c r="C27" s="13">
        <v>3443</v>
      </c>
      <c r="D27" s="48">
        <v>599.87279999999998</v>
      </c>
      <c r="E27" s="25">
        <v>1</v>
      </c>
      <c r="F27" s="14">
        <f t="shared" si="1"/>
        <v>2065362.0503999998</v>
      </c>
    </row>
    <row r="28" spans="1:6" ht="15.5">
      <c r="A28" s="17" t="s">
        <v>17</v>
      </c>
      <c r="B28" s="7" t="s">
        <v>7</v>
      </c>
      <c r="C28" s="13">
        <v>3443</v>
      </c>
      <c r="D28" s="48">
        <v>374.9205</v>
      </c>
      <c r="E28" s="25">
        <v>1</v>
      </c>
      <c r="F28" s="14">
        <f t="shared" si="1"/>
        <v>1290851.2815</v>
      </c>
    </row>
    <row r="29" spans="1:6" ht="15.5">
      <c r="A29" s="18" t="s">
        <v>18</v>
      </c>
      <c r="B29" s="7" t="s">
        <v>7</v>
      </c>
      <c r="C29" s="13">
        <v>3443</v>
      </c>
      <c r="D29" s="48">
        <v>3149.3321999999998</v>
      </c>
      <c r="E29" s="25">
        <v>1</v>
      </c>
      <c r="F29" s="14">
        <f t="shared" si="1"/>
        <v>10843150.764599999</v>
      </c>
    </row>
    <row r="30" spans="1:6" ht="15.5">
      <c r="A30" s="18" t="s">
        <v>24</v>
      </c>
      <c r="B30" s="7" t="s">
        <v>7</v>
      </c>
      <c r="C30" s="13">
        <v>3443</v>
      </c>
      <c r="D30" s="48">
        <v>374.9205</v>
      </c>
      <c r="E30" s="25">
        <v>1</v>
      </c>
      <c r="F30" s="14">
        <f t="shared" si="1"/>
        <v>1290851.2815</v>
      </c>
    </row>
    <row r="31" spans="1:6" ht="16.5" customHeight="1" thickBot="1">
      <c r="A31" s="6"/>
      <c r="B31" s="87" t="s">
        <v>8</v>
      </c>
      <c r="C31" s="87"/>
      <c r="D31" s="87"/>
      <c r="E31" s="87"/>
      <c r="F31" s="69">
        <f>SUM(F21:F30)</f>
        <v>92633605.129999995</v>
      </c>
    </row>
    <row r="32" spans="1:6" ht="16" thickBot="1">
      <c r="A32" s="6"/>
      <c r="B32" s="88" t="s">
        <v>9</v>
      </c>
      <c r="C32" s="88"/>
      <c r="D32" s="88"/>
      <c r="E32" s="88"/>
      <c r="F32" s="70">
        <f>F31*19%</f>
        <v>17600384.9747</v>
      </c>
    </row>
    <row r="33" spans="1:6" ht="16.5" customHeight="1" thickBot="1">
      <c r="A33" s="6"/>
      <c r="B33" s="87" t="s">
        <v>10</v>
      </c>
      <c r="C33" s="87"/>
      <c r="D33" s="87"/>
      <c r="E33" s="87"/>
      <c r="F33" s="71">
        <f>F31+F32</f>
        <v>110233990.1047</v>
      </c>
    </row>
    <row r="35" spans="1:6" ht="15" thickBot="1"/>
    <row r="36" spans="1:6" ht="31">
      <c r="A36" s="8" t="s">
        <v>3</v>
      </c>
      <c r="B36" s="9" t="s">
        <v>4</v>
      </c>
      <c r="C36" s="9" t="s">
        <v>2</v>
      </c>
      <c r="D36" s="9" t="s">
        <v>5</v>
      </c>
      <c r="E36" s="21" t="s">
        <v>19</v>
      </c>
      <c r="F36" s="10" t="s">
        <v>6</v>
      </c>
    </row>
    <row r="37" spans="1:6" ht="15.5">
      <c r="A37" s="12" t="s">
        <v>11</v>
      </c>
      <c r="B37" s="7" t="s">
        <v>7</v>
      </c>
      <c r="C37" s="13">
        <v>3443</v>
      </c>
      <c r="D37" s="15">
        <v>16650</v>
      </c>
      <c r="E37" s="22">
        <v>0.04</v>
      </c>
      <c r="F37" s="14">
        <f>C37*D37*E37</f>
        <v>2293038</v>
      </c>
    </row>
    <row r="38" spans="1:6" ht="15.5">
      <c r="A38" s="11" t="s">
        <v>12</v>
      </c>
      <c r="B38" s="7" t="s">
        <v>7</v>
      </c>
      <c r="C38" s="13">
        <v>3443</v>
      </c>
      <c r="D38" s="15">
        <v>18500</v>
      </c>
      <c r="E38" s="22">
        <v>0.02</v>
      </c>
      <c r="F38" s="14">
        <f>C38*D38*E38</f>
        <v>1273910</v>
      </c>
    </row>
    <row r="39" spans="1:6" ht="15.5">
      <c r="A39" s="11" t="s">
        <v>13</v>
      </c>
      <c r="B39" s="7" t="s">
        <v>7</v>
      </c>
      <c r="C39" s="13">
        <v>3443</v>
      </c>
      <c r="D39" s="15">
        <v>14800</v>
      </c>
      <c r="E39" s="22">
        <v>0.25</v>
      </c>
      <c r="F39" s="14">
        <f t="shared" ref="F39:F44" si="2">C39*D39*E39</f>
        <v>12739100</v>
      </c>
    </row>
    <row r="40" spans="1:6" ht="15.5">
      <c r="A40" s="11" t="s">
        <v>25</v>
      </c>
      <c r="B40" s="7" t="s">
        <v>7</v>
      </c>
      <c r="C40" s="13">
        <v>3443</v>
      </c>
      <c r="D40" s="15">
        <v>27307.011600000002</v>
      </c>
      <c r="E40" s="22">
        <v>1</v>
      </c>
      <c r="F40" s="14">
        <f t="shared" si="2"/>
        <v>94018040.938800007</v>
      </c>
    </row>
    <row r="41" spans="1:6" ht="15.5">
      <c r="A41" s="17" t="s">
        <v>26</v>
      </c>
      <c r="B41" s="7" t="s">
        <v>7</v>
      </c>
      <c r="C41" s="13">
        <v>3443</v>
      </c>
      <c r="D41" s="15">
        <v>6573.9102000000003</v>
      </c>
      <c r="E41" s="22">
        <v>1</v>
      </c>
      <c r="F41" s="14">
        <f t="shared" si="2"/>
        <v>22633972.818600003</v>
      </c>
    </row>
    <row r="42" spans="1:6" ht="15.5">
      <c r="A42" s="17" t="s">
        <v>28</v>
      </c>
      <c r="B42" s="7" t="s">
        <v>7</v>
      </c>
      <c r="C42" s="13">
        <v>3443</v>
      </c>
      <c r="D42" s="15">
        <v>8596.6518000000015</v>
      </c>
      <c r="E42" s="22">
        <v>1</v>
      </c>
      <c r="F42" s="14">
        <f t="shared" si="2"/>
        <v>29598272.147400007</v>
      </c>
    </row>
    <row r="43" spans="1:6" ht="15.5">
      <c r="A43" s="17" t="s">
        <v>27</v>
      </c>
      <c r="B43" s="7" t="s">
        <v>7</v>
      </c>
      <c r="C43" s="13">
        <v>3443</v>
      </c>
      <c r="D43" s="15">
        <v>5562.5394000000006</v>
      </c>
      <c r="E43" s="22">
        <v>1</v>
      </c>
      <c r="F43" s="14">
        <f t="shared" si="2"/>
        <v>19151823.154200003</v>
      </c>
    </row>
    <row r="44" spans="1:6" ht="15.5">
      <c r="A44" s="18" t="s">
        <v>24</v>
      </c>
      <c r="B44" s="7" t="s">
        <v>7</v>
      </c>
      <c r="C44" s="13">
        <v>3443</v>
      </c>
      <c r="D44" s="15">
        <v>2528.4270000000001</v>
      </c>
      <c r="E44" s="22">
        <v>1</v>
      </c>
      <c r="F44" s="14">
        <f t="shared" si="2"/>
        <v>8705374.1610000003</v>
      </c>
    </row>
    <row r="45" spans="1:6" ht="16.5" customHeight="1" thickBot="1">
      <c r="A45" s="6"/>
      <c r="B45" s="87" t="s">
        <v>8</v>
      </c>
      <c r="C45" s="87"/>
      <c r="D45" s="87"/>
      <c r="E45" s="87"/>
      <c r="F45" s="62">
        <f>SUM(F37:F44)</f>
        <v>190413531.22000003</v>
      </c>
    </row>
    <row r="46" spans="1:6" ht="16" thickBot="1">
      <c r="A46" s="6"/>
      <c r="B46" s="88" t="s">
        <v>9</v>
      </c>
      <c r="C46" s="88"/>
      <c r="D46" s="88"/>
      <c r="E46" s="88"/>
      <c r="F46" s="63">
        <f>F45*19%</f>
        <v>36178570.931800008</v>
      </c>
    </row>
    <row r="47" spans="1:6" ht="16.5" customHeight="1" thickBot="1">
      <c r="A47" s="6"/>
      <c r="B47" s="87" t="s">
        <v>10</v>
      </c>
      <c r="C47" s="87"/>
      <c r="D47" s="87"/>
      <c r="E47" s="87"/>
      <c r="F47" s="64">
        <f>SUM(F45:F46)</f>
        <v>226592102.15180004</v>
      </c>
    </row>
  </sheetData>
  <mergeCells count="11">
    <mergeCell ref="A2:F2"/>
    <mergeCell ref="B14:E14"/>
    <mergeCell ref="B15:E15"/>
    <mergeCell ref="B16:E16"/>
    <mergeCell ref="B31:E31"/>
    <mergeCell ref="B32:E32"/>
    <mergeCell ref="B33:E33"/>
    <mergeCell ref="B45:E45"/>
    <mergeCell ref="B46:E46"/>
    <mergeCell ref="B47:E47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J19" sqref="J19"/>
    </sheetView>
  </sheetViews>
  <sheetFormatPr baseColWidth="10" defaultRowHeight="14.5"/>
  <cols>
    <col min="1" max="1" width="58.453125" bestFit="1" customWidth="1"/>
    <col min="2" max="2" width="9.81640625" bestFit="1" customWidth="1"/>
    <col min="3" max="3" width="11.1796875" bestFit="1" customWidth="1"/>
    <col min="4" max="4" width="11.54296875" bestFit="1" customWidth="1"/>
    <col min="5" max="5" width="12.7265625" customWidth="1"/>
    <col min="6" max="6" width="20.54296875" bestFit="1" customWidth="1"/>
    <col min="7" max="7" width="17.7265625" bestFit="1" customWidth="1"/>
    <col min="10" max="10" width="14" bestFit="1" customWidth="1"/>
  </cols>
  <sheetData>
    <row r="1" spans="1:12" ht="16" thickBot="1">
      <c r="A1" s="95" t="s">
        <v>39</v>
      </c>
      <c r="B1" s="96"/>
      <c r="C1" s="96"/>
      <c r="D1" s="96"/>
      <c r="E1" s="96"/>
      <c r="F1" s="96"/>
      <c r="G1" s="96"/>
      <c r="H1" s="96"/>
    </row>
    <row r="2" spans="1:12" ht="31">
      <c r="A2" s="8" t="s">
        <v>3</v>
      </c>
      <c r="B2" s="9" t="s">
        <v>4</v>
      </c>
      <c r="C2" s="9" t="s">
        <v>2</v>
      </c>
      <c r="D2" s="9" t="s">
        <v>5</v>
      </c>
      <c r="E2" s="21" t="s">
        <v>19</v>
      </c>
      <c r="F2" s="10" t="s">
        <v>6</v>
      </c>
    </row>
    <row r="3" spans="1:12" ht="15.5">
      <c r="A3" s="53" t="s">
        <v>11</v>
      </c>
      <c r="B3" s="7" t="s">
        <v>7</v>
      </c>
      <c r="C3" s="13">
        <v>698000</v>
      </c>
      <c r="D3" s="15">
        <v>3150</v>
      </c>
      <c r="E3" s="22">
        <v>0.85</v>
      </c>
      <c r="F3" s="54">
        <f>C3*D3*E3</f>
        <v>1868895000</v>
      </c>
      <c r="J3" s="24"/>
      <c r="K3" s="2"/>
      <c r="L3" s="23"/>
    </row>
    <row r="4" spans="1:12" ht="15.5">
      <c r="A4" s="55" t="s">
        <v>12</v>
      </c>
      <c r="B4" s="7" t="s">
        <v>7</v>
      </c>
      <c r="C4" s="13">
        <v>698000</v>
      </c>
      <c r="D4" s="15">
        <v>618.27840000000003</v>
      </c>
      <c r="E4" s="22">
        <v>0.84</v>
      </c>
      <c r="F4" s="54">
        <f>C4*D4*E4</f>
        <v>362508991.48800004</v>
      </c>
      <c r="J4" s="24"/>
      <c r="K4" s="2"/>
      <c r="L4" s="23"/>
    </row>
    <row r="5" spans="1:12" ht="15.5">
      <c r="A5" s="55" t="s">
        <v>13</v>
      </c>
      <c r="B5" s="7" t="s">
        <v>7</v>
      </c>
      <c r="C5" s="13">
        <v>698000</v>
      </c>
      <c r="D5" s="15">
        <v>463.70879999999994</v>
      </c>
      <c r="E5" s="22">
        <v>0.5</v>
      </c>
      <c r="F5" s="54">
        <f t="shared" ref="F5:F11" si="0">C5*D5*E5</f>
        <v>161834371.19999999</v>
      </c>
      <c r="J5" s="24"/>
      <c r="K5" s="2"/>
      <c r="L5" s="23"/>
    </row>
    <row r="6" spans="1:12" ht="15.5">
      <c r="A6" s="55" t="s">
        <v>23</v>
      </c>
      <c r="B6" s="7" t="s">
        <v>7</v>
      </c>
      <c r="C6" s="13">
        <v>698000</v>
      </c>
      <c r="D6" s="15">
        <v>52.263809279999933</v>
      </c>
      <c r="E6" s="22">
        <v>1</v>
      </c>
      <c r="F6" s="54">
        <f t="shared" si="0"/>
        <v>36480138.877439953</v>
      </c>
      <c r="J6" s="24"/>
      <c r="K6" s="2"/>
      <c r="L6" s="23"/>
    </row>
    <row r="7" spans="1:12" ht="15.5">
      <c r="A7" s="56" t="s">
        <v>20</v>
      </c>
      <c r="B7" s="7" t="s">
        <v>7</v>
      </c>
      <c r="C7" s="13">
        <v>698000</v>
      </c>
      <c r="D7" s="15">
        <v>108.88293599999986</v>
      </c>
      <c r="E7" s="22">
        <v>1</v>
      </c>
      <c r="F7" s="54">
        <f t="shared" si="0"/>
        <v>76000289.327999905</v>
      </c>
      <c r="J7" s="24"/>
      <c r="K7" s="2"/>
      <c r="L7" s="23"/>
    </row>
    <row r="8" spans="1:12" ht="15.5">
      <c r="A8" s="56" t="s">
        <v>17</v>
      </c>
      <c r="B8" s="7" t="s">
        <v>7</v>
      </c>
      <c r="C8" s="13">
        <v>698000</v>
      </c>
      <c r="D8" s="15">
        <v>21.776587199999973</v>
      </c>
      <c r="E8" s="22">
        <v>1</v>
      </c>
      <c r="F8" s="54">
        <f t="shared" si="0"/>
        <v>15200057.865599981</v>
      </c>
      <c r="J8" s="24"/>
      <c r="K8" s="2"/>
      <c r="L8" s="23"/>
    </row>
    <row r="9" spans="1:12" ht="15.5">
      <c r="A9" s="56" t="s">
        <v>22</v>
      </c>
      <c r="B9" s="7" t="s">
        <v>7</v>
      </c>
      <c r="C9" s="13">
        <v>698000</v>
      </c>
      <c r="D9" s="16">
        <v>34.842539519999953</v>
      </c>
      <c r="E9" s="22">
        <v>1</v>
      </c>
      <c r="F9" s="54">
        <f t="shared" si="0"/>
        <v>24320092.584959965</v>
      </c>
      <c r="J9" s="24"/>
      <c r="K9" s="2"/>
      <c r="L9" s="23"/>
    </row>
    <row r="10" spans="1:12" ht="15.5">
      <c r="A10" s="56" t="s">
        <v>21</v>
      </c>
      <c r="B10" s="7" t="s">
        <v>7</v>
      </c>
      <c r="C10" s="13">
        <v>698000</v>
      </c>
      <c r="D10" s="16">
        <v>165.5020627199998</v>
      </c>
      <c r="E10" s="22">
        <v>1</v>
      </c>
      <c r="F10" s="54">
        <f t="shared" si="0"/>
        <v>115520439.77855986</v>
      </c>
      <c r="J10" s="24"/>
      <c r="K10" s="2"/>
      <c r="L10" s="23"/>
    </row>
    <row r="11" spans="1:12" ht="16.5" customHeight="1" thickBot="1">
      <c r="A11" s="57" t="s">
        <v>24</v>
      </c>
      <c r="B11" s="58" t="s">
        <v>7</v>
      </c>
      <c r="C11" s="59">
        <v>698000</v>
      </c>
      <c r="D11" s="76">
        <v>52.263809279999933</v>
      </c>
      <c r="E11" s="60">
        <v>1</v>
      </c>
      <c r="F11" s="61">
        <f t="shared" si="0"/>
        <v>36480138.877439953</v>
      </c>
      <c r="J11" s="24"/>
      <c r="K11" s="2"/>
      <c r="L11" s="23"/>
    </row>
    <row r="12" spans="1:12" ht="16.5" customHeight="1">
      <c r="A12" s="6"/>
      <c r="B12" s="90" t="s">
        <v>8</v>
      </c>
      <c r="C12" s="91"/>
      <c r="D12" s="91"/>
      <c r="E12" s="91"/>
      <c r="F12" s="75">
        <f>SUM(F3:F11)</f>
        <v>2697239519.9999995</v>
      </c>
      <c r="K12" s="2"/>
      <c r="L12" s="2"/>
    </row>
    <row r="13" spans="1:12" ht="15.5">
      <c r="A13" s="6"/>
      <c r="B13" s="92" t="s">
        <v>9</v>
      </c>
      <c r="C13" s="88"/>
      <c r="D13" s="88"/>
      <c r="E13" s="88"/>
      <c r="F13" s="73">
        <f>F12*19%</f>
        <v>512475508.79999989</v>
      </c>
    </row>
    <row r="14" spans="1:12" ht="16.5" customHeight="1" thickBot="1">
      <c r="A14" s="6"/>
      <c r="B14" s="93" t="s">
        <v>10</v>
      </c>
      <c r="C14" s="94"/>
      <c r="D14" s="94"/>
      <c r="E14" s="94"/>
      <c r="F14" s="74">
        <f>SUM(F12:F13)</f>
        <v>3209715028.7999992</v>
      </c>
    </row>
  </sheetData>
  <mergeCells count="4">
    <mergeCell ref="B12:E12"/>
    <mergeCell ref="B13:E13"/>
    <mergeCell ref="B14:E14"/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workbookViewId="0">
      <selection activeCell="G20" sqref="G20"/>
    </sheetView>
  </sheetViews>
  <sheetFormatPr baseColWidth="10" defaultRowHeight="14.5"/>
  <cols>
    <col min="1" max="1" width="58.453125" bestFit="1" customWidth="1"/>
    <col min="2" max="2" width="9.81640625" bestFit="1" customWidth="1"/>
    <col min="5" max="5" width="13.26953125" customWidth="1"/>
    <col min="6" max="6" width="18.26953125" bestFit="1" customWidth="1"/>
    <col min="11" max="11" width="15.54296875" bestFit="1" customWidth="1"/>
  </cols>
  <sheetData>
    <row r="1" spans="1:11" ht="16" thickBot="1">
      <c r="A1" s="97" t="s">
        <v>40</v>
      </c>
      <c r="B1" s="98"/>
      <c r="C1" s="98"/>
      <c r="D1" s="98"/>
      <c r="E1" s="98"/>
      <c r="F1" s="98"/>
      <c r="G1" s="50"/>
      <c r="H1" s="50"/>
    </row>
    <row r="2" spans="1:11" ht="31">
      <c r="A2" s="8" t="s">
        <v>3</v>
      </c>
      <c r="B2" s="9" t="s">
        <v>4</v>
      </c>
      <c r="C2" s="9" t="s">
        <v>2</v>
      </c>
      <c r="D2" s="9" t="s">
        <v>5</v>
      </c>
      <c r="E2" s="21" t="s">
        <v>19</v>
      </c>
      <c r="F2" s="10" t="s">
        <v>6</v>
      </c>
    </row>
    <row r="3" spans="1:11" ht="15.5">
      <c r="A3" s="53" t="s">
        <v>11</v>
      </c>
      <c r="B3" s="7" t="s">
        <v>7</v>
      </c>
      <c r="C3" s="13">
        <v>698000</v>
      </c>
      <c r="D3" s="15">
        <v>3150</v>
      </c>
      <c r="E3" s="25">
        <v>0.11</v>
      </c>
      <c r="F3" s="54">
        <f>C3*D3*E3</f>
        <v>241857000</v>
      </c>
    </row>
    <row r="4" spans="1:11" ht="15.5">
      <c r="A4" s="55" t="s">
        <v>12</v>
      </c>
      <c r="B4" s="7" t="s">
        <v>7</v>
      </c>
      <c r="C4" s="13">
        <v>698000</v>
      </c>
      <c r="D4" s="15">
        <v>618.27840000000003</v>
      </c>
      <c r="E4" s="25">
        <v>0.14000000000000001</v>
      </c>
      <c r="F4" s="54">
        <f t="shared" ref="F4:F11" si="0">C4*D4*E4</f>
        <v>60418165.248000011</v>
      </c>
    </row>
    <row r="5" spans="1:11" ht="15.5">
      <c r="A5" s="55" t="s">
        <v>13</v>
      </c>
      <c r="B5" s="7" t="s">
        <v>7</v>
      </c>
      <c r="C5" s="13">
        <v>698000</v>
      </c>
      <c r="D5" s="15">
        <v>463.70879999999994</v>
      </c>
      <c r="E5" s="22">
        <v>0.25</v>
      </c>
      <c r="F5" s="54">
        <f t="shared" si="0"/>
        <v>80917185.599999994</v>
      </c>
      <c r="K5" s="2"/>
    </row>
    <row r="6" spans="1:11" ht="15.5">
      <c r="A6" s="53" t="s">
        <v>14</v>
      </c>
      <c r="B6" s="7" t="s">
        <v>7</v>
      </c>
      <c r="C6" s="13">
        <v>698000</v>
      </c>
      <c r="D6" s="15">
        <v>302.08672079999997</v>
      </c>
      <c r="E6" s="25">
        <v>1</v>
      </c>
      <c r="F6" s="54">
        <f t="shared" si="0"/>
        <v>210856531.11839998</v>
      </c>
      <c r="I6" s="24"/>
      <c r="K6" s="2"/>
    </row>
    <row r="7" spans="1:11" ht="15.5">
      <c r="A7" s="55" t="s">
        <v>15</v>
      </c>
      <c r="B7" s="7" t="s">
        <v>7</v>
      </c>
      <c r="C7" s="13">
        <v>698000</v>
      </c>
      <c r="D7" s="15">
        <v>67.130382400000002</v>
      </c>
      <c r="E7" s="25">
        <v>1</v>
      </c>
      <c r="F7" s="54">
        <f t="shared" si="0"/>
        <v>46857006.915200002</v>
      </c>
      <c r="I7" s="24"/>
      <c r="K7" s="2"/>
    </row>
    <row r="8" spans="1:11" ht="15.5">
      <c r="A8" s="55" t="s">
        <v>16</v>
      </c>
      <c r="B8" s="7" t="s">
        <v>7</v>
      </c>
      <c r="C8" s="13">
        <v>698000</v>
      </c>
      <c r="D8" s="15">
        <v>46.99126768</v>
      </c>
      <c r="E8" s="25">
        <v>1</v>
      </c>
      <c r="F8" s="54">
        <f t="shared" si="0"/>
        <v>32799904.840640001</v>
      </c>
      <c r="I8" s="24"/>
      <c r="K8" s="2"/>
    </row>
    <row r="9" spans="1:11" ht="15.5">
      <c r="A9" s="56" t="s">
        <v>17</v>
      </c>
      <c r="B9" s="7" t="s">
        <v>7</v>
      </c>
      <c r="C9" s="13">
        <v>698000</v>
      </c>
      <c r="D9" s="15">
        <v>53.704305919999996</v>
      </c>
      <c r="E9" s="25">
        <v>1</v>
      </c>
      <c r="F9" s="54">
        <f t="shared" si="0"/>
        <v>37485605.532159999</v>
      </c>
      <c r="I9" s="24"/>
      <c r="K9" s="2"/>
    </row>
    <row r="10" spans="1:11" ht="15.5">
      <c r="A10" s="77" t="s">
        <v>18</v>
      </c>
      <c r="B10" s="7" t="s">
        <v>7</v>
      </c>
      <c r="C10" s="13">
        <v>698000</v>
      </c>
      <c r="D10" s="16">
        <v>167.82595599999999</v>
      </c>
      <c r="E10" s="25">
        <v>1</v>
      </c>
      <c r="F10" s="54">
        <f t="shared" si="0"/>
        <v>117142517.28799999</v>
      </c>
      <c r="I10" s="24"/>
      <c r="K10" s="2"/>
    </row>
    <row r="11" spans="1:11" ht="16" thickBot="1">
      <c r="A11" s="57" t="s">
        <v>24</v>
      </c>
      <c r="B11" s="65" t="s">
        <v>7</v>
      </c>
      <c r="C11" s="66">
        <v>698000</v>
      </c>
      <c r="D11" s="72">
        <v>33.565191200000001</v>
      </c>
      <c r="E11" s="78">
        <v>1</v>
      </c>
      <c r="F11" s="79">
        <f t="shared" si="0"/>
        <v>23428503.457600001</v>
      </c>
      <c r="I11" s="24"/>
      <c r="K11" s="2"/>
    </row>
    <row r="12" spans="1:11" ht="16.5" customHeight="1">
      <c r="A12" s="6"/>
      <c r="B12" s="99" t="s">
        <v>8</v>
      </c>
      <c r="C12" s="100"/>
      <c r="D12" s="100"/>
      <c r="E12" s="100"/>
      <c r="F12" s="80">
        <f>SUM(F3:F11)</f>
        <v>851762420</v>
      </c>
      <c r="K12" s="2"/>
    </row>
    <row r="13" spans="1:11" ht="15.5">
      <c r="A13" s="6"/>
      <c r="B13" s="92" t="s">
        <v>9</v>
      </c>
      <c r="C13" s="88"/>
      <c r="D13" s="88"/>
      <c r="E13" s="88"/>
      <c r="F13" s="81">
        <f>F12*19%</f>
        <v>161834859.80000001</v>
      </c>
    </row>
    <row r="14" spans="1:11" ht="16.5" customHeight="1" thickBot="1">
      <c r="A14" s="6"/>
      <c r="B14" s="93" t="s">
        <v>10</v>
      </c>
      <c r="C14" s="94"/>
      <c r="D14" s="94"/>
      <c r="E14" s="94"/>
      <c r="F14" s="82">
        <f>F12+F13</f>
        <v>1013597279.8</v>
      </c>
    </row>
    <row r="18" spans="4:11">
      <c r="F18" s="20"/>
    </row>
    <row r="21" spans="4:11">
      <c r="D21" s="24"/>
      <c r="K21" s="24"/>
    </row>
    <row r="22" spans="4:11">
      <c r="D22" s="24"/>
    </row>
    <row r="23" spans="4:11">
      <c r="D23" s="24"/>
    </row>
    <row r="24" spans="4:11">
      <c r="D24" s="24"/>
    </row>
    <row r="25" spans="4:11">
      <c r="E25" s="23"/>
    </row>
  </sheetData>
  <mergeCells count="4">
    <mergeCell ref="A1:F1"/>
    <mergeCell ref="B12:E12"/>
    <mergeCell ref="B13:E13"/>
    <mergeCell ref="B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"/>
  <sheetViews>
    <sheetView tabSelected="1" workbookViewId="0">
      <selection activeCell="J18" sqref="J18"/>
    </sheetView>
  </sheetViews>
  <sheetFormatPr baseColWidth="10" defaultRowHeight="14.5"/>
  <cols>
    <col min="1" max="1" width="58.453125" bestFit="1" customWidth="1"/>
    <col min="6" max="6" width="18.26953125" bestFit="1" customWidth="1"/>
    <col min="11" max="11" width="14" bestFit="1" customWidth="1"/>
    <col min="12" max="12" width="16.7265625" bestFit="1" customWidth="1"/>
    <col min="13" max="13" width="14" bestFit="1" customWidth="1"/>
  </cols>
  <sheetData>
    <row r="1" spans="1:13" ht="16" thickBot="1">
      <c r="A1" s="97" t="s">
        <v>41</v>
      </c>
      <c r="B1" s="98"/>
      <c r="C1" s="98"/>
      <c r="D1" s="98"/>
      <c r="E1" s="98"/>
      <c r="F1" s="98"/>
      <c r="G1" s="50"/>
      <c r="H1" s="50"/>
    </row>
    <row r="2" spans="1:13" ht="31">
      <c r="A2" s="8" t="s">
        <v>3</v>
      </c>
      <c r="B2" s="9" t="s">
        <v>4</v>
      </c>
      <c r="C2" s="9" t="s">
        <v>2</v>
      </c>
      <c r="D2" s="9" t="s">
        <v>5</v>
      </c>
      <c r="E2" s="21" t="s">
        <v>19</v>
      </c>
      <c r="F2" s="10" t="s">
        <v>6</v>
      </c>
    </row>
    <row r="3" spans="1:13" ht="15.5">
      <c r="A3" s="53" t="s">
        <v>11</v>
      </c>
      <c r="B3" s="7" t="s">
        <v>7</v>
      </c>
      <c r="C3" s="13">
        <v>698000</v>
      </c>
      <c r="D3" s="15">
        <v>3150</v>
      </c>
      <c r="E3" s="22">
        <v>0.04</v>
      </c>
      <c r="F3" s="54">
        <f>C3*D3*E3</f>
        <v>87948000</v>
      </c>
      <c r="K3" s="24"/>
      <c r="L3" s="24"/>
      <c r="M3" s="24"/>
    </row>
    <row r="4" spans="1:13" ht="15.5">
      <c r="A4" s="55" t="s">
        <v>12</v>
      </c>
      <c r="B4" s="7" t="s">
        <v>7</v>
      </c>
      <c r="C4" s="13">
        <v>698000</v>
      </c>
      <c r="D4" s="15">
        <v>618.27840000000003</v>
      </c>
      <c r="E4" s="22">
        <v>0.02</v>
      </c>
      <c r="F4" s="54">
        <f>C4*D4*E4</f>
        <v>8631166.4640000015</v>
      </c>
      <c r="K4" s="2"/>
      <c r="L4" s="24"/>
      <c r="M4" s="24"/>
    </row>
    <row r="5" spans="1:13" ht="15.5">
      <c r="A5" s="55" t="s">
        <v>13</v>
      </c>
      <c r="B5" s="7" t="s">
        <v>7</v>
      </c>
      <c r="C5" s="13">
        <v>698000</v>
      </c>
      <c r="D5" s="15">
        <v>463.70879999999994</v>
      </c>
      <c r="E5" s="22">
        <v>0.25</v>
      </c>
      <c r="F5" s="54">
        <f t="shared" ref="F5:F10" si="0">C5*D5*E5</f>
        <v>80917185.599999994</v>
      </c>
      <c r="K5" s="2"/>
    </row>
    <row r="6" spans="1:13" ht="15.5">
      <c r="A6" s="55" t="s">
        <v>25</v>
      </c>
      <c r="B6" s="7" t="s">
        <v>7</v>
      </c>
      <c r="C6" s="13">
        <v>698000</v>
      </c>
      <c r="D6" s="15">
        <v>965.16664544000002</v>
      </c>
      <c r="E6" s="22">
        <v>1</v>
      </c>
      <c r="F6" s="54">
        <f t="shared" si="0"/>
        <v>673686318.51712</v>
      </c>
      <c r="I6" s="24"/>
      <c r="K6" s="2"/>
    </row>
    <row r="7" spans="1:13" ht="15.5">
      <c r="A7" s="56" t="s">
        <v>26</v>
      </c>
      <c r="B7" s="7" t="s">
        <v>7</v>
      </c>
      <c r="C7" s="13">
        <v>698000</v>
      </c>
      <c r="D7" s="15">
        <v>86.432833919999993</v>
      </c>
      <c r="E7" s="22">
        <v>1</v>
      </c>
      <c r="F7" s="54">
        <f t="shared" si="0"/>
        <v>60330118.076159999</v>
      </c>
      <c r="I7" s="24"/>
      <c r="K7" s="19"/>
    </row>
    <row r="8" spans="1:13" ht="15.5">
      <c r="A8" s="56" t="s">
        <v>28</v>
      </c>
      <c r="B8" s="7" t="s">
        <v>7</v>
      </c>
      <c r="C8" s="13">
        <v>698000</v>
      </c>
      <c r="D8" s="15">
        <v>302.51491871999997</v>
      </c>
      <c r="E8" s="22">
        <v>1</v>
      </c>
      <c r="F8" s="54">
        <f t="shared" si="0"/>
        <v>211155413.26655999</v>
      </c>
      <c r="I8" s="24"/>
      <c r="K8" s="19"/>
    </row>
    <row r="9" spans="1:13" ht="15.5">
      <c r="A9" s="56" t="s">
        <v>27</v>
      </c>
      <c r="B9" s="7" t="s">
        <v>7</v>
      </c>
      <c r="C9" s="13">
        <v>698000</v>
      </c>
      <c r="D9" s="16">
        <v>57.621889279999998</v>
      </c>
      <c r="E9" s="22">
        <v>1</v>
      </c>
      <c r="F9" s="54">
        <f t="shared" si="0"/>
        <v>40220078.717440002</v>
      </c>
      <c r="I9" s="24"/>
      <c r="K9" s="19"/>
      <c r="L9" s="37"/>
    </row>
    <row r="10" spans="1:13" ht="16" thickBot="1">
      <c r="A10" s="57" t="s">
        <v>24</v>
      </c>
      <c r="B10" s="58" t="s">
        <v>7</v>
      </c>
      <c r="C10" s="59">
        <v>698000</v>
      </c>
      <c r="D10" s="76">
        <v>28.810944639999999</v>
      </c>
      <c r="E10" s="60">
        <v>1</v>
      </c>
      <c r="F10" s="61">
        <f t="shared" si="0"/>
        <v>20110039.358720001</v>
      </c>
      <c r="I10" s="24"/>
      <c r="K10" s="2"/>
    </row>
    <row r="11" spans="1:13" ht="16.5" customHeight="1">
      <c r="A11" s="6"/>
      <c r="B11" s="90" t="s">
        <v>8</v>
      </c>
      <c r="C11" s="91"/>
      <c r="D11" s="91"/>
      <c r="E11" s="91"/>
      <c r="F11" s="75">
        <f>SUM(F3:F10)</f>
        <v>1182998320</v>
      </c>
      <c r="K11" s="2"/>
    </row>
    <row r="12" spans="1:13" ht="15.5">
      <c r="A12" s="6"/>
      <c r="B12" s="92" t="s">
        <v>9</v>
      </c>
      <c r="C12" s="88"/>
      <c r="D12" s="88"/>
      <c r="E12" s="88"/>
      <c r="F12" s="73">
        <f>F11*19%</f>
        <v>224769680.80000001</v>
      </c>
    </row>
    <row r="13" spans="1:13" ht="16.5" customHeight="1" thickBot="1">
      <c r="A13" s="6"/>
      <c r="B13" s="93" t="s">
        <v>10</v>
      </c>
      <c r="C13" s="94"/>
      <c r="D13" s="94"/>
      <c r="E13" s="94"/>
      <c r="F13" s="74">
        <f>SUM(F11:F12)</f>
        <v>1407768000.8</v>
      </c>
    </row>
    <row r="18" spans="4:12">
      <c r="D18" s="24"/>
    </row>
    <row r="19" spans="4:12">
      <c r="D19" s="24"/>
      <c r="J19" s="24"/>
    </row>
    <row r="20" spans="4:12">
      <c r="D20" s="24"/>
      <c r="K20" s="24"/>
      <c r="L20" s="24"/>
    </row>
    <row r="21" spans="4:12">
      <c r="D21" s="24"/>
    </row>
    <row r="22" spans="4:12">
      <c r="D22" s="24"/>
      <c r="G22" s="20"/>
    </row>
  </sheetData>
  <mergeCells count="4">
    <mergeCell ref="A1:F1"/>
    <mergeCell ref="B11:E11"/>
    <mergeCell ref="B13:E13"/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CADENA DE VALOR</vt:lpstr>
      <vt:lpstr>APU URBANO</vt:lpstr>
      <vt:lpstr>APU ORTOFOTO</vt:lpstr>
      <vt:lpstr>APU DTM</vt:lpstr>
      <vt:lpstr>APU CARTOGRAFIA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Marcela Mondragon R.</dc:creator>
  <cp:lastModifiedBy>Manuel Aragón</cp:lastModifiedBy>
  <dcterms:created xsi:type="dcterms:W3CDTF">2022-12-05T00:22:08Z</dcterms:created>
  <dcterms:modified xsi:type="dcterms:W3CDTF">2024-03-14T20:14:16Z</dcterms:modified>
</cp:coreProperties>
</file>