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rejo\Documents\Excel\"/>
    </mc:Choice>
  </mc:AlternateContent>
  <xr:revisionPtr revIDLastSave="0" documentId="13_ncr:40009_{37ECADB7-E5F9-44B9-B153-66856B6F43BB}" xr6:coauthVersionLast="47" xr6:coauthVersionMax="47" xr10:uidLastSave="{00000000-0000-0000-0000-000000000000}"/>
  <bookViews>
    <workbookView xWindow="0" yWindow="0" windowWidth="14400" windowHeight="1560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N34" i="1" l="1"/>
  <c r="N25" i="1"/>
  <c r="N52" i="1"/>
  <c r="N36" i="1"/>
  <c r="M28" i="1"/>
  <c r="M21" i="1"/>
  <c r="M33" i="1"/>
  <c r="M34" i="1"/>
  <c r="M24" i="1"/>
  <c r="M20" i="1"/>
  <c r="M32" i="1"/>
  <c r="M25" i="1"/>
  <c r="M26" i="1"/>
  <c r="M48" i="1"/>
  <c r="M39" i="1"/>
  <c r="M52" i="1"/>
  <c r="M42" i="1"/>
  <c r="M47" i="1"/>
  <c r="M50" i="1"/>
  <c r="M36" i="1"/>
  <c r="M13" i="1"/>
  <c r="M7" i="1"/>
  <c r="M2" i="1"/>
  <c r="M4" i="1"/>
  <c r="M5" i="1"/>
  <c r="M15" i="1"/>
  <c r="M9" i="1"/>
  <c r="M19" i="1"/>
  <c r="M6" i="1"/>
  <c r="M46" i="1"/>
  <c r="M27" i="1"/>
  <c r="M45" i="1"/>
  <c r="M8" i="1"/>
  <c r="M16" i="1"/>
  <c r="M49" i="1"/>
  <c r="M30" i="1"/>
  <c r="M31" i="1"/>
  <c r="M40" i="1"/>
  <c r="M51" i="1"/>
  <c r="M12" i="1"/>
  <c r="M17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G28" i="1"/>
  <c r="I28" i="1" s="1"/>
  <c r="G34" i="1"/>
  <c r="I34" i="1" s="1"/>
  <c r="G24" i="1"/>
  <c r="I24" i="1" s="1"/>
  <c r="G25" i="1"/>
  <c r="I25" i="1" s="1"/>
  <c r="G26" i="1"/>
  <c r="I26" i="1" s="1"/>
  <c r="G52" i="1"/>
  <c r="I52" i="1" s="1"/>
  <c r="G42" i="1"/>
  <c r="I42" i="1" s="1"/>
  <c r="G36" i="1"/>
  <c r="I36" i="1" s="1"/>
  <c r="G13" i="1"/>
  <c r="I13" i="1" s="1"/>
  <c r="G4" i="1"/>
  <c r="I4" i="1" s="1"/>
  <c r="G5" i="1"/>
  <c r="I5" i="1" s="1"/>
  <c r="G19" i="1"/>
  <c r="I19" i="1" s="1"/>
  <c r="G6" i="1"/>
  <c r="I6" i="1" s="1"/>
  <c r="G45" i="1"/>
  <c r="I45" i="1" s="1"/>
  <c r="G8" i="1"/>
  <c r="I8" i="1" s="1"/>
  <c r="G30" i="1"/>
  <c r="I30" i="1" s="1"/>
  <c r="G31" i="1"/>
  <c r="I31" i="1" s="1"/>
  <c r="G12" i="1"/>
  <c r="I12" i="1" s="1"/>
  <c r="G17" i="1"/>
  <c r="I17" i="1" s="1"/>
  <c r="G53" i="1"/>
  <c r="I53" i="1" s="1"/>
  <c r="G10" i="1"/>
  <c r="I10" i="1" s="1"/>
  <c r="G14" i="1"/>
  <c r="I14" i="1" s="1"/>
  <c r="G11" i="1"/>
  <c r="I11" i="1" s="1"/>
  <c r="G35" i="1"/>
  <c r="I35" i="1" s="1"/>
  <c r="G43" i="1"/>
  <c r="I43" i="1" s="1"/>
  <c r="F41" i="1"/>
  <c r="G41" i="1" s="1"/>
  <c r="I41" i="1" s="1"/>
  <c r="F28" i="1"/>
  <c r="F21" i="1"/>
  <c r="G21" i="1" s="1"/>
  <c r="I21" i="1" s="1"/>
  <c r="F33" i="1"/>
  <c r="G33" i="1" s="1"/>
  <c r="I33" i="1" s="1"/>
  <c r="F34" i="1"/>
  <c r="F24" i="1"/>
  <c r="F20" i="1"/>
  <c r="G20" i="1" s="1"/>
  <c r="I20" i="1" s="1"/>
  <c r="F32" i="1"/>
  <c r="G32" i="1" s="1"/>
  <c r="I32" i="1" s="1"/>
  <c r="F25" i="1"/>
  <c r="F26" i="1"/>
  <c r="F48" i="1"/>
  <c r="G48" i="1" s="1"/>
  <c r="I48" i="1" s="1"/>
  <c r="F39" i="1"/>
  <c r="G39" i="1" s="1"/>
  <c r="I39" i="1" s="1"/>
  <c r="F52" i="1"/>
  <c r="F42" i="1"/>
  <c r="F47" i="1"/>
  <c r="G47" i="1" s="1"/>
  <c r="I47" i="1" s="1"/>
  <c r="F50" i="1"/>
  <c r="G50" i="1" s="1"/>
  <c r="I50" i="1" s="1"/>
  <c r="F36" i="1"/>
  <c r="F13" i="1"/>
  <c r="F7" i="1"/>
  <c r="G7" i="1" s="1"/>
  <c r="I7" i="1" s="1"/>
  <c r="F2" i="1"/>
  <c r="G2" i="1" s="1"/>
  <c r="I2" i="1" s="1"/>
  <c r="F4" i="1"/>
  <c r="F5" i="1"/>
  <c r="F15" i="1"/>
  <c r="G15" i="1" s="1"/>
  <c r="I15" i="1" s="1"/>
  <c r="F9" i="1"/>
  <c r="G9" i="1" s="1"/>
  <c r="I9" i="1" s="1"/>
  <c r="F19" i="1"/>
  <c r="F6" i="1"/>
  <c r="F46" i="1"/>
  <c r="G46" i="1" s="1"/>
  <c r="I46" i="1" s="1"/>
  <c r="F27" i="1"/>
  <c r="G27" i="1" s="1"/>
  <c r="I27" i="1" s="1"/>
  <c r="F45" i="1"/>
  <c r="F8" i="1"/>
  <c r="F16" i="1"/>
  <c r="G16" i="1" s="1"/>
  <c r="I16" i="1" s="1"/>
  <c r="F49" i="1"/>
  <c r="G49" i="1" s="1"/>
  <c r="I49" i="1" s="1"/>
  <c r="F30" i="1"/>
  <c r="F31" i="1"/>
  <c r="F40" i="1"/>
  <c r="G40" i="1" s="1"/>
  <c r="I40" i="1" s="1"/>
  <c r="F51" i="1"/>
  <c r="G51" i="1" s="1"/>
  <c r="I51" i="1" s="1"/>
  <c r="F12" i="1"/>
  <c r="F17" i="1"/>
  <c r="F22" i="1"/>
  <c r="G22" i="1" s="1"/>
  <c r="I22" i="1" s="1"/>
  <c r="F18" i="1"/>
  <c r="G18" i="1" s="1"/>
  <c r="I18" i="1" s="1"/>
  <c r="F53" i="1"/>
  <c r="F10" i="1"/>
  <c r="F29" i="1"/>
  <c r="G29" i="1" s="1"/>
  <c r="I29" i="1" s="1"/>
  <c r="F38" i="1"/>
  <c r="G38" i="1" s="1"/>
  <c r="I38" i="1" s="1"/>
  <c r="F14" i="1"/>
  <c r="F11" i="1"/>
  <c r="F3" i="1"/>
  <c r="G3" i="1" s="1"/>
  <c r="I3" i="1" s="1"/>
  <c r="F23" i="1"/>
  <c r="G23" i="1" s="1"/>
  <c r="I23" i="1" s="1"/>
  <c r="F35" i="1"/>
  <c r="F43" i="1"/>
  <c r="F44" i="1"/>
  <c r="G44" i="1" s="1"/>
  <c r="I44" i="1" s="1"/>
  <c r="F37" i="1"/>
  <c r="N37" i="1" s="1"/>
  <c r="E34" i="1"/>
  <c r="E47" i="1"/>
  <c r="E50" i="1"/>
  <c r="E7" i="1"/>
  <c r="E2" i="1"/>
  <c r="E15" i="1"/>
  <c r="E9" i="1"/>
  <c r="E46" i="1"/>
  <c r="E27" i="1"/>
  <c r="E16" i="1"/>
  <c r="E49" i="1"/>
  <c r="E40" i="1"/>
  <c r="E51" i="1"/>
  <c r="E18" i="1"/>
  <c r="E38" i="1"/>
  <c r="E23" i="1"/>
  <c r="E41" i="1"/>
  <c r="D7" i="1"/>
  <c r="D2" i="1"/>
  <c r="D4" i="1"/>
  <c r="E4" i="1" s="1"/>
  <c r="D5" i="1"/>
  <c r="E5" i="1" s="1"/>
  <c r="D15" i="1"/>
  <c r="D9" i="1"/>
  <c r="D19" i="1"/>
  <c r="E19" i="1" s="1"/>
  <c r="D6" i="1"/>
  <c r="E6" i="1" s="1"/>
  <c r="D46" i="1"/>
  <c r="D27" i="1"/>
  <c r="D45" i="1"/>
  <c r="E45" i="1" s="1"/>
  <c r="D8" i="1"/>
  <c r="E8" i="1" s="1"/>
  <c r="D16" i="1"/>
  <c r="D49" i="1"/>
  <c r="D30" i="1"/>
  <c r="E30" i="1" s="1"/>
  <c r="D31" i="1"/>
  <c r="E31" i="1" s="1"/>
  <c r="D40" i="1"/>
  <c r="D51" i="1"/>
  <c r="D12" i="1"/>
  <c r="E12" i="1" s="1"/>
  <c r="D17" i="1"/>
  <c r="E17" i="1" s="1"/>
  <c r="D22" i="1"/>
  <c r="E22" i="1" s="1"/>
  <c r="D18" i="1"/>
  <c r="D53" i="1"/>
  <c r="E53" i="1" s="1"/>
  <c r="D10" i="1"/>
  <c r="E10" i="1" s="1"/>
  <c r="D29" i="1"/>
  <c r="E29" i="1" s="1"/>
  <c r="D38" i="1"/>
  <c r="D14" i="1"/>
  <c r="E14" i="1" s="1"/>
  <c r="D11" i="1"/>
  <c r="E11" i="1" s="1"/>
  <c r="D3" i="1"/>
  <c r="E3" i="1" s="1"/>
  <c r="D23" i="1"/>
  <c r="D35" i="1"/>
  <c r="E35" i="1" s="1"/>
  <c r="D43" i="1"/>
  <c r="E43" i="1" s="1"/>
  <c r="D44" i="1"/>
  <c r="E44" i="1" s="1"/>
  <c r="D41" i="1"/>
  <c r="D28" i="1"/>
  <c r="E28" i="1" s="1"/>
  <c r="D21" i="1"/>
  <c r="E21" i="1" s="1"/>
  <c r="D33" i="1"/>
  <c r="E33" i="1" s="1"/>
  <c r="D34" i="1"/>
  <c r="D24" i="1"/>
  <c r="E24" i="1" s="1"/>
  <c r="D20" i="1"/>
  <c r="E20" i="1" s="1"/>
  <c r="D32" i="1"/>
  <c r="E32" i="1" s="1"/>
  <c r="D25" i="1"/>
  <c r="E25" i="1" s="1"/>
  <c r="D26" i="1"/>
  <c r="E26" i="1" s="1"/>
  <c r="D48" i="1"/>
  <c r="E48" i="1" s="1"/>
  <c r="D39" i="1"/>
  <c r="E39" i="1" s="1"/>
  <c r="D52" i="1"/>
  <c r="E52" i="1" s="1"/>
  <c r="D42" i="1"/>
  <c r="E42" i="1" s="1"/>
  <c r="D47" i="1"/>
  <c r="D50" i="1"/>
  <c r="D36" i="1"/>
  <c r="E36" i="1" s="1"/>
  <c r="D13" i="1"/>
  <c r="E13" i="1" s="1"/>
  <c r="D37" i="1"/>
  <c r="E37" i="1" s="1"/>
  <c r="C33" i="1"/>
  <c r="C34" i="1"/>
  <c r="C25" i="1"/>
  <c r="C26" i="1"/>
  <c r="C52" i="1"/>
  <c r="C13" i="1"/>
  <c r="C5" i="1"/>
  <c r="C6" i="1"/>
  <c r="C8" i="1"/>
  <c r="C31" i="1"/>
  <c r="C17" i="1"/>
  <c r="B28" i="1"/>
  <c r="N28" i="1" s="1"/>
  <c r="B21" i="1"/>
  <c r="N21" i="1" s="1"/>
  <c r="B33" i="1"/>
  <c r="N33" i="1" s="1"/>
  <c r="B34" i="1"/>
  <c r="B24" i="1"/>
  <c r="C24" i="1" s="1"/>
  <c r="B20" i="1"/>
  <c r="N20" i="1" s="1"/>
  <c r="B32" i="1"/>
  <c r="N32" i="1" s="1"/>
  <c r="B25" i="1"/>
  <c r="B26" i="1"/>
  <c r="N26" i="1" s="1"/>
  <c r="B48" i="1"/>
  <c r="N48" i="1" s="1"/>
  <c r="B39" i="1"/>
  <c r="N39" i="1" s="1"/>
  <c r="B52" i="1"/>
  <c r="B42" i="1"/>
  <c r="C42" i="1" s="1"/>
  <c r="B47" i="1"/>
  <c r="C47" i="1" s="1"/>
  <c r="B50" i="1"/>
  <c r="C50" i="1" s="1"/>
  <c r="B36" i="1"/>
  <c r="C36" i="1" s="1"/>
  <c r="B13" i="1"/>
  <c r="N13" i="1" s="1"/>
  <c r="B7" i="1"/>
  <c r="C7" i="1" s="1"/>
  <c r="B2" i="1"/>
  <c r="C2" i="1" s="1"/>
  <c r="B4" i="1"/>
  <c r="C4" i="1" s="1"/>
  <c r="B5" i="1"/>
  <c r="N5" i="1" s="1"/>
  <c r="B15" i="1"/>
  <c r="C15" i="1" s="1"/>
  <c r="B9" i="1"/>
  <c r="C9" i="1" s="1"/>
  <c r="B19" i="1"/>
  <c r="C19" i="1" s="1"/>
  <c r="B6" i="1"/>
  <c r="N6" i="1" s="1"/>
  <c r="B46" i="1"/>
  <c r="C46" i="1" s="1"/>
  <c r="B27" i="1"/>
  <c r="C27" i="1" s="1"/>
  <c r="B45" i="1"/>
  <c r="C45" i="1" s="1"/>
  <c r="B8" i="1"/>
  <c r="N8" i="1" s="1"/>
  <c r="B16" i="1"/>
  <c r="C16" i="1" s="1"/>
  <c r="B49" i="1"/>
  <c r="C49" i="1" s="1"/>
  <c r="B30" i="1"/>
  <c r="C30" i="1" s="1"/>
  <c r="B31" i="1"/>
  <c r="N31" i="1" s="1"/>
  <c r="B40" i="1"/>
  <c r="C40" i="1" s="1"/>
  <c r="B51" i="1"/>
  <c r="C51" i="1" s="1"/>
  <c r="B12" i="1"/>
  <c r="C12" i="1" s="1"/>
  <c r="B17" i="1"/>
  <c r="N17" i="1" s="1"/>
  <c r="B22" i="1"/>
  <c r="C22" i="1" s="1"/>
  <c r="B18" i="1"/>
  <c r="C18" i="1" s="1"/>
  <c r="B53" i="1"/>
  <c r="C53" i="1" s="1"/>
  <c r="B10" i="1"/>
  <c r="N10" i="1" s="1"/>
  <c r="B29" i="1"/>
  <c r="C29" i="1" s="1"/>
  <c r="B38" i="1"/>
  <c r="C38" i="1" s="1"/>
  <c r="B14" i="1"/>
  <c r="C14" i="1" s="1"/>
  <c r="B11" i="1"/>
  <c r="N11" i="1" s="1"/>
  <c r="B3" i="1"/>
  <c r="N3" i="1" s="1"/>
  <c r="B23" i="1"/>
  <c r="C23" i="1" s="1"/>
  <c r="B35" i="1"/>
  <c r="C35" i="1" s="1"/>
  <c r="B43" i="1"/>
  <c r="N43" i="1" s="1"/>
  <c r="B44" i="1"/>
  <c r="N44" i="1" s="1"/>
  <c r="B41" i="1"/>
  <c r="C41" i="1" s="1"/>
  <c r="B37" i="1"/>
  <c r="C37" i="1" s="1"/>
  <c r="C44" i="1" l="1"/>
  <c r="G37" i="1"/>
  <c r="I37" i="1" s="1"/>
  <c r="N53" i="1"/>
  <c r="C43" i="1"/>
  <c r="C11" i="1"/>
  <c r="C10" i="1"/>
  <c r="C39" i="1"/>
  <c r="C32" i="1"/>
  <c r="C21" i="1"/>
  <c r="N41" i="1"/>
  <c r="N23" i="1"/>
  <c r="N38" i="1"/>
  <c r="N18" i="1"/>
  <c r="N51" i="1"/>
  <c r="N49" i="1"/>
  <c r="N27" i="1"/>
  <c r="N9" i="1"/>
  <c r="N2" i="1"/>
  <c r="N50" i="1"/>
  <c r="C3" i="1"/>
  <c r="N35" i="1"/>
  <c r="N14" i="1"/>
  <c r="N12" i="1"/>
  <c r="N30" i="1"/>
  <c r="N45" i="1"/>
  <c r="N19" i="1"/>
  <c r="N4" i="1"/>
  <c r="C48" i="1"/>
  <c r="C20" i="1"/>
  <c r="C28" i="1"/>
  <c r="N29" i="1"/>
  <c r="N22" i="1"/>
  <c r="N40" i="1"/>
  <c r="N16" i="1"/>
  <c r="N46" i="1"/>
  <c r="N15" i="1"/>
  <c r="N7" i="1"/>
  <c r="N47" i="1"/>
  <c r="N42" i="1"/>
  <c r="N24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<sst xmlns="http://schemas.openxmlformats.org/spreadsheetml/2006/main" count="224" uniqueCount="125">
  <si>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</si>
  <si>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</si>
  <si>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</si>
  <si>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</si>
  <si>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</si>
  <si>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</si>
  <si>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</si>
  <si>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</si>
  <si>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</si>
  <si>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</si>
  <si>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</si>
  <si>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</si>
  <si>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</si>
  <si>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</si>
  <si>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</si>
  <si>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</si>
  <si>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</si>
  <si>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</si>
  <si>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</si>
  <si>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</si>
  <si>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</si>
  <si>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</si>
  <si>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</si>
  <si>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</si>
  <si>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</si>
  <si>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</si>
  <si>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</si>
  <si>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</si>
  <si>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</si>
  <si>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</si>
  <si>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</si>
  <si>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</si>
  <si>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</si>
  <si>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</si>
  <si>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</si>
  <si>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</si>
  <si>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</si>
  <si>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</si>
  <si>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</si>
  <si>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</si>
  <si>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</si>
  <si>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</si>
  <si>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</si>
  <si>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</si>
  <si>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</si>
  <si>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</si>
  <si>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</si>
  <si>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</si>
  <si>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</si>
  <si>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</si>
  <si>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</si>
  <si>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</si>
  <si>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</si>
  <si>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</si>
  <si>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</si>
  <si>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</si>
  <si>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</si>
  <si>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</si>
  <si>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</si>
  <si>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</si>
  <si>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</si>
  <si>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</si>
  <si>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</si>
  <si>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</si>
  <si>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</si>
  <si>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</si>
  <si>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</si>
  <si>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</si>
  <si>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</si>
  <si>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</si>
  <si>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</si>
  <si>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</si>
  <si>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</si>
  <si>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</si>
  <si>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</si>
  <si>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</si>
  <si>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</si>
  <si>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</si>
  <si>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</si>
  <si>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</si>
  <si>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</si>
  <si>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</si>
  <si>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</si>
  <si>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</si>
  <si>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</si>
  <si>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</si>
  <si>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</si>
  <si>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</si>
  <si>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</si>
  <si>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</si>
  <si>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</si>
  <si>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</si>
  <si>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</si>
  <si>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</si>
  <si>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</si>
  <si>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</si>
  <si>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</si>
  <si>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</si>
  <si>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</si>
  <si>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</si>
  <si>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</si>
  <si>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</si>
  <si>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</si>
  <si>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</si>
  <si>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</si>
  <si>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</si>
  <si>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</si>
  <si>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</si>
  <si>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</si>
  <si>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</si>
  <si>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</t>
  </si>
  <si>
    <t>Corolla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</si>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</sst>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5-4E1C-A45E-47D9D26CA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98640"/>
        <c:axId val="1597170000"/>
      </c:barChart>
      <c:catAx>
        <c:axId val="16014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70000"/>
        <c:crosses val="autoZero"/>
        <c:auto val="1"/>
        <c:lblAlgn val="ctr"/>
        <c:lblOffset val="100"/>
        <c:noMultiLvlLbl val="0"/>
      </c:catAx>
      <c:valAx>
        <c:axId val="15971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7-4F5B-90A8-76604C2A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554736"/>
        <c:axId val="1597161360"/>
      </c:scatterChart>
      <c:valAx>
        <c:axId val="11525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61360"/>
        <c:crosses val="autoZero"/>
        <c:crossBetween val="midCat"/>
      </c:valAx>
      <c:valAx>
        <c:axId val="15971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14287</xdr:rowOff>
    </xdr:from>
    <xdr:to>
      <xdr:col>9</xdr:col>
      <xdr:colOff>581025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EAAAB-8C8B-3E95-F4BA-901551E5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0</xdr:row>
      <xdr:rowOff>276225</xdr:rowOff>
    </xdr:from>
    <xdr:to>
      <xdr:col>22</xdr:col>
      <xdr:colOff>590550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09E45-9A5B-0237-D7E0-00DD12252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trejo" refreshedDate="45014.614470717592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y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y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y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yundai"/>
    <s v="ELA"/>
    <s v="Elantra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P1" workbookViewId="0">
      <selection activeCell="Y5" sqref="Y5"/>
    </sheetView>
  </sheetViews>
  <sheetFormatPr defaultRowHeight="15" x14ac:dyDescent="0.25"/>
  <cols>
    <col min="1" max="1" width="15.28515625" customWidth="1"/>
    <col min="8" max="8" width="11.5703125" style="3" bestFit="1" customWidth="1"/>
    <col min="9" max="9" width="9.5703125" style="3" bestFit="1" customWidth="1"/>
    <col min="13" max="13" width="12.14062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 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IF(23-F2&lt;0,100-F2+23,23-F2)</f>
        <v>27</v>
      </c>
      <c r="H2" s="3">
        <v>114660.6</v>
      </c>
      <c r="I2" s="3">
        <f>H2/(G2+0.5)</f>
        <v>4169.4763636363641</v>
      </c>
      <c r="J2" t="s">
        <v>21</v>
      </c>
      <c r="K2" t="s">
        <v>50</v>
      </c>
      <c r="L2">
        <v>100000</v>
      </c>
      <c r="M2" t="str">
        <f>IF(H2&lt;=L2, "Y", 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78</v>
      </c>
      <c r="B3" t="str">
        <f>LEFT(A3, 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IF(23-F3&lt;0,100-F3+23,23-F3)</f>
        <v>19</v>
      </c>
      <c r="H3" s="3">
        <v>72527.199999999997</v>
      </c>
      <c r="I3" s="3">
        <f>H3/(G3+0.5)</f>
        <v>3719.3435897435897</v>
      </c>
      <c r="J3" t="s">
        <v>18</v>
      </c>
      <c r="K3" t="s">
        <v>41</v>
      </c>
      <c r="L3">
        <v>75000</v>
      </c>
      <c r="M3" t="str">
        <f>IF(H3&lt;=L3, "Y", "Not Covered")</f>
        <v>Y</v>
      </c>
      <c r="N3" t="str">
        <f>CONCATENATE(B3,F3,D3,UPPER(LEFT(J3,3)),RIGHT(A3,3))</f>
        <v>CR04CARWHI047</v>
      </c>
    </row>
    <row r="4" spans="1:14" x14ac:dyDescent="0.25">
      <c r="A4" t="s">
        <v>51</v>
      </c>
      <c r="B4" t="str">
        <f>LEFT(A4, 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98</v>
      </c>
      <c r="G4">
        <f>IF(23-F4&lt;0,100-F4+23,23-F4)</f>
        <v>25</v>
      </c>
      <c r="H4" s="3">
        <v>93382.6</v>
      </c>
      <c r="I4" s="3">
        <f>H4/(G4+0.5)</f>
        <v>3662.0627450980396</v>
      </c>
      <c r="J4" t="s">
        <v>15</v>
      </c>
      <c r="K4" t="s">
        <v>52</v>
      </c>
      <c r="L4">
        <v>100000</v>
      </c>
      <c r="M4" t="str">
        <f>IF(H4&lt;=L4, "Y", "Not Covered")</f>
        <v>Y</v>
      </c>
      <c r="N4" t="str">
        <f>CONCATENATE(B4,F4,D4,UPPER(LEFT(J4,3)),RIGHT(A4,3))</f>
        <v>TY98CAMBLA021</v>
      </c>
    </row>
    <row r="5" spans="1:14" x14ac:dyDescent="0.25">
      <c r="A5" t="s">
        <v>53</v>
      </c>
      <c r="B5" t="str">
        <f>LEFT(A5, 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IF(23-F5&lt;0,100-F5+23,23-F5)</f>
        <v>23</v>
      </c>
      <c r="H5" s="3">
        <v>85928</v>
      </c>
      <c r="I5" s="3">
        <f>H5/(G5+0.5)</f>
        <v>3656.5106382978724</v>
      </c>
      <c r="J5" t="s">
        <v>21</v>
      </c>
      <c r="K5" t="s">
        <v>26</v>
      </c>
      <c r="L5">
        <v>100000</v>
      </c>
      <c r="M5" t="str">
        <f>IF(H5&lt;=L5, "Y", "Not Covered")</f>
        <v>Y</v>
      </c>
      <c r="N5" t="str">
        <f>CONCATENATE(B5,F5,D5,UPPER(LEFT(J5,3)),RIGHT(A5,3))</f>
        <v>TY00CAMGRE022</v>
      </c>
    </row>
    <row r="6" spans="1:14" x14ac:dyDescent="0.25">
      <c r="A6" t="s">
        <v>59</v>
      </c>
      <c r="B6" t="str">
        <f>LEFT(A6, 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Corolla</v>
      </c>
      <c r="F6" t="str">
        <f>MID(A6,3,2)</f>
        <v>03</v>
      </c>
      <c r="G6">
        <f>IF(23-F6&lt;0,100-F6+23,23-F6)</f>
        <v>20</v>
      </c>
      <c r="H6" s="3">
        <v>73444.399999999994</v>
      </c>
      <c r="I6" s="3">
        <f>H6/(G6+0.5)</f>
        <v>3582.6536585365852</v>
      </c>
      <c r="J6" t="s">
        <v>15</v>
      </c>
      <c r="K6" t="s">
        <v>58</v>
      </c>
      <c r="L6">
        <v>100000</v>
      </c>
      <c r="M6" t="str">
        <f>IF(H6&lt;=L6, "Y", "Not Covered")</f>
        <v>Y</v>
      </c>
      <c r="N6" t="str">
        <f>CONCATENATE(B6,F6,D6,UPPER(LEFT(J6,3)),RIGHT(A6,3))</f>
        <v>TY03CORBLA026</v>
      </c>
    </row>
    <row r="7" spans="1:14" x14ac:dyDescent="0.25">
      <c r="A7" t="s">
        <v>47</v>
      </c>
      <c r="B7" t="str">
        <f>LEFT(A7, 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IF(23-F7&lt;0,100-F7+23,23-F7)</f>
        <v>23</v>
      </c>
      <c r="H7" s="3">
        <v>80685.8</v>
      </c>
      <c r="I7" s="3">
        <f>H7/(G7+0.5)</f>
        <v>3433.4382978723406</v>
      </c>
      <c r="J7" t="s">
        <v>48</v>
      </c>
      <c r="K7" t="s">
        <v>36</v>
      </c>
      <c r="L7">
        <v>100000</v>
      </c>
      <c r="M7" t="str">
        <f>IF(H7&lt;=L7, "Y", "Not Covered")</f>
        <v>Y</v>
      </c>
      <c r="N7" t="str">
        <f>CONCATENATE(B7,F7,D7,UPPER(LEFT(J7,3)),RIGHT(A7,3))</f>
        <v>GM00SLVBLU019</v>
      </c>
    </row>
    <row r="8" spans="1:14" x14ac:dyDescent="0.25">
      <c r="A8" t="s">
        <v>63</v>
      </c>
      <c r="B8" t="str">
        <f>LEFT(A8, 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IF(23-F8&lt;0,100-F8+23,23-F8)</f>
        <v>24</v>
      </c>
      <c r="H8" s="3">
        <v>82374</v>
      </c>
      <c r="I8" s="3">
        <f>H8/(G8+0.5)</f>
        <v>3362.204081632653</v>
      </c>
      <c r="J8" t="s">
        <v>18</v>
      </c>
      <c r="K8" t="s">
        <v>38</v>
      </c>
      <c r="L8">
        <v>75000</v>
      </c>
      <c r="M8" t="str">
        <f>IF(H8&lt;=L8, "Y", "Not Covered")</f>
        <v>Not Covered</v>
      </c>
      <c r="N8" t="str">
        <f>CONCATENATE(B8,F8,D8,UPPER(LEFT(J8,3)),RIGHT(A8,3))</f>
        <v>HO99CIVWHI030</v>
      </c>
    </row>
    <row r="9" spans="1:14" x14ac:dyDescent="0.25">
      <c r="A9" t="s">
        <v>55</v>
      </c>
      <c r="B9" t="str">
        <f>LEFT(A9, 2)</f>
        <v>TY</v>
      </c>
      <c r="C9" t="str">
        <f>VLOOKUP(B9,B$56:C$61,2)</f>
        <v>Toyota</v>
      </c>
      <c r="D9" t="str">
        <f>MID(A9,5,3)</f>
        <v>CAM</v>
      </c>
      <c r="E9" t="str">
        <f>VLOOKUP(D9,D$56:E$66,2)</f>
        <v>Camrey</v>
      </c>
      <c r="F9" t="str">
        <f>MID(A9,3,2)</f>
        <v>09</v>
      </c>
      <c r="G9">
        <f>IF(23-F9&lt;0,100-F9+23,23-F9)</f>
        <v>14</v>
      </c>
      <c r="H9" s="3">
        <v>48114.2</v>
      </c>
      <c r="I9" s="3">
        <f>H9/(G9+0.5)</f>
        <v>3318.220689655172</v>
      </c>
      <c r="J9" t="s">
        <v>18</v>
      </c>
      <c r="K9" t="s">
        <v>29</v>
      </c>
      <c r="L9">
        <v>100000</v>
      </c>
      <c r="M9" t="str">
        <f>IF(H9&lt;=L9, "Y", "Not Covered")</f>
        <v>Y</v>
      </c>
      <c r="N9" t="str">
        <f>CONCATENATE(B9,F9,D9,UPPER(LEFT(J9,3)),RIGHT(A9,3))</f>
        <v>TY09CAMWHI024</v>
      </c>
    </row>
    <row r="10" spans="1:14" x14ac:dyDescent="0.25">
      <c r="A10" t="s">
        <v>73</v>
      </c>
      <c r="B10" t="str">
        <f>LEFT(A10, 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IF(23-F10&lt;0,100-F10+23,23-F10)</f>
        <v>19</v>
      </c>
      <c r="H10" s="3">
        <v>64542</v>
      </c>
      <c r="I10" s="3">
        <f>H10/(G10+0.5)</f>
        <v>3309.8461538461538</v>
      </c>
      <c r="J10" t="s">
        <v>48</v>
      </c>
      <c r="K10" t="s">
        <v>16</v>
      </c>
      <c r="L10">
        <v>75000</v>
      </c>
      <c r="M10" t="str">
        <f>IF(H10&lt;=L10, "Y", "Not Covered")</f>
        <v>Y</v>
      </c>
      <c r="N10" t="str">
        <f>CONCATENATE(B10,F10,D10,UPPER(LEFT(J10,3)),RIGHT(A10,3))</f>
        <v>CR04PTCBLU042</v>
      </c>
    </row>
    <row r="11" spans="1:14" x14ac:dyDescent="0.25">
      <c r="A11" t="s">
        <v>77</v>
      </c>
      <c r="B11" t="str">
        <f>LEFT(A11, 2)</f>
        <v>CR</v>
      </c>
      <c r="C11" t="str">
        <f>VLOOKUP(B11,B$56:C$61,2)</f>
        <v>Chrysler</v>
      </c>
      <c r="D11" t="str">
        <f>MID(A11,5,3)</f>
        <v>CAR</v>
      </c>
      <c r="E11" t="str">
        <f>VLOOKUP(D11,D$56:E$66,2)</f>
        <v>Caravan</v>
      </c>
      <c r="F11" t="str">
        <f>MID(A11,3,2)</f>
        <v>00</v>
      </c>
      <c r="G11">
        <f>IF(23-F11&lt;0,100-F11+23,23-F11)</f>
        <v>23</v>
      </c>
      <c r="H11" s="3">
        <v>77243.100000000006</v>
      </c>
      <c r="I11" s="3">
        <f>H11/(G11+0.5)</f>
        <v>3286.940425531915</v>
      </c>
      <c r="J11" t="s">
        <v>15</v>
      </c>
      <c r="K11" t="s">
        <v>24</v>
      </c>
      <c r="L11">
        <v>75000</v>
      </c>
      <c r="M11" t="str">
        <f>IF(H11&lt;=L11, "Y", "Not Covered")</f>
        <v>Not Covered</v>
      </c>
      <c r="N11" t="str">
        <f>CONCATENATE(B11,F11,D11,UPPER(LEFT(J11,3)),RIGHT(A11,3))</f>
        <v>CR00CARBLA046</v>
      </c>
    </row>
    <row r="12" spans="1:14" x14ac:dyDescent="0.25">
      <c r="A12" t="s">
        <v>121</v>
      </c>
      <c r="B12" t="str">
        <f>LEFT(A12, 2)</f>
        <v>HO</v>
      </c>
      <c r="C12" t="str">
        <f>VLOOKUP(B12,B$56:C$61,2)</f>
        <v>Honda</v>
      </c>
      <c r="D12" t="str">
        <f>MID(A12,5,3)</f>
        <v>ODY</v>
      </c>
      <c r="E12" t="str">
        <f>VLOOKUP(D12,D$56:E$66,2)</f>
        <v>Odyssey</v>
      </c>
      <c r="F12" t="str">
        <f>MID(A12,3,2)</f>
        <v>05</v>
      </c>
      <c r="G12">
        <f>IF(23-F12&lt;0,100-F12+23,23-F12)</f>
        <v>18</v>
      </c>
      <c r="H12" s="3">
        <v>60389.5</v>
      </c>
      <c r="I12" s="3">
        <f>H12/(G12+0.5)</f>
        <v>3264.2972972972975</v>
      </c>
      <c r="J12" t="s">
        <v>18</v>
      </c>
      <c r="K12" t="s">
        <v>29</v>
      </c>
      <c r="L12">
        <v>100000</v>
      </c>
      <c r="M12" t="str">
        <f>IF(H12&lt;=L12, "Y", "Not Covered")</f>
        <v>Y</v>
      </c>
      <c r="N12" t="str">
        <f>CONCATENATE(B12,F12,D12,UPPER(LEFT(J12,3)),RIGHT(A12,3))</f>
        <v>HO05ODYWHI037</v>
      </c>
    </row>
    <row r="13" spans="1:14" x14ac:dyDescent="0.25">
      <c r="A13" t="s">
        <v>46</v>
      </c>
      <c r="B13" t="str">
        <f>LEFT(A13, 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Silverado</v>
      </c>
      <c r="F13" t="str">
        <f>MID(A13,3,2)</f>
        <v>98</v>
      </c>
      <c r="G13">
        <f>IF(23-F13&lt;0,100-F13+23,23-F13)</f>
        <v>25</v>
      </c>
      <c r="H13" s="3">
        <v>83162.7</v>
      </c>
      <c r="I13" s="3">
        <f>H13/(G13+0.5)</f>
        <v>3261.2823529411762</v>
      </c>
      <c r="J13" t="s">
        <v>15</v>
      </c>
      <c r="K13" t="s">
        <v>39</v>
      </c>
      <c r="L13">
        <v>100000</v>
      </c>
      <c r="M13" t="str">
        <f>IF(H13&lt;=L13, "Y", "Not Covered")</f>
        <v>Y</v>
      </c>
      <c r="N13" t="str">
        <f>CONCATENATE(B13,F13,D13,UPPER(LEFT(J13,3)),RIGHT(A13,3))</f>
        <v>GM98SLVBLA018</v>
      </c>
    </row>
    <row r="14" spans="1:14" x14ac:dyDescent="0.25">
      <c r="A14" t="s">
        <v>76</v>
      </c>
      <c r="B14" t="str">
        <f>LEFT(A14, 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IF(23-F14&lt;0,100-F14+23,23-F14)</f>
        <v>24</v>
      </c>
      <c r="H14" s="3">
        <v>79420.600000000006</v>
      </c>
      <c r="I14" s="3">
        <f>H14/(G14+0.5)</f>
        <v>3241.6571428571433</v>
      </c>
      <c r="J14" t="s">
        <v>21</v>
      </c>
      <c r="K14" t="s">
        <v>45</v>
      </c>
      <c r="L14">
        <v>75000</v>
      </c>
      <c r="M14" t="str">
        <f>IF(H14&lt;=L14, "Y", "Not Covered")</f>
        <v>Not Covered</v>
      </c>
      <c r="N14" t="str">
        <f>CONCATENATE(B14,F14,D14,UPPER(LEFT(J14,3)),RIGHT(A14,3))</f>
        <v>CR99CARGRE045</v>
      </c>
    </row>
    <row r="15" spans="1:14" x14ac:dyDescent="0.25">
      <c r="A15" t="s">
        <v>54</v>
      </c>
      <c r="B15" t="str">
        <f>LEFT(A15, 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IF(23-F15&lt;0,100-F15+23,23-F15)</f>
        <v>21</v>
      </c>
      <c r="H15" s="3">
        <v>67829.100000000006</v>
      </c>
      <c r="I15" s="3">
        <f>H15/(G15+0.5)</f>
        <v>3154.8418604651165</v>
      </c>
      <c r="J15" t="s">
        <v>15</v>
      </c>
      <c r="K15" t="s">
        <v>16</v>
      </c>
      <c r="L15">
        <v>100000</v>
      </c>
      <c r="M15" t="str">
        <f>IF(H15&lt;=L15, "Y", "Not Covered")</f>
        <v>Y</v>
      </c>
      <c r="N15" t="str">
        <f>CONCATENATE(B15,F15,D15,UPPER(LEFT(J15,3)),RIGHT(A15,3))</f>
        <v>TY02CAMBLA023</v>
      </c>
    </row>
    <row r="16" spans="1:14" x14ac:dyDescent="0.25">
      <c r="A16" t="s">
        <v>64</v>
      </c>
      <c r="B16" t="str">
        <f>LEFT(A16, 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IF(23-F16&lt;0,100-F16+23,23-F16)</f>
        <v>22</v>
      </c>
      <c r="H16" s="3">
        <v>69891.899999999994</v>
      </c>
      <c r="I16" s="3">
        <f>H16/(G16+0.5)</f>
        <v>3106.3066666666664</v>
      </c>
      <c r="J16" t="s">
        <v>48</v>
      </c>
      <c r="K16" t="s">
        <v>24</v>
      </c>
      <c r="L16">
        <v>75000</v>
      </c>
      <c r="M16" t="str">
        <f>IF(H16&lt;=L16, "Y", "Not Covered")</f>
        <v>Y</v>
      </c>
      <c r="N16" t="str">
        <f>CONCATENATE(B16,F16,D16,UPPER(LEFT(J16,3)),RIGHT(A16,3))</f>
        <v>HO01CIVBLU031</v>
      </c>
    </row>
    <row r="17" spans="1:14" x14ac:dyDescent="0.25">
      <c r="A17" t="s">
        <v>70</v>
      </c>
      <c r="B17" t="str">
        <f>LEFT(A17, 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07</v>
      </c>
      <c r="G17">
        <f>IF(23-F17&lt;0,100-F17+23,23-F17)</f>
        <v>16</v>
      </c>
      <c r="H17" s="3">
        <v>50854.1</v>
      </c>
      <c r="I17" s="3">
        <f>H17/(G17+0.5)</f>
        <v>3082.0666666666666</v>
      </c>
      <c r="J17" t="s">
        <v>15</v>
      </c>
      <c r="K17" t="s">
        <v>52</v>
      </c>
      <c r="L17">
        <v>100000</v>
      </c>
      <c r="M17" t="str">
        <f>IF(H17&lt;=L17, "Y", "Not Covered")</f>
        <v>Y</v>
      </c>
      <c r="N17" t="str">
        <f>CONCATENATE(B17,F17,D17,UPPER(LEFT(J17,3)),RIGHT(A17,3))</f>
        <v>HO07ODYBLA038</v>
      </c>
    </row>
    <row r="18" spans="1:14" x14ac:dyDescent="0.25">
      <c r="A18" t="s">
        <v>118</v>
      </c>
      <c r="B18" t="str">
        <f>LEFT(A18, 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01</v>
      </c>
      <c r="G18">
        <f>IF(23-F18&lt;0,100-F18+23,23-F18)</f>
        <v>22</v>
      </c>
      <c r="H18" s="3">
        <v>68658.899999999994</v>
      </c>
      <c r="I18" s="3">
        <f>H18/(G18+0.5)</f>
        <v>3051.5066666666662</v>
      </c>
      <c r="J18" t="s">
        <v>15</v>
      </c>
      <c r="K18" t="s">
        <v>16</v>
      </c>
      <c r="L18">
        <v>100000</v>
      </c>
      <c r="M18" t="str">
        <f>IF(H18&lt;=L18, "Y", "Not Covered")</f>
        <v>Y</v>
      </c>
      <c r="N18" t="str">
        <f>CONCATENATE(B18,F18,D18,UPPER(LEFT(J18,3)),RIGHT(A18,3))</f>
        <v>HO01ODYBLA040</v>
      </c>
    </row>
    <row r="19" spans="1:14" x14ac:dyDescent="0.25">
      <c r="A19" t="s">
        <v>56</v>
      </c>
      <c r="B19" t="str">
        <f>LEFT(A19, 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Corolla</v>
      </c>
      <c r="F19" t="str">
        <f>MID(A19,3,2)</f>
        <v>02</v>
      </c>
      <c r="G19">
        <f>IF(23-F19&lt;0,100-F19+23,23-F19)</f>
        <v>21</v>
      </c>
      <c r="H19" s="3">
        <v>64467.4</v>
      </c>
      <c r="I19" s="3">
        <f>H19/(G19+0.5)</f>
        <v>2998.4837209302327</v>
      </c>
      <c r="J19" t="s">
        <v>57</v>
      </c>
      <c r="K19" t="s">
        <v>58</v>
      </c>
      <c r="L19">
        <v>100000</v>
      </c>
      <c r="M19" t="str">
        <f>IF(H19&lt;=L19, "Y", "Not Covered")</f>
        <v>Y</v>
      </c>
      <c r="N19" t="str">
        <f>CONCATENATE(B19,F19,D19,UPPER(LEFT(J19,3)),RIGHT(A19,3))</f>
        <v>TY02CORRED025</v>
      </c>
    </row>
    <row r="20" spans="1:14" x14ac:dyDescent="0.25">
      <c r="A20" t="s">
        <v>27</v>
      </c>
      <c r="B20" t="str">
        <f>LEFT(A20, 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IF(23-F20&lt;0,100-F20+23,23-F20)</f>
        <v>17</v>
      </c>
      <c r="H20" s="3">
        <v>52229.5</v>
      </c>
      <c r="I20" s="3">
        <f>H20/(G20+0.5)</f>
        <v>2984.542857142857</v>
      </c>
      <c r="J20" t="s">
        <v>21</v>
      </c>
      <c r="K20" t="s">
        <v>22</v>
      </c>
      <c r="L20">
        <v>75000</v>
      </c>
      <c r="M20" t="str">
        <f>IF(H20&lt;=L20, "Y", "Not Covered")</f>
        <v>Y</v>
      </c>
      <c r="N20" t="str">
        <f>CONCATENATE(B20,F20,D20,UPPER(LEFT(J20,3)),RIGHT(A20,3))</f>
        <v>FD06FCSGRE007</v>
      </c>
    </row>
    <row r="21" spans="1:14" x14ac:dyDescent="0.25">
      <c r="A21" t="s">
        <v>20</v>
      </c>
      <c r="B21" t="str">
        <f>LEFT(A21, 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IF(23-F21&lt;0,100-F21+23,23-F21)</f>
        <v>15</v>
      </c>
      <c r="H21" s="3">
        <v>44946.5</v>
      </c>
      <c r="I21" s="3">
        <f>H21/(G21+0.5)</f>
        <v>2899.7741935483873</v>
      </c>
      <c r="J21" t="s">
        <v>21</v>
      </c>
      <c r="K21" t="s">
        <v>22</v>
      </c>
      <c r="L21">
        <v>50000</v>
      </c>
      <c r="M21" t="str">
        <f>IF(H21&lt;=L21, "Y", 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 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IF(23-F22&lt;0,100-F22+23,23-F22)</f>
        <v>15</v>
      </c>
      <c r="H22" s="3">
        <v>42504.6</v>
      </c>
      <c r="I22" s="3">
        <f>H22/(G22+0.5)</f>
        <v>2742.2322580645159</v>
      </c>
      <c r="J22" t="s">
        <v>18</v>
      </c>
      <c r="K22" t="s">
        <v>38</v>
      </c>
      <c r="L22">
        <v>100000</v>
      </c>
      <c r="M22" t="str">
        <f>IF(H22&lt;=L22, "Y", "Not Covered")</f>
        <v>Y</v>
      </c>
      <c r="N22" t="str">
        <f>CONCATENATE(B22,F22,D22,UPPER(LEFT(J22,3)),RIGHT(A22,3))</f>
        <v>HO08ODYWHI039</v>
      </c>
    </row>
    <row r="23" spans="1:14" x14ac:dyDescent="0.25">
      <c r="A23" t="s">
        <v>79</v>
      </c>
      <c r="B23" t="str">
        <f>LEFT(A23, 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IF(23-F23&lt;0,100-F23+23,23-F23)</f>
        <v>19</v>
      </c>
      <c r="H23" s="3">
        <v>52699.4</v>
      </c>
      <c r="I23" s="3">
        <f>H23/(G23+0.5)</f>
        <v>2702.5333333333333</v>
      </c>
      <c r="J23" t="s">
        <v>57</v>
      </c>
      <c r="K23" t="s">
        <v>41</v>
      </c>
      <c r="L23">
        <v>75000</v>
      </c>
      <c r="M23" t="str">
        <f>IF(H23&lt;=L23, "Y", "Not Covered")</f>
        <v>Y</v>
      </c>
      <c r="N23" t="str">
        <f>CONCATENATE(B23,F23,D23,UPPER(LEFT(J23,3)),RIGHT(A23,3))</f>
        <v>CR04CARRED048</v>
      </c>
    </row>
    <row r="24" spans="1:14" x14ac:dyDescent="0.25">
      <c r="A24" t="s">
        <v>119</v>
      </c>
      <c r="B24" t="str">
        <f>LEFT(A24, 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IF(23-F24&lt;0,100-F24+23,23-F24)</f>
        <v>17</v>
      </c>
      <c r="H24" s="3">
        <v>46311.4</v>
      </c>
      <c r="I24" s="3">
        <f>H24/(G24+0.5)</f>
        <v>2646.3657142857141</v>
      </c>
      <c r="J24" t="s">
        <v>21</v>
      </c>
      <c r="K24" t="s">
        <v>26</v>
      </c>
      <c r="L24">
        <v>75000</v>
      </c>
      <c r="M24" t="str">
        <f>IF(H24&lt;=L24, "Y", "Not Covered")</f>
        <v>Y</v>
      </c>
      <c r="N24" t="str">
        <f>CONCATENATE(B24,F24,D24,UPPER(LEFT(J24,3)),RIGHT(A24,3))</f>
        <v>FD06FCSGRE006</v>
      </c>
    </row>
    <row r="25" spans="1:14" x14ac:dyDescent="0.25">
      <c r="A25" t="s">
        <v>30</v>
      </c>
      <c r="B25" t="str">
        <f>LEFT(A25, 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IF(23-F25&lt;0,100-F25+23,23-F25)</f>
        <v>10</v>
      </c>
      <c r="H25" s="3">
        <v>27637.1</v>
      </c>
      <c r="I25" s="3">
        <f>H25/(G25+0.5)</f>
        <v>2632.1047619047617</v>
      </c>
      <c r="J25" t="s">
        <v>15</v>
      </c>
      <c r="K25" t="s">
        <v>16</v>
      </c>
      <c r="L25">
        <v>75000</v>
      </c>
      <c r="M25" t="str">
        <f>IF(H25&lt;=L25, "Y", "Not Covered")</f>
        <v>Y</v>
      </c>
      <c r="N25" t="str">
        <f>CONCATENATE(B25,F25,D25,UPPER(LEFT(J25,3)),RIGHT(A25,3))</f>
        <v>FD13FCSBLA009</v>
      </c>
    </row>
    <row r="26" spans="1:14" x14ac:dyDescent="0.25">
      <c r="A26" t="s">
        <v>31</v>
      </c>
      <c r="B26" t="str">
        <f>LEFT(A26, 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13</v>
      </c>
      <c r="G26">
        <f>IF(23-F26&lt;0,100-F26+23,23-F26)</f>
        <v>10</v>
      </c>
      <c r="H26" s="3">
        <v>27534.799999999999</v>
      </c>
      <c r="I26" s="3">
        <f>H26/(G26+0.5)</f>
        <v>2622.3619047619045</v>
      </c>
      <c r="J26" t="s">
        <v>18</v>
      </c>
      <c r="K26" t="s">
        <v>32</v>
      </c>
      <c r="L26">
        <v>75000</v>
      </c>
      <c r="M26" t="str">
        <f>IF(H26&lt;=L26, "Y", "Not Covered")</f>
        <v>Y</v>
      </c>
      <c r="N26" t="str">
        <f>CONCATENATE(B26,F26,D26,UPPER(LEFT(J26,3)),RIGHT(A26,3))</f>
        <v>FD13FCSWHI010</v>
      </c>
    </row>
    <row r="27" spans="1:14" x14ac:dyDescent="0.25">
      <c r="A27" t="s">
        <v>61</v>
      </c>
      <c r="B27" t="str">
        <f>LEFT(A27, 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Corolla</v>
      </c>
      <c r="F27" t="str">
        <f>MID(A27,3,2)</f>
        <v>12</v>
      </c>
      <c r="G27">
        <f>IF(23-F27&lt;0,100-F27+23,23-F27)</f>
        <v>11</v>
      </c>
      <c r="H27" s="3">
        <v>29601.9</v>
      </c>
      <c r="I27" s="3">
        <f>H27/(G27+0.5)</f>
        <v>2574.0782608695654</v>
      </c>
      <c r="J27" t="s">
        <v>15</v>
      </c>
      <c r="K27" t="s">
        <v>39</v>
      </c>
      <c r="L27">
        <v>100000</v>
      </c>
      <c r="M27" t="str">
        <f>IF(H27&lt;=L27, "Y", "Not Covered")</f>
        <v>Y</v>
      </c>
      <c r="N27" t="str">
        <f>CONCATENATE(B27,F27,D27,UPPER(LEFT(J27,3)),RIGHT(A27,3))</f>
        <v>TY12CORBLA028</v>
      </c>
    </row>
    <row r="28" spans="1:14" x14ac:dyDescent="0.25">
      <c r="A28" t="s">
        <v>17</v>
      </c>
      <c r="B28" t="str">
        <f>LEFT(A28, 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IF(23-F28&lt;0,100-F28+23,23-F28)</f>
        <v>17</v>
      </c>
      <c r="H28" s="3">
        <v>44974.8</v>
      </c>
      <c r="I28" s="3">
        <f>H28/(G28+0.5)</f>
        <v>2569.9885714285715</v>
      </c>
      <c r="J28" t="s">
        <v>18</v>
      </c>
      <c r="K28" t="s">
        <v>19</v>
      </c>
      <c r="L28">
        <v>50000</v>
      </c>
      <c r="M28" t="str">
        <f>IF(H28&lt;=L28, "Y", "Not Covered")</f>
        <v>Y</v>
      </c>
      <c r="N28" t="str">
        <f>CONCATENATE(B28,F28,D28,UPPER(LEFT(J28,3)),RIGHT(A28,3))</f>
        <v>FD06MTGWHI002</v>
      </c>
    </row>
    <row r="29" spans="1:14" x14ac:dyDescent="0.25">
      <c r="A29" t="s">
        <v>74</v>
      </c>
      <c r="B29" t="str">
        <f>LEFT(A29, 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IF(23-F29&lt;0,100-F29+23,23-F29)</f>
        <v>16</v>
      </c>
      <c r="H29" s="3">
        <v>42074.2</v>
      </c>
      <c r="I29" s="3">
        <f>H29/(G29+0.5)</f>
        <v>2549.9515151515152</v>
      </c>
      <c r="J29" t="s">
        <v>21</v>
      </c>
      <c r="K29" t="s">
        <v>58</v>
      </c>
      <c r="L29">
        <v>75000</v>
      </c>
      <c r="M29" t="str">
        <f>IF(H29&lt;=L29, "Y", "Not Covered")</f>
        <v>Y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 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IF(23-F30&lt;0,100-F30+23,23-F30)</f>
        <v>13</v>
      </c>
      <c r="H30" s="3">
        <v>33477.199999999997</v>
      </c>
      <c r="I30" s="3">
        <f>H30/(G30+0.5)</f>
        <v>2479.7925925925924</v>
      </c>
      <c r="J30" t="s">
        <v>15</v>
      </c>
      <c r="K30" t="s">
        <v>52</v>
      </c>
      <c r="L30">
        <v>75000</v>
      </c>
      <c r="M30" t="str">
        <f>IF(H30&lt;=L30, "Y", "Not Covered")</f>
        <v>Y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 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IF(23-F31&lt;0,100-F31+23,23-F31)</f>
        <v>12</v>
      </c>
      <c r="H31" s="3">
        <v>30555.3</v>
      </c>
      <c r="I31" s="3">
        <f>H31/(G31+0.5)</f>
        <v>2444.424</v>
      </c>
      <c r="J31" t="s">
        <v>15</v>
      </c>
      <c r="K31" t="s">
        <v>22</v>
      </c>
      <c r="L31">
        <v>75000</v>
      </c>
      <c r="M31" t="str">
        <f>IF(H31&lt;=L31, "Y", "Not Covered")</f>
        <v>Y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 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IF(23-F32&lt;0,100-F32+23,23-F32)</f>
        <v>14</v>
      </c>
      <c r="H32" s="3">
        <v>35137</v>
      </c>
      <c r="I32" s="3">
        <f>H32/(G32+0.5)</f>
        <v>2423.2413793103447</v>
      </c>
      <c r="J32" t="s">
        <v>15</v>
      </c>
      <c r="K32" t="s">
        <v>29</v>
      </c>
      <c r="L32">
        <v>75000</v>
      </c>
      <c r="M32" t="str">
        <f>IF(H32&lt;=L32, "Y", 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 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IF(23-F33&lt;0,100-F33+23,23-F33)</f>
        <v>15</v>
      </c>
      <c r="H33" s="3">
        <v>37558.800000000003</v>
      </c>
      <c r="I33" s="3">
        <f>H33/(G33+0.5)</f>
        <v>2423.1483870967745</v>
      </c>
      <c r="J33" t="s">
        <v>15</v>
      </c>
      <c r="K33" t="s">
        <v>24</v>
      </c>
      <c r="L33">
        <v>50000</v>
      </c>
      <c r="M33" t="str">
        <f>IF(H33&lt;=L33, "Y", "Not Covered")</f>
        <v>Y</v>
      </c>
      <c r="N33" t="str">
        <f>CONCATENATE(B33,F33,D33,UPPER(LEFT(J33,3)),RIGHT(A33,3))</f>
        <v>FD08MTGBLA004</v>
      </c>
    </row>
    <row r="34" spans="1:14" x14ac:dyDescent="0.25">
      <c r="A34" t="s">
        <v>25</v>
      </c>
      <c r="B34" t="str">
        <f>LEFT(A34, 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IF(23-F34&lt;0,100-F34+23,23-F34)</f>
        <v>15</v>
      </c>
      <c r="H34" s="3">
        <v>36438.5</v>
      </c>
      <c r="I34" s="3">
        <f>H34/(G34+0.5)</f>
        <v>2350.8709677419356</v>
      </c>
      <c r="J34" t="s">
        <v>18</v>
      </c>
      <c r="K34" t="s">
        <v>16</v>
      </c>
      <c r="L34">
        <v>50000</v>
      </c>
      <c r="M34" t="str">
        <f>IF(H34&lt;=L34, "Y", "Not Covered")</f>
        <v>Y</v>
      </c>
      <c r="N34" t="str">
        <f>CONCATENATE(B34,F34,D34,UPPER(LEFT(J34,3)),RIGHT(A34,3))</f>
        <v>FD08MTGWHI005</v>
      </c>
    </row>
    <row r="35" spans="1:14" x14ac:dyDescent="0.25">
      <c r="A35" t="s">
        <v>80</v>
      </c>
      <c r="B35" t="str">
        <f>LEFT(A35, 2)</f>
        <v>HY</v>
      </c>
      <c r="C35" t="str">
        <f>VLOOKUP(B35,B$56:C$61,2)</f>
        <v>Hyundai</v>
      </c>
      <c r="D35" t="str">
        <f>MID(A35,5,3)</f>
        <v>ELA</v>
      </c>
      <c r="E35" t="str">
        <f>VLOOKUP(D35,D$56:E$66,2)</f>
        <v>Elantra</v>
      </c>
      <c r="F35" t="str">
        <f>MID(A35,3,2)</f>
        <v>11</v>
      </c>
      <c r="G35">
        <f>IF(23-F35&lt;0,100-F35+23,23-F35)</f>
        <v>12</v>
      </c>
      <c r="H35" s="3">
        <v>29102.3</v>
      </c>
      <c r="I35" s="3">
        <f>H35/(G35+0.5)</f>
        <v>2328.1839999999997</v>
      </c>
      <c r="J35" t="s">
        <v>15</v>
      </c>
      <c r="K35" t="s">
        <v>43</v>
      </c>
      <c r="L35">
        <v>100000</v>
      </c>
      <c r="M35" t="str">
        <f>IF(H35&lt;=L35, "Y", "Not Covered")</f>
        <v>Y</v>
      </c>
      <c r="N35" t="str">
        <f>CONCATENATE(B35,F35,D35,UPPER(LEFT(J35,3)),RIGHT(A35,3))</f>
        <v>HY11ELABLA049</v>
      </c>
    </row>
    <row r="36" spans="1:14" x14ac:dyDescent="0.25">
      <c r="A36" t="s">
        <v>44</v>
      </c>
      <c r="B36" t="str">
        <f>LEFT(A36, 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IF(23-F36&lt;0,100-F36+23,23-F36)</f>
        <v>13</v>
      </c>
      <c r="H36" s="3">
        <v>31144.400000000001</v>
      </c>
      <c r="I36" s="3">
        <f>H36/(G36+0.5)</f>
        <v>2306.9925925925927</v>
      </c>
      <c r="J36" t="s">
        <v>15</v>
      </c>
      <c r="K36" t="s">
        <v>45</v>
      </c>
      <c r="L36">
        <v>100000</v>
      </c>
      <c r="M36" t="str">
        <f>IF(H36&lt;=L36, "Y", "Not Covered")</f>
        <v>Y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 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IF(23-F37&lt;0,100-F37+23,23-F37)</f>
        <v>17</v>
      </c>
      <c r="H37" s="3">
        <v>40326.800000000003</v>
      </c>
      <c r="I37" s="3">
        <f>H37/(G37+0.5)</f>
        <v>2304.3885714285716</v>
      </c>
      <c r="J37" t="s">
        <v>15</v>
      </c>
      <c r="K37" t="s">
        <v>16</v>
      </c>
      <c r="L37">
        <v>50000</v>
      </c>
      <c r="M37" t="str">
        <f>IF(H37&lt;=L37, "Y", "Not Covered")</f>
        <v>Y</v>
      </c>
      <c r="N37" t="str">
        <f>CONCATENATE(B37,F37,D37,UPPER(LEFT(J37,3)),RIGHT(A37,3))</f>
        <v>FD06MTGBLA001</v>
      </c>
    </row>
    <row r="38" spans="1:14" x14ac:dyDescent="0.25">
      <c r="A38" t="s">
        <v>75</v>
      </c>
      <c r="B38" t="str">
        <f>LEFT(A38, 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IF(23-F38&lt;0,100-F38+23,23-F38)</f>
        <v>12</v>
      </c>
      <c r="H38" s="3">
        <v>27394.2</v>
      </c>
      <c r="I38" s="3">
        <f>H38/(G38+0.5)</f>
        <v>2191.5360000000001</v>
      </c>
      <c r="J38" t="s">
        <v>15</v>
      </c>
      <c r="K38" t="s">
        <v>36</v>
      </c>
      <c r="L38">
        <v>75000</v>
      </c>
      <c r="M38" t="str">
        <f>IF(H38&lt;=L38, "Y", "Not Covered")</f>
        <v>Y</v>
      </c>
      <c r="N38" t="str">
        <f>CONCATENATE(B38,F38,D38,UPPER(LEFT(J38,3)),RIGHT(A38,3))</f>
        <v>CR11PTCBLA044</v>
      </c>
    </row>
    <row r="39" spans="1:14" x14ac:dyDescent="0.25">
      <c r="A39" t="s">
        <v>35</v>
      </c>
      <c r="B39" t="str">
        <f>LEFT(A39, 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IF(23-F39&lt;0,100-F39+23,23-F39)</f>
        <v>10</v>
      </c>
      <c r="H39" s="3">
        <v>22521.599999999999</v>
      </c>
      <c r="I39" s="3">
        <f>H39/(G39+0.5)</f>
        <v>2144.9142857142856</v>
      </c>
      <c r="J39" t="s">
        <v>15</v>
      </c>
      <c r="K39" t="s">
        <v>36</v>
      </c>
      <c r="L39">
        <v>75000</v>
      </c>
      <c r="M39" t="str">
        <f>IF(H39&lt;=L39, "Y", "Not Covered")</f>
        <v>Y</v>
      </c>
      <c r="N39" t="str">
        <f>CONCATENATE(B39,F39,D39,UPPER(LEFT(J39,3)),RIGHT(A39,3))</f>
        <v>FD13FCSBLA012</v>
      </c>
    </row>
    <row r="40" spans="1:14" x14ac:dyDescent="0.25">
      <c r="A40" t="s">
        <v>68</v>
      </c>
      <c r="B40" t="str">
        <f>LEFT(A40, 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IF(23-F40&lt;0,100-F40+23,23-F40)</f>
        <v>11</v>
      </c>
      <c r="H40" s="3">
        <v>24513.200000000001</v>
      </c>
      <c r="I40" s="3">
        <f>H40/(G40+0.5)</f>
        <v>2131.5826086956522</v>
      </c>
      <c r="J40" t="s">
        <v>15</v>
      </c>
      <c r="K40" t="s">
        <v>45</v>
      </c>
      <c r="L40">
        <v>75000</v>
      </c>
      <c r="M40" t="str">
        <f>IF(H40&lt;=L40, "Y", "Not Covered")</f>
        <v>Y</v>
      </c>
      <c r="N40" t="str">
        <f>CONCATENATE(B40,F40,D40,UPPER(LEFT(J40,3)),RIGHT(A40,3))</f>
        <v>HO12CIVBLA035</v>
      </c>
    </row>
    <row r="41" spans="1:14" x14ac:dyDescent="0.25">
      <c r="A41" t="s">
        <v>83</v>
      </c>
      <c r="B41" t="str">
        <f>LEFT(A41, 2)</f>
        <v>HY</v>
      </c>
      <c r="C41" t="str">
        <f>VLOOKUP(B41,B$56:C$61,2)</f>
        <v>Hyundai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IF(23-F41&lt;0,100-F41+23,23-F41)</f>
        <v>10</v>
      </c>
      <c r="H41" s="3">
        <v>22188.5</v>
      </c>
      <c r="I41" s="3">
        <f>H41/(G41+0.5)</f>
        <v>2113.1904761904761</v>
      </c>
      <c r="J41" t="s">
        <v>48</v>
      </c>
      <c r="K41" t="s">
        <v>26</v>
      </c>
      <c r="L41">
        <v>100000</v>
      </c>
      <c r="M41" t="str">
        <f>IF(H41&lt;=L41, "Y", "Not Covered")</f>
        <v>Y</v>
      </c>
      <c r="N41" t="str">
        <f>CONCATENATE(B41,F41,D41,UPPER(LEFT(J41,3)),RIGHT(A41,3))</f>
        <v>HY13ELABLU052</v>
      </c>
    </row>
    <row r="42" spans="1:14" x14ac:dyDescent="0.25">
      <c r="A42" t="s">
        <v>120</v>
      </c>
      <c r="B42" t="str">
        <f>LEFT(A42, 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IF(23-F42&lt;0,100-F42+23,23-F42)</f>
        <v>14</v>
      </c>
      <c r="H42" s="3">
        <v>28464.799999999999</v>
      </c>
      <c r="I42" s="3">
        <f>H42/(G42+0.5)</f>
        <v>1963.0896551724138</v>
      </c>
      <c r="J42" t="s">
        <v>18</v>
      </c>
      <c r="K42" t="s">
        <v>39</v>
      </c>
      <c r="L42">
        <v>100000</v>
      </c>
      <c r="M42" t="str">
        <f>IF(H42&lt;=L42, "Y", "Not Covered")</f>
        <v>Y</v>
      </c>
      <c r="N42" t="str">
        <f>CONCATENATE(B42,F42,D42,UPPER(LEFT(J42,3)),RIGHT(A42,3))</f>
        <v>GM09CMRWHI014</v>
      </c>
    </row>
    <row r="43" spans="1:14" x14ac:dyDescent="0.25">
      <c r="A43" t="s">
        <v>81</v>
      </c>
      <c r="B43" t="str">
        <f>LEFT(A43, 2)</f>
        <v>HY</v>
      </c>
      <c r="C43" t="str">
        <f>VLOOKUP(B43,B$56:C$61,2)</f>
        <v>Hyundai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IF(23-F43&lt;0,100-F43+23,23-F43)</f>
        <v>11</v>
      </c>
      <c r="H43" s="3">
        <v>22282</v>
      </c>
      <c r="I43" s="3">
        <f>H43/(G43+0.5)</f>
        <v>1937.5652173913043</v>
      </c>
      <c r="J43" t="s">
        <v>48</v>
      </c>
      <c r="K43" t="s">
        <v>19</v>
      </c>
      <c r="L43">
        <v>100000</v>
      </c>
      <c r="M43" t="str">
        <f>IF(H43&lt;=L43, "Y", 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82</v>
      </c>
      <c r="B44" t="str">
        <f>LEFT(A44, 2)</f>
        <v>HY</v>
      </c>
      <c r="C44" t="str">
        <f>VLOOKUP(B44,B$56:C$61,2)</f>
        <v>Hyundai</v>
      </c>
      <c r="D44" t="str">
        <f>MID(A44,5,3)</f>
        <v>ELA</v>
      </c>
      <c r="E44" t="str">
        <f>VLOOKUP(D44,D$56:E$66,2)</f>
        <v>Elantra</v>
      </c>
      <c r="F44" t="str">
        <f>MID(A44,3,2)</f>
        <v>13</v>
      </c>
      <c r="G44">
        <f>IF(23-F44&lt;0,100-F44+23,23-F44)</f>
        <v>10</v>
      </c>
      <c r="H44" s="3">
        <v>20223.900000000001</v>
      </c>
      <c r="I44" s="3">
        <f>H44/(G44+0.5)</f>
        <v>1926.0857142857144</v>
      </c>
      <c r="J44" t="s">
        <v>15</v>
      </c>
      <c r="K44" t="s">
        <v>32</v>
      </c>
      <c r="L44">
        <v>100000</v>
      </c>
      <c r="M44" t="str">
        <f>IF(H44&lt;=L44, "Y", "Not Covered")</f>
        <v>Y</v>
      </c>
      <c r="N44" t="str">
        <f>CONCATENATE(B44,F44,D44,UPPER(LEFT(J44,3)),RIGHT(A44,3))</f>
        <v>HY13ELABLA051</v>
      </c>
    </row>
    <row r="45" spans="1:14" x14ac:dyDescent="0.25">
      <c r="A45" t="s">
        <v>62</v>
      </c>
      <c r="B45" t="str">
        <f>LEFT(A45, 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IF(23-F45&lt;0,100-F45+23,23-F45)</f>
        <v>11</v>
      </c>
      <c r="H45" s="3">
        <v>22128.2</v>
      </c>
      <c r="I45" s="3">
        <f>H45/(G45+0.5)</f>
        <v>1924.1913043478262</v>
      </c>
      <c r="J45" t="s">
        <v>48</v>
      </c>
      <c r="K45" t="s">
        <v>50</v>
      </c>
      <c r="L45">
        <v>100000</v>
      </c>
      <c r="M45" t="str">
        <f>IF(H45&lt;=L45, "Y", 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60</v>
      </c>
      <c r="B46" t="str">
        <f>LEFT(A46, 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Corolla</v>
      </c>
      <c r="F46" t="str">
        <f>MID(A46,3,2)</f>
        <v>14</v>
      </c>
      <c r="G46">
        <f>IF(23-F46&lt;0,100-F46+23,23-F46)</f>
        <v>9</v>
      </c>
      <c r="H46" s="3">
        <v>17556.3</v>
      </c>
      <c r="I46" s="3">
        <f>H46/(G46+0.5)</f>
        <v>1848.0315789473684</v>
      </c>
      <c r="J46" t="s">
        <v>48</v>
      </c>
      <c r="K46" t="s">
        <v>32</v>
      </c>
      <c r="L46">
        <v>100000</v>
      </c>
      <c r="M46" t="str">
        <f>IF(H46&lt;=L46, "Y", "Not Covered")</f>
        <v>Y</v>
      </c>
      <c r="N46" t="str">
        <f>CONCATENATE(B46,F46,D46,UPPER(LEFT(J46,3)),RIGHT(A46,3))</f>
        <v>TY14CORBLU027</v>
      </c>
    </row>
    <row r="47" spans="1:14" x14ac:dyDescent="0.25">
      <c r="A47" t="s">
        <v>40</v>
      </c>
      <c r="B47" t="str">
        <f>LEFT(A47, 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IF(23-F47&lt;0,100-F47+23,23-F47)</f>
        <v>11</v>
      </c>
      <c r="H47" s="3">
        <v>19421.099999999999</v>
      </c>
      <c r="I47" s="3">
        <f>H47/(G47+0.5)</f>
        <v>1688.7913043478259</v>
      </c>
      <c r="J47" t="s">
        <v>15</v>
      </c>
      <c r="K47" t="s">
        <v>41</v>
      </c>
      <c r="L47">
        <v>100000</v>
      </c>
      <c r="M47" t="str">
        <f>IF(H47&lt;=L47, "Y", 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 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IF(23-F48&lt;0,100-F48+23,23-F48)</f>
        <v>11</v>
      </c>
      <c r="H48" s="3">
        <v>19341.7</v>
      </c>
      <c r="I48" s="3">
        <f>H48/(G48+0.5)</f>
        <v>1681.8869565217392</v>
      </c>
      <c r="J48" t="s">
        <v>18</v>
      </c>
      <c r="K48" t="s">
        <v>34</v>
      </c>
      <c r="L48">
        <v>75000</v>
      </c>
      <c r="M48" t="str">
        <f>IF(H48&lt;=L48, "Y", 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 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IF(23-F49&lt;0,100-F49+23,23-F49)</f>
        <v>13</v>
      </c>
      <c r="H49" s="3">
        <v>22573</v>
      </c>
      <c r="I49" s="3">
        <f>H49/(G49+0.5)</f>
        <v>1672.0740740740741</v>
      </c>
      <c r="J49" t="s">
        <v>48</v>
      </c>
      <c r="K49" t="s">
        <v>43</v>
      </c>
      <c r="L49">
        <v>75000</v>
      </c>
      <c r="M49" t="str">
        <f>IF(H49&lt;=L49, "Y", "Not Covered")</f>
        <v>Y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 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IF(23-F50&lt;0,100-F50+23,23-F50)</f>
        <v>9</v>
      </c>
      <c r="H50" s="3">
        <v>14289.6</v>
      </c>
      <c r="I50" s="3">
        <f>H50/(G50+0.5)</f>
        <v>1504.1684210526316</v>
      </c>
      <c r="J50" t="s">
        <v>18</v>
      </c>
      <c r="K50" t="s">
        <v>43</v>
      </c>
      <c r="L50">
        <v>100000</v>
      </c>
      <c r="M50" t="str">
        <f>IF(H50&lt;=L50, "Y", 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 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IF(23-F51&lt;0,100-F51+23,23-F51)</f>
        <v>10</v>
      </c>
      <c r="H51" s="3">
        <v>13867.6</v>
      </c>
      <c r="I51" s="3">
        <f>H51/(G51+0.5)</f>
        <v>1320.7238095238095</v>
      </c>
      <c r="J51" t="s">
        <v>15</v>
      </c>
      <c r="K51" t="s">
        <v>50</v>
      </c>
      <c r="L51">
        <v>75000</v>
      </c>
      <c r="M51" t="str">
        <f>IF(H51&lt;=L51, "Y", 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 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IF(23-F52&lt;0,100-F52+23,23-F52)</f>
        <v>10</v>
      </c>
      <c r="H52" s="3">
        <v>13682.9</v>
      </c>
      <c r="I52" s="3">
        <f>H52/(G52+0.5)</f>
        <v>1303.1333333333332</v>
      </c>
      <c r="J52" t="s">
        <v>15</v>
      </c>
      <c r="K52" t="s">
        <v>38</v>
      </c>
      <c r="L52">
        <v>75000</v>
      </c>
      <c r="M52" t="str">
        <f>IF(H52&lt;=L52, "Y", 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 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IF(23-F53&lt;0,100-F53+23,23-F53)</f>
        <v>9</v>
      </c>
      <c r="H53" s="3">
        <v>3708.1</v>
      </c>
      <c r="I53" s="3">
        <f>H53/(G53+0.5)</f>
        <v>390.32631578947365</v>
      </c>
      <c r="J53" t="s">
        <v>15</v>
      </c>
      <c r="K53" t="s">
        <v>19</v>
      </c>
      <c r="L53">
        <v>100000</v>
      </c>
      <c r="M53" t="str">
        <f>IF(H53&lt;=L53, "Y", "Not Covered")</f>
        <v>Y</v>
      </c>
      <c r="N53" t="str">
        <f>CONCATENATE(B53,F53,D53,UPPER(LEFT(J53,3)),RIGHT(A53,3))</f>
        <v>HO14ODYBLA041</v>
      </c>
    </row>
    <row r="56" spans="1:14" x14ac:dyDescent="0.25">
      <c r="B56" t="s">
        <v>84</v>
      </c>
      <c r="C56" t="s">
        <v>90</v>
      </c>
      <c r="D56" t="s">
        <v>96</v>
      </c>
      <c r="E56" t="s">
        <v>106</v>
      </c>
    </row>
    <row r="57" spans="1:14" x14ac:dyDescent="0.25">
      <c r="B57" t="s">
        <v>89</v>
      </c>
      <c r="C57" t="s">
        <v>95</v>
      </c>
      <c r="D57" t="s">
        <v>100</v>
      </c>
      <c r="E57" t="s">
        <v>112</v>
      </c>
    </row>
    <row r="58" spans="1:14" x14ac:dyDescent="0.25">
      <c r="B58" t="s">
        <v>88</v>
      </c>
      <c r="C58" t="s">
        <v>94</v>
      </c>
      <c r="D58" t="s">
        <v>101</v>
      </c>
      <c r="E58" t="s">
        <v>113</v>
      </c>
    </row>
    <row r="59" spans="1:14" x14ac:dyDescent="0.25">
      <c r="B59" t="s">
        <v>87</v>
      </c>
      <c r="C59" t="s">
        <v>93</v>
      </c>
      <c r="D59" t="s">
        <v>99</v>
      </c>
      <c r="E59" t="s">
        <v>109</v>
      </c>
    </row>
    <row r="60" spans="1:14" x14ac:dyDescent="0.25">
      <c r="B60" t="s">
        <v>85</v>
      </c>
      <c r="C60" t="s">
        <v>91</v>
      </c>
      <c r="D60" t="s">
        <v>110</v>
      </c>
      <c r="E60" t="s">
        <v>111</v>
      </c>
    </row>
    <row r="61" spans="1:14" x14ac:dyDescent="0.25">
      <c r="B61" t="s">
        <v>86</v>
      </c>
      <c r="C61" t="s">
        <v>92</v>
      </c>
      <c r="D61" t="s">
        <v>97</v>
      </c>
      <c r="E61" t="s">
        <v>107</v>
      </c>
    </row>
    <row r="62" spans="1:14" x14ac:dyDescent="0.25">
      <c r="D62" t="s">
        <v>98</v>
      </c>
      <c r="E62" t="s">
        <v>108</v>
      </c>
    </row>
    <row r="63" spans="1:14" x14ac:dyDescent="0.25">
      <c r="D63" t="s">
        <v>102</v>
      </c>
      <c r="E63" t="s">
        <v>114</v>
      </c>
    </row>
    <row r="64" spans="1:14" x14ac:dyDescent="0.25">
      <c r="D64" t="s">
        <v>103</v>
      </c>
      <c r="E64" t="s">
        <v>115</v>
      </c>
    </row>
    <row r="65" spans="4:5" x14ac:dyDescent="0.25">
      <c r="D65" t="s">
        <v>104</v>
      </c>
      <c r="E65" t="s">
        <v>116</v>
      </c>
    </row>
    <row r="66" spans="4:5" x14ac:dyDescent="0.25">
      <c r="D66" t="s">
        <v>105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ctrejo</dc:creator>
  <cp:lastModifiedBy>ctrejo</cp:lastModifiedBy>
  <dcterms:created xsi:type="dcterms:W3CDTF">2023-03-29T17:44:25Z</dcterms:created>
  <dcterms:modified xsi:type="dcterms:W3CDTF">2023-03-29T23:50:33Z</dcterms:modified>
</cp:coreProperties>
</file>