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hom\Desktop\"/>
    </mc:Choice>
  </mc:AlternateContent>
  <xr:revisionPtr revIDLastSave="0" documentId="13_ncr:1_{69D9CE63-28A8-498B-95BE-D40D93CC2D00}" xr6:coauthVersionLast="47" xr6:coauthVersionMax="47" xr10:uidLastSave="{00000000-0000-0000-0000-000000000000}"/>
  <bookViews>
    <workbookView xWindow="-98" yWindow="-98" windowWidth="19396" windowHeight="11475" xr2:uid="{43AD0CA7-5656-495F-92A8-C345F607F0B7}"/>
  </bookViews>
  <sheets>
    <sheet name="Chevelet (3)" sheetId="8" r:id="rId1"/>
    <sheet name="Chevelet (2)" sheetId="6" r:id="rId2"/>
    <sheet name="Chevelet" sheetId="7" r:id="rId3"/>
    <sheet name="Goodwe specs" sheetId="5" r:id="rId4"/>
    <sheet name="resistive (2)" sheetId="3" r:id="rId5"/>
    <sheet name="resistive" sheetId="2" r:id="rId6"/>
    <sheet name="quadratic" sheetId="1" r:id="rId7"/>
  </sheets>
  <definedNames>
    <definedName name="a" localSheetId="6">quadratic!$E$1</definedName>
    <definedName name="a" localSheetId="5">resistive!$E$1</definedName>
    <definedName name="a" localSheetId="4">'resistive (2)'!$E$1</definedName>
    <definedName name="b" localSheetId="5">resistive!$E$2</definedName>
    <definedName name="b" localSheetId="4">'resistive (2)'!$E$2</definedName>
    <definedName name="c_" localSheetId="5">resistive!$E$3</definedName>
    <definedName name="c_" localSheetId="4">'resistive (2)'!$E$3</definedName>
    <definedName name="loading" localSheetId="2">Chevelet!$B$4</definedName>
    <definedName name="loading" localSheetId="1">'Chevelet (2)'!$B$4</definedName>
    <definedName name="loading" localSheetId="0">'Chevelet (3)'!$B$4</definedName>
    <definedName name="RP" localSheetId="2">Chevelet!$B$2</definedName>
    <definedName name="RP" localSheetId="1">'Chevelet (2)'!$B$2</definedName>
    <definedName name="RP" localSheetId="0">'Chevelet (3)'!$B$2</definedName>
    <definedName name="RS" localSheetId="2">Chevelet!$B$1</definedName>
    <definedName name="RS" localSheetId="1">'Chevelet (2)'!$B$1</definedName>
    <definedName name="RS" localSheetId="0">'Chevelet (3)'!$B$1</definedName>
    <definedName name="VAC" localSheetId="2">Chevelet!$B$3</definedName>
    <definedName name="VAC" localSheetId="1">'Chevelet (2)'!$B$3</definedName>
    <definedName name="VAC" localSheetId="0">'Chevelet (3)'!$B$3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" i="8" l="1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" i="8"/>
  <c r="B13" i="8"/>
  <c r="B14" i="8"/>
  <c r="B15" i="8"/>
  <c r="B16" i="8"/>
  <c r="B17" i="8"/>
  <c r="B18" i="8"/>
  <c r="B19" i="8"/>
  <c r="B20" i="8"/>
  <c r="F20" i="8" s="1"/>
  <c r="B21" i="8"/>
  <c r="B22" i="8"/>
  <c r="B23" i="8"/>
  <c r="G23" i="8" s="1"/>
  <c r="B24" i="8"/>
  <c r="B25" i="8"/>
  <c r="B26" i="8"/>
  <c r="B27" i="8"/>
  <c r="B28" i="8"/>
  <c r="G28" i="8" s="1"/>
  <c r="B29" i="8"/>
  <c r="B30" i="8"/>
  <c r="B31" i="8"/>
  <c r="B32" i="8"/>
  <c r="B33" i="8"/>
  <c r="B34" i="8"/>
  <c r="B35" i="8"/>
  <c r="B36" i="8"/>
  <c r="G36" i="8" s="1"/>
  <c r="B37" i="8"/>
  <c r="B38" i="8"/>
  <c r="F38" i="8" s="1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F55" i="8" s="1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G68" i="8" s="1"/>
  <c r="H68" i="8" s="1"/>
  <c r="B69" i="8"/>
  <c r="B70" i="8"/>
  <c r="B71" i="8"/>
  <c r="B72" i="8"/>
  <c r="G72" i="8" s="1"/>
  <c r="I72" i="8" s="1" a="1"/>
  <c r="I72" i="8" s="1"/>
  <c r="B73" i="8"/>
  <c r="B74" i="8"/>
  <c r="B75" i="8"/>
  <c r="B76" i="8"/>
  <c r="G76" i="8" s="1"/>
  <c r="H76" i="8" s="1"/>
  <c r="B77" i="8"/>
  <c r="B78" i="8"/>
  <c r="B79" i="8"/>
  <c r="B80" i="8"/>
  <c r="B81" i="8"/>
  <c r="B82" i="8"/>
  <c r="B83" i="8"/>
  <c r="B84" i="8"/>
  <c r="G84" i="8" s="1"/>
  <c r="H84" i="8" s="1"/>
  <c r="B85" i="8"/>
  <c r="B86" i="8"/>
  <c r="B87" i="8"/>
  <c r="B88" i="8"/>
  <c r="B89" i="8"/>
  <c r="B90" i="8"/>
  <c r="B91" i="8"/>
  <c r="B92" i="8"/>
  <c r="G92" i="8" s="1"/>
  <c r="H92" i="8" s="1"/>
  <c r="B93" i="8"/>
  <c r="B94" i="8"/>
  <c r="B95" i="8"/>
  <c r="B96" i="8"/>
  <c r="B97" i="8"/>
  <c r="B98" i="8"/>
  <c r="F98" i="8" s="1"/>
  <c r="B99" i="8"/>
  <c r="B100" i="8"/>
  <c r="G100" i="8" s="1"/>
  <c r="H100" i="8" s="1"/>
  <c r="B101" i="8"/>
  <c r="B102" i="8"/>
  <c r="B103" i="8"/>
  <c r="G103" i="8" s="1"/>
  <c r="I103" i="8" s="1" a="1"/>
  <c r="I103" i="8" s="1"/>
  <c r="B104" i="8"/>
  <c r="B105" i="8"/>
  <c r="B106" i="8"/>
  <c r="B107" i="8"/>
  <c r="B108" i="8"/>
  <c r="G108" i="8" s="1"/>
  <c r="H108" i="8" s="1"/>
  <c r="B109" i="8"/>
  <c r="B110" i="8"/>
  <c r="B111" i="8"/>
  <c r="B112" i="8"/>
  <c r="B113" i="8"/>
  <c r="B114" i="8"/>
  <c r="B115" i="8"/>
  <c r="B116" i="8"/>
  <c r="G116" i="8" s="1"/>
  <c r="H116" i="8" s="1"/>
  <c r="B117" i="8"/>
  <c r="B118" i="8"/>
  <c r="B119" i="8"/>
  <c r="B120" i="8"/>
  <c r="B121" i="8"/>
  <c r="B122" i="8"/>
  <c r="F122" i="8" s="1"/>
  <c r="B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" i="8"/>
  <c r="G121" i="8"/>
  <c r="H121" i="8" s="1"/>
  <c r="G120" i="8"/>
  <c r="I120" i="8" s="1" a="1"/>
  <c r="I120" i="8" s="1"/>
  <c r="F120" i="8"/>
  <c r="G119" i="8"/>
  <c r="H119" i="8" s="1"/>
  <c r="F115" i="8"/>
  <c r="G113" i="8"/>
  <c r="H113" i="8" s="1"/>
  <c r="F113" i="8"/>
  <c r="G111" i="8"/>
  <c r="H111" i="8" s="1"/>
  <c r="F107" i="8"/>
  <c r="F105" i="8"/>
  <c r="G104" i="8"/>
  <c r="I104" i="8" s="1" a="1"/>
  <c r="I104" i="8" s="1"/>
  <c r="F103" i="8"/>
  <c r="G102" i="8"/>
  <c r="H102" i="8" s="1"/>
  <c r="F102" i="8"/>
  <c r="F99" i="8"/>
  <c r="G89" i="8"/>
  <c r="H89" i="8" s="1"/>
  <c r="F89" i="8"/>
  <c r="G81" i="8"/>
  <c r="H81" i="8" s="1"/>
  <c r="F81" i="8"/>
  <c r="F73" i="8"/>
  <c r="G73" i="8"/>
  <c r="H73" i="8" s="1"/>
  <c r="F71" i="8"/>
  <c r="G71" i="8"/>
  <c r="I71" i="8" s="1" a="1"/>
  <c r="I71" i="8" s="1"/>
  <c r="F70" i="8"/>
  <c r="G67" i="8"/>
  <c r="F67" i="8"/>
  <c r="F66" i="8"/>
  <c r="G65" i="8"/>
  <c r="H65" i="8" s="1"/>
  <c r="G64" i="8"/>
  <c r="F63" i="8"/>
  <c r="F62" i="8"/>
  <c r="F58" i="8"/>
  <c r="G57" i="8"/>
  <c r="H57" i="8" s="1"/>
  <c r="F54" i="8"/>
  <c r="G49" i="8"/>
  <c r="H49" i="8" s="1"/>
  <c r="F47" i="8"/>
  <c r="F46" i="8"/>
  <c r="G41" i="8"/>
  <c r="H41" i="8" s="1"/>
  <c r="G40" i="8"/>
  <c r="I40" i="8" s="1" a="1"/>
  <c r="I40" i="8" s="1"/>
  <c r="G39" i="8"/>
  <c r="H39" i="8" s="1"/>
  <c r="G35" i="8"/>
  <c r="I35" i="8" s="1" a="1"/>
  <c r="I35" i="8" s="1"/>
  <c r="G34" i="8"/>
  <c r="I34" i="8" s="1" a="1"/>
  <c r="I34" i="8" s="1"/>
  <c r="G31" i="8"/>
  <c r="F30" i="8"/>
  <c r="G27" i="8"/>
  <c r="H27" i="8" s="1"/>
  <c r="F27" i="8"/>
  <c r="G25" i="8"/>
  <c r="G22" i="8"/>
  <c r="I22" i="8" s="1" a="1"/>
  <c r="I22" i="8" s="1"/>
  <c r="G21" i="8"/>
  <c r="G19" i="8"/>
  <c r="G18" i="8"/>
  <c r="I18" i="8" s="1" a="1"/>
  <c r="I18" i="8" s="1"/>
  <c r="G17" i="8"/>
  <c r="G15" i="8"/>
  <c r="G13" i="8"/>
  <c r="F12" i="8"/>
  <c r="B121" i="7"/>
  <c r="F120" i="7"/>
  <c r="E120" i="7"/>
  <c r="B120" i="7"/>
  <c r="F119" i="7"/>
  <c r="H119" i="7" s="1" a="1"/>
  <c r="H119" i="7" s="1"/>
  <c r="B119" i="7"/>
  <c r="E118" i="7"/>
  <c r="B118" i="7"/>
  <c r="F118" i="7" s="1"/>
  <c r="H118" i="7" s="1" a="1"/>
  <c r="H118" i="7" s="1"/>
  <c r="F117" i="7"/>
  <c r="E117" i="7"/>
  <c r="B117" i="7"/>
  <c r="G116" i="7"/>
  <c r="F116" i="7"/>
  <c r="H116" i="7" s="1" a="1"/>
  <c r="H116" i="7" s="1"/>
  <c r="E116" i="7"/>
  <c r="B116" i="7"/>
  <c r="B115" i="7"/>
  <c r="E114" i="7"/>
  <c r="B114" i="7"/>
  <c r="F114" i="7" s="1"/>
  <c r="B113" i="7"/>
  <c r="G112" i="7"/>
  <c r="F112" i="7"/>
  <c r="H112" i="7" s="1" a="1"/>
  <c r="H112" i="7" s="1"/>
  <c r="E112" i="7"/>
  <c r="B112" i="7"/>
  <c r="B111" i="7"/>
  <c r="E110" i="7"/>
  <c r="B110" i="7"/>
  <c r="F110" i="7" s="1"/>
  <c r="H110" i="7" s="1" a="1"/>
  <c r="H110" i="7" s="1"/>
  <c r="F109" i="7"/>
  <c r="G109" i="7" s="1"/>
  <c r="E109" i="7"/>
  <c r="B109" i="7"/>
  <c r="F108" i="7"/>
  <c r="H108" i="7" s="1" a="1"/>
  <c r="H108" i="7" s="1"/>
  <c r="E108" i="7"/>
  <c r="B108" i="7"/>
  <c r="B107" i="7"/>
  <c r="B106" i="7"/>
  <c r="F106" i="7" s="1"/>
  <c r="F105" i="7"/>
  <c r="E105" i="7"/>
  <c r="B105" i="7"/>
  <c r="F104" i="7"/>
  <c r="H104" i="7" s="1" a="1"/>
  <c r="H104" i="7" s="1"/>
  <c r="E104" i="7"/>
  <c r="B104" i="7"/>
  <c r="B103" i="7"/>
  <c r="G102" i="7"/>
  <c r="E102" i="7"/>
  <c r="B102" i="7"/>
  <c r="F102" i="7" s="1"/>
  <c r="H102" i="7" s="1" a="1"/>
  <c r="H102" i="7" s="1"/>
  <c r="F101" i="7"/>
  <c r="G101" i="7" s="1"/>
  <c r="E101" i="7"/>
  <c r="B101" i="7"/>
  <c r="G100" i="7"/>
  <c r="F100" i="7"/>
  <c r="H100" i="7" s="1" a="1"/>
  <c r="H100" i="7" s="1"/>
  <c r="E100" i="7"/>
  <c r="B100" i="7"/>
  <c r="B99" i="7"/>
  <c r="E98" i="7"/>
  <c r="B98" i="7"/>
  <c r="F98" i="7" s="1"/>
  <c r="B97" i="7"/>
  <c r="G96" i="7"/>
  <c r="F96" i="7"/>
  <c r="H96" i="7" s="1" a="1"/>
  <c r="H96" i="7" s="1"/>
  <c r="E96" i="7"/>
  <c r="B96" i="7"/>
  <c r="B95" i="7"/>
  <c r="G94" i="7"/>
  <c r="E94" i="7"/>
  <c r="B94" i="7"/>
  <c r="F94" i="7" s="1"/>
  <c r="H94" i="7" s="1" a="1"/>
  <c r="H94" i="7" s="1"/>
  <c r="F93" i="7"/>
  <c r="G93" i="7" s="1"/>
  <c r="E93" i="7"/>
  <c r="B93" i="7"/>
  <c r="F92" i="7"/>
  <c r="H92" i="7" s="1" a="1"/>
  <c r="H92" i="7" s="1"/>
  <c r="E92" i="7"/>
  <c r="B92" i="7"/>
  <c r="B91" i="7"/>
  <c r="E90" i="7"/>
  <c r="B90" i="7"/>
  <c r="F90" i="7" s="1"/>
  <c r="E89" i="7"/>
  <c r="B89" i="7"/>
  <c r="G88" i="7"/>
  <c r="F88" i="7"/>
  <c r="H88" i="7" s="1" a="1"/>
  <c r="H88" i="7" s="1"/>
  <c r="E88" i="7"/>
  <c r="B88" i="7"/>
  <c r="H87" i="7" a="1"/>
  <c r="H87" i="7" s="1"/>
  <c r="F87" i="7"/>
  <c r="G87" i="7" s="1"/>
  <c r="B87" i="7"/>
  <c r="E86" i="7"/>
  <c r="B86" i="7"/>
  <c r="F86" i="7" s="1"/>
  <c r="F85" i="7"/>
  <c r="G85" i="7" s="1"/>
  <c r="E85" i="7"/>
  <c r="B85" i="7"/>
  <c r="G84" i="7"/>
  <c r="F84" i="7"/>
  <c r="H84" i="7" s="1" a="1"/>
  <c r="H84" i="7" s="1"/>
  <c r="B84" i="7"/>
  <c r="E84" i="7" s="1"/>
  <c r="B83" i="7"/>
  <c r="B82" i="7"/>
  <c r="F82" i="7" s="1"/>
  <c r="E81" i="7"/>
  <c r="B81" i="7"/>
  <c r="F81" i="7" s="1"/>
  <c r="F80" i="7"/>
  <c r="H80" i="7" s="1" a="1"/>
  <c r="H80" i="7" s="1"/>
  <c r="E80" i="7"/>
  <c r="B80" i="7"/>
  <c r="B79" i="7"/>
  <c r="E78" i="7"/>
  <c r="B78" i="7"/>
  <c r="F78" i="7" s="1"/>
  <c r="H78" i="7" s="1" a="1"/>
  <c r="H78" i="7" s="1"/>
  <c r="F77" i="7"/>
  <c r="G77" i="7" s="1"/>
  <c r="E77" i="7"/>
  <c r="B77" i="7"/>
  <c r="G76" i="7"/>
  <c r="F76" i="7"/>
  <c r="H76" i="7" s="1" a="1"/>
  <c r="H76" i="7" s="1"/>
  <c r="B76" i="7"/>
  <c r="E76" i="7" s="1"/>
  <c r="B75" i="7"/>
  <c r="B74" i="7"/>
  <c r="F73" i="7"/>
  <c r="B73" i="7"/>
  <c r="F72" i="7"/>
  <c r="E72" i="7"/>
  <c r="B72" i="7"/>
  <c r="F71" i="7"/>
  <c r="H71" i="7" s="1" a="1"/>
  <c r="H71" i="7" s="1"/>
  <c r="B71" i="7"/>
  <c r="E70" i="7"/>
  <c r="B70" i="7"/>
  <c r="F69" i="7"/>
  <c r="E69" i="7"/>
  <c r="B69" i="7"/>
  <c r="G68" i="7"/>
  <c r="F68" i="7"/>
  <c r="H68" i="7" s="1" a="1"/>
  <c r="H68" i="7" s="1"/>
  <c r="E68" i="7"/>
  <c r="B68" i="7"/>
  <c r="B67" i="7"/>
  <c r="B66" i="7"/>
  <c r="F66" i="7" s="1"/>
  <c r="G66" i="7" s="1"/>
  <c r="E65" i="7"/>
  <c r="B65" i="7"/>
  <c r="F65" i="7" s="1"/>
  <c r="F64" i="7"/>
  <c r="H64" i="7" s="1" a="1"/>
  <c r="H64" i="7" s="1"/>
  <c r="E64" i="7"/>
  <c r="B64" i="7"/>
  <c r="B63" i="7"/>
  <c r="E63" i="7" s="1"/>
  <c r="B62" i="7"/>
  <c r="H61" i="7" a="1"/>
  <c r="H61" i="7" s="1"/>
  <c r="F61" i="7"/>
  <c r="G61" i="7" s="1"/>
  <c r="E61" i="7"/>
  <c r="B61" i="7"/>
  <c r="F60" i="7"/>
  <c r="B60" i="7"/>
  <c r="E60" i="7" s="1"/>
  <c r="B59" i="7"/>
  <c r="B58" i="7"/>
  <c r="F58" i="7" s="1"/>
  <c r="G58" i="7" s="1"/>
  <c r="E57" i="7"/>
  <c r="B57" i="7"/>
  <c r="F57" i="7" s="1"/>
  <c r="F56" i="7"/>
  <c r="H56" i="7" s="1" a="1"/>
  <c r="H56" i="7" s="1"/>
  <c r="E56" i="7"/>
  <c r="B56" i="7"/>
  <c r="B55" i="7"/>
  <c r="E55" i="7" s="1"/>
  <c r="B54" i="7"/>
  <c r="H53" i="7" a="1"/>
  <c r="H53" i="7" s="1"/>
  <c r="F53" i="7"/>
  <c r="G53" i="7" s="1"/>
  <c r="E53" i="7"/>
  <c r="B53" i="7"/>
  <c r="F52" i="7"/>
  <c r="B52" i="7"/>
  <c r="E52" i="7" s="1"/>
  <c r="B51" i="7"/>
  <c r="B50" i="7"/>
  <c r="F50" i="7" s="1"/>
  <c r="G50" i="7" s="1"/>
  <c r="E49" i="7"/>
  <c r="B49" i="7"/>
  <c r="F49" i="7" s="1"/>
  <c r="F48" i="7"/>
  <c r="H48" i="7" s="1" a="1"/>
  <c r="H48" i="7" s="1"/>
  <c r="E48" i="7"/>
  <c r="B48" i="7"/>
  <c r="B47" i="7"/>
  <c r="E47" i="7" s="1"/>
  <c r="B46" i="7"/>
  <c r="H45" i="7" a="1"/>
  <c r="H45" i="7" s="1"/>
  <c r="F45" i="7"/>
  <c r="G45" i="7" s="1"/>
  <c r="E45" i="7"/>
  <c r="B45" i="7"/>
  <c r="F44" i="7"/>
  <c r="B44" i="7"/>
  <c r="E44" i="7" s="1"/>
  <c r="B43" i="7"/>
  <c r="B42" i="7"/>
  <c r="F42" i="7" s="1"/>
  <c r="G42" i="7" s="1"/>
  <c r="E41" i="7"/>
  <c r="B41" i="7"/>
  <c r="F41" i="7" s="1"/>
  <c r="F40" i="7"/>
  <c r="H40" i="7" s="1" a="1"/>
  <c r="H40" i="7" s="1"/>
  <c r="E40" i="7"/>
  <c r="B40" i="7"/>
  <c r="B39" i="7"/>
  <c r="E39" i="7" s="1"/>
  <c r="B38" i="7"/>
  <c r="H37" i="7" a="1"/>
  <c r="H37" i="7" s="1"/>
  <c r="F37" i="7"/>
  <c r="G37" i="7" s="1"/>
  <c r="E37" i="7"/>
  <c r="B37" i="7"/>
  <c r="H36" i="7" a="1"/>
  <c r="H36" i="7" s="1"/>
  <c r="F36" i="7"/>
  <c r="G36" i="7" s="1"/>
  <c r="E36" i="7"/>
  <c r="B36" i="7"/>
  <c r="G35" i="7"/>
  <c r="F35" i="7"/>
  <c r="H35" i="7" s="1" a="1"/>
  <c r="H35" i="7" s="1"/>
  <c r="B35" i="7"/>
  <c r="E35" i="7" s="1"/>
  <c r="E34" i="7"/>
  <c r="B34" i="7"/>
  <c r="F34" i="7" s="1"/>
  <c r="G34" i="7" s="1"/>
  <c r="B33" i="7"/>
  <c r="F33" i="7" s="1"/>
  <c r="B32" i="7"/>
  <c r="F31" i="7"/>
  <c r="H31" i="7" s="1" a="1"/>
  <c r="H31" i="7" s="1"/>
  <c r="E31" i="7"/>
  <c r="B31" i="7"/>
  <c r="B30" i="7"/>
  <c r="F30" i="7" s="1"/>
  <c r="E29" i="7"/>
  <c r="B29" i="7"/>
  <c r="F28" i="7"/>
  <c r="G28" i="7" s="1"/>
  <c r="E28" i="7"/>
  <c r="B28" i="7"/>
  <c r="G27" i="7"/>
  <c r="F27" i="7"/>
  <c r="H27" i="7" s="1" a="1"/>
  <c r="H27" i="7" s="1"/>
  <c r="B27" i="7"/>
  <c r="E27" i="7" s="1"/>
  <c r="E26" i="7"/>
  <c r="B26" i="7"/>
  <c r="F26" i="7" s="1"/>
  <c r="G26" i="7" s="1"/>
  <c r="B25" i="7"/>
  <c r="F25" i="7" s="1"/>
  <c r="F24" i="7"/>
  <c r="H24" i="7" s="1" a="1"/>
  <c r="H24" i="7" s="1"/>
  <c r="E24" i="7"/>
  <c r="B24" i="7"/>
  <c r="E23" i="7"/>
  <c r="B23" i="7"/>
  <c r="G22" i="7"/>
  <c r="F22" i="7"/>
  <c r="H22" i="7" s="1" a="1"/>
  <c r="H22" i="7" s="1"/>
  <c r="B22" i="7"/>
  <c r="E22" i="7" s="1"/>
  <c r="B21" i="7"/>
  <c r="F21" i="7" s="1"/>
  <c r="F20" i="7"/>
  <c r="H20" i="7" s="1" a="1"/>
  <c r="H20" i="7" s="1"/>
  <c r="E20" i="7"/>
  <c r="B20" i="7"/>
  <c r="E19" i="7"/>
  <c r="B19" i="7"/>
  <c r="F18" i="7"/>
  <c r="H18" i="7" s="1" a="1"/>
  <c r="H18" i="7" s="1"/>
  <c r="B18" i="7"/>
  <c r="E18" i="7" s="1"/>
  <c r="B17" i="7"/>
  <c r="F17" i="7" s="1"/>
  <c r="F16" i="7"/>
  <c r="H16" i="7" s="1" a="1"/>
  <c r="H16" i="7" s="1"/>
  <c r="E16" i="7"/>
  <c r="B16" i="7"/>
  <c r="E15" i="7"/>
  <c r="B15" i="7"/>
  <c r="G14" i="7"/>
  <c r="F14" i="7"/>
  <c r="H14" i="7" s="1" a="1"/>
  <c r="H14" i="7" s="1"/>
  <c r="B14" i="7"/>
  <c r="E14" i="7" s="1"/>
  <c r="B13" i="7"/>
  <c r="F13" i="7" s="1"/>
  <c r="F12" i="7"/>
  <c r="H12" i="7" s="1" a="1"/>
  <c r="H12" i="7" s="1"/>
  <c r="E12" i="7"/>
  <c r="B12" i="7"/>
  <c r="E11" i="7"/>
  <c r="B11" i="7"/>
  <c r="B121" i="6"/>
  <c r="F121" i="6" s="1"/>
  <c r="B120" i="6"/>
  <c r="F120" i="6" s="1"/>
  <c r="B119" i="6"/>
  <c r="E119" i="6" s="1"/>
  <c r="B118" i="6"/>
  <c r="B117" i="6"/>
  <c r="E117" i="6" s="1"/>
  <c r="B116" i="6"/>
  <c r="F116" i="6" s="1"/>
  <c r="B115" i="6"/>
  <c r="F115" i="6" s="1"/>
  <c r="B114" i="6"/>
  <c r="E114" i="6" s="1"/>
  <c r="F113" i="6"/>
  <c r="G113" i="6" s="1"/>
  <c r="B113" i="6"/>
  <c r="E113" i="6" s="1"/>
  <c r="B112" i="6"/>
  <c r="F112" i="6" s="1"/>
  <c r="B111" i="6"/>
  <c r="E111" i="6" s="1"/>
  <c r="B110" i="6"/>
  <c r="F110" i="6" s="1"/>
  <c r="F109" i="6"/>
  <c r="H109" i="6" s="1" a="1"/>
  <c r="H109" i="6" s="1"/>
  <c r="B109" i="6"/>
  <c r="E109" i="6" s="1"/>
  <c r="F108" i="6"/>
  <c r="G108" i="6" s="1"/>
  <c r="B108" i="6"/>
  <c r="E108" i="6" s="1"/>
  <c r="B107" i="6"/>
  <c r="F107" i="6" s="1"/>
  <c r="B106" i="6"/>
  <c r="E106" i="6" s="1"/>
  <c r="B105" i="6"/>
  <c r="E105" i="6" s="1"/>
  <c r="B104" i="6"/>
  <c r="F104" i="6" s="1"/>
  <c r="B103" i="6"/>
  <c r="E103" i="6" s="1"/>
  <c r="F102" i="6"/>
  <c r="H102" i="6" s="1" a="1"/>
  <c r="H102" i="6" s="1"/>
  <c r="E102" i="6"/>
  <c r="B102" i="6"/>
  <c r="B101" i="6"/>
  <c r="E101" i="6" s="1"/>
  <c r="B100" i="6"/>
  <c r="F100" i="6" s="1"/>
  <c r="B99" i="6"/>
  <c r="F99" i="6" s="1"/>
  <c r="F98" i="6"/>
  <c r="H98" i="6" s="1" a="1"/>
  <c r="H98" i="6" s="1"/>
  <c r="B98" i="6"/>
  <c r="E98" i="6" s="1"/>
  <c r="B97" i="6"/>
  <c r="F97" i="6" s="1"/>
  <c r="B96" i="6"/>
  <c r="F96" i="6" s="1"/>
  <c r="B95" i="6"/>
  <c r="E95" i="6" s="1"/>
  <c r="B94" i="6"/>
  <c r="F94" i="6" s="1"/>
  <c r="F93" i="6"/>
  <c r="H93" i="6" s="1" a="1"/>
  <c r="H93" i="6" s="1"/>
  <c r="B93" i="6"/>
  <c r="E93" i="6" s="1"/>
  <c r="F92" i="6"/>
  <c r="G92" i="6" s="1"/>
  <c r="B92" i="6"/>
  <c r="E92" i="6" s="1"/>
  <c r="E91" i="6"/>
  <c r="B91" i="6"/>
  <c r="F91" i="6" s="1"/>
  <c r="G91" i="6" s="1"/>
  <c r="B90" i="6"/>
  <c r="F90" i="6" s="1"/>
  <c r="H90" i="6" s="1" a="1"/>
  <c r="H90" i="6" s="1"/>
  <c r="B89" i="6"/>
  <c r="E89" i="6" s="1"/>
  <c r="B88" i="6"/>
  <c r="F88" i="6" s="1"/>
  <c r="H88" i="6" s="1" a="1"/>
  <c r="H88" i="6" s="1"/>
  <c r="B87" i="6"/>
  <c r="B86" i="6"/>
  <c r="F86" i="6" s="1"/>
  <c r="B85" i="6"/>
  <c r="F85" i="6" s="1"/>
  <c r="F84" i="6"/>
  <c r="H84" i="6" s="1" a="1"/>
  <c r="H84" i="6" s="1"/>
  <c r="B84" i="6"/>
  <c r="E84" i="6" s="1"/>
  <c r="F83" i="6"/>
  <c r="G83" i="6" s="1"/>
  <c r="B83" i="6"/>
  <c r="E83" i="6" s="1"/>
  <c r="B82" i="6"/>
  <c r="F82" i="6" s="1"/>
  <c r="H82" i="6" s="1" a="1"/>
  <c r="H82" i="6" s="1"/>
  <c r="B81" i="6"/>
  <c r="E81" i="6" s="1"/>
  <c r="B80" i="6"/>
  <c r="F80" i="6" s="1"/>
  <c r="H80" i="6" s="1" a="1"/>
  <c r="H80" i="6" s="1"/>
  <c r="B79" i="6"/>
  <c r="B78" i="6"/>
  <c r="F78" i="6" s="1"/>
  <c r="B77" i="6"/>
  <c r="F77" i="6" s="1"/>
  <c r="B76" i="6"/>
  <c r="E76" i="6" s="1"/>
  <c r="B75" i="6"/>
  <c r="E75" i="6" s="1"/>
  <c r="G74" i="6"/>
  <c r="B74" i="6"/>
  <c r="F74" i="6" s="1"/>
  <c r="H74" i="6" s="1" a="1"/>
  <c r="H74" i="6" s="1"/>
  <c r="B73" i="6"/>
  <c r="E73" i="6" s="1"/>
  <c r="B72" i="6"/>
  <c r="F72" i="6" s="1"/>
  <c r="H72" i="6" s="1" a="1"/>
  <c r="H72" i="6" s="1"/>
  <c r="B71" i="6"/>
  <c r="B70" i="6"/>
  <c r="F70" i="6" s="1"/>
  <c r="B69" i="6"/>
  <c r="F69" i="6" s="1"/>
  <c r="B68" i="6"/>
  <c r="E68" i="6" s="1"/>
  <c r="B67" i="6"/>
  <c r="E67" i="6" s="1"/>
  <c r="B66" i="6"/>
  <c r="B65" i="6"/>
  <c r="E65" i="6" s="1"/>
  <c r="B64" i="6"/>
  <c r="F64" i="6" s="1"/>
  <c r="B63" i="6"/>
  <c r="F63" i="6" s="1"/>
  <c r="B62" i="6"/>
  <c r="F35" i="6"/>
  <c r="H35" i="6" s="1" a="1"/>
  <c r="H35" i="6" s="1"/>
  <c r="F42" i="6"/>
  <c r="G42" i="6" s="1"/>
  <c r="F44" i="6"/>
  <c r="G44" i="6" s="1"/>
  <c r="F59" i="6"/>
  <c r="H59" i="6" s="1" a="1"/>
  <c r="H59" i="6" s="1"/>
  <c r="F60" i="6"/>
  <c r="G60" i="6" s="1"/>
  <c r="B31" i="6"/>
  <c r="F31" i="6" s="1"/>
  <c r="H31" i="6" s="1" a="1"/>
  <c r="H31" i="6" s="1"/>
  <c r="B30" i="6"/>
  <c r="F30" i="6" s="1"/>
  <c r="H30" i="6" s="1" a="1"/>
  <c r="H30" i="6" s="1"/>
  <c r="B29" i="6"/>
  <c r="F29" i="6" s="1"/>
  <c r="H29" i="6" s="1" a="1"/>
  <c r="H29" i="6" s="1"/>
  <c r="B28" i="6"/>
  <c r="F28" i="6" s="1"/>
  <c r="H28" i="6" s="1" a="1"/>
  <c r="H28" i="6" s="1"/>
  <c r="B27" i="6"/>
  <c r="F27" i="6" s="1"/>
  <c r="H27" i="6" s="1" a="1"/>
  <c r="H27" i="6" s="1"/>
  <c r="B26" i="6"/>
  <c r="F26" i="6" s="1"/>
  <c r="H26" i="6" s="1" a="1"/>
  <c r="H26" i="6" s="1"/>
  <c r="B25" i="6"/>
  <c r="F25" i="6" s="1"/>
  <c r="H25" i="6" s="1" a="1"/>
  <c r="H25" i="6" s="1"/>
  <c r="B61" i="6"/>
  <c r="E61" i="6" s="1"/>
  <c r="B60" i="6"/>
  <c r="E60" i="6" s="1"/>
  <c r="B59" i="6"/>
  <c r="E59" i="6" s="1"/>
  <c r="B58" i="6"/>
  <c r="E58" i="6" s="1"/>
  <c r="B57" i="6"/>
  <c r="E57" i="6" s="1"/>
  <c r="B56" i="6"/>
  <c r="E56" i="6" s="1"/>
  <c r="B55" i="6"/>
  <c r="E55" i="6" s="1"/>
  <c r="B54" i="6"/>
  <c r="E54" i="6" s="1"/>
  <c r="B53" i="6"/>
  <c r="E53" i="6" s="1"/>
  <c r="B52" i="6"/>
  <c r="E52" i="6" s="1"/>
  <c r="B51" i="6"/>
  <c r="E51" i="6" s="1"/>
  <c r="B50" i="6"/>
  <c r="E50" i="6" s="1"/>
  <c r="B49" i="6"/>
  <c r="E49" i="6" s="1"/>
  <c r="B48" i="6"/>
  <c r="E48" i="6" s="1"/>
  <c r="B47" i="6"/>
  <c r="E47" i="6" s="1"/>
  <c r="B46" i="6"/>
  <c r="E46" i="6" s="1"/>
  <c r="B45" i="6"/>
  <c r="E45" i="6" s="1"/>
  <c r="B44" i="6"/>
  <c r="E44" i="6" s="1"/>
  <c r="B43" i="6"/>
  <c r="E43" i="6" s="1"/>
  <c r="B42" i="6"/>
  <c r="E42" i="6" s="1"/>
  <c r="B41" i="6"/>
  <c r="E41" i="6" s="1"/>
  <c r="B40" i="6"/>
  <c r="E40" i="6" s="1"/>
  <c r="B39" i="6"/>
  <c r="E39" i="6" s="1"/>
  <c r="B38" i="6"/>
  <c r="E38" i="6" s="1"/>
  <c r="B37" i="6"/>
  <c r="E37" i="6" s="1"/>
  <c r="B36" i="6"/>
  <c r="E36" i="6" s="1"/>
  <c r="B35" i="6"/>
  <c r="E35" i="6" s="1"/>
  <c r="B34" i="6"/>
  <c r="E34" i="6" s="1"/>
  <c r="B33" i="6"/>
  <c r="E33" i="6" s="1"/>
  <c r="B32" i="6"/>
  <c r="E32" i="6" s="1"/>
  <c r="B24" i="6"/>
  <c r="F24" i="6" s="1"/>
  <c r="B23" i="6"/>
  <c r="F23" i="6" s="1"/>
  <c r="B22" i="6"/>
  <c r="F22" i="6" s="1"/>
  <c r="B21" i="6"/>
  <c r="F21" i="6" s="1"/>
  <c r="B20" i="6"/>
  <c r="F20" i="6" s="1"/>
  <c r="B19" i="6"/>
  <c r="F19" i="6" s="1"/>
  <c r="B18" i="6"/>
  <c r="F18" i="6" s="1"/>
  <c r="G18" i="6" s="1"/>
  <c r="B17" i="6"/>
  <c r="F17" i="6" s="1"/>
  <c r="H17" i="6" s="1" a="1"/>
  <c r="H17" i="6" s="1"/>
  <c r="B16" i="6"/>
  <c r="E16" i="6" s="1"/>
  <c r="B15" i="6"/>
  <c r="F15" i="6" s="1"/>
  <c r="G15" i="6" s="1"/>
  <c r="B14" i="6"/>
  <c r="E14" i="6" s="1"/>
  <c r="B13" i="6"/>
  <c r="F13" i="6" s="1"/>
  <c r="H13" i="6" s="1" a="1"/>
  <c r="H13" i="6" s="1"/>
  <c r="B12" i="6"/>
  <c r="F12" i="6" s="1"/>
  <c r="H12" i="6" s="1" a="1"/>
  <c r="H12" i="6" s="1"/>
  <c r="B11" i="6"/>
  <c r="E11" i="6" s="1"/>
  <c r="C5" i="1"/>
  <c r="C13" i="1"/>
  <c r="C10" i="2"/>
  <c r="C17" i="2"/>
  <c r="C17" i="3"/>
  <c r="C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10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I30" i="3" s="1"/>
  <c r="J30" i="3" s="1"/>
  <c r="G29" i="3"/>
  <c r="G28" i="3"/>
  <c r="G27" i="3"/>
  <c r="G26" i="3"/>
  <c r="G25" i="3"/>
  <c r="G24" i="3"/>
  <c r="E23" i="3"/>
  <c r="F23" i="3" s="1"/>
  <c r="G23" i="3" s="1"/>
  <c r="C23" i="3"/>
  <c r="E22" i="3"/>
  <c r="F22" i="3" s="1"/>
  <c r="G22" i="3" s="1"/>
  <c r="C22" i="3"/>
  <c r="F21" i="3"/>
  <c r="G21" i="3" s="1"/>
  <c r="E21" i="3"/>
  <c r="C21" i="3"/>
  <c r="E20" i="3"/>
  <c r="F20" i="3" s="1"/>
  <c r="G20" i="3" s="1"/>
  <c r="C20" i="3"/>
  <c r="E19" i="3"/>
  <c r="F19" i="3" s="1"/>
  <c r="G19" i="3" s="1"/>
  <c r="C19" i="3"/>
  <c r="E18" i="3"/>
  <c r="F18" i="3" s="1"/>
  <c r="G18" i="3" s="1"/>
  <c r="C18" i="3"/>
  <c r="F17" i="3"/>
  <c r="G17" i="3" s="1"/>
  <c r="E17" i="3"/>
  <c r="E16" i="3"/>
  <c r="F16" i="3" s="1"/>
  <c r="G16" i="3" s="1"/>
  <c r="C16" i="3"/>
  <c r="E15" i="3"/>
  <c r="F15" i="3" s="1"/>
  <c r="G15" i="3" s="1"/>
  <c r="C15" i="3"/>
  <c r="F14" i="3"/>
  <c r="G14" i="3" s="1"/>
  <c r="E14" i="3"/>
  <c r="C14" i="3"/>
  <c r="E13" i="3"/>
  <c r="F13" i="3" s="1"/>
  <c r="G13" i="3" s="1"/>
  <c r="C13" i="3"/>
  <c r="E12" i="3"/>
  <c r="F12" i="3" s="1"/>
  <c r="G12" i="3" s="1"/>
  <c r="C12" i="3"/>
  <c r="E11" i="3"/>
  <c r="F11" i="3" s="1"/>
  <c r="G11" i="3" s="1"/>
  <c r="C11" i="3"/>
  <c r="F10" i="3"/>
  <c r="G10" i="3" s="1"/>
  <c r="E10" i="3"/>
  <c r="F116" i="8" l="1"/>
  <c r="F108" i="8"/>
  <c r="F26" i="8"/>
  <c r="G55" i="8"/>
  <c r="H55" i="8" s="1"/>
  <c r="G62" i="8"/>
  <c r="H62" i="8" s="1"/>
  <c r="F97" i="8"/>
  <c r="F14" i="8"/>
  <c r="G20" i="8"/>
  <c r="I20" i="8" s="1" a="1"/>
  <c r="I20" i="8" s="1"/>
  <c r="G26" i="8"/>
  <c r="I26" i="8" s="1" a="1"/>
  <c r="I26" i="8" s="1"/>
  <c r="F31" i="8"/>
  <c r="F37" i="8"/>
  <c r="F68" i="8"/>
  <c r="G97" i="8"/>
  <c r="H97" i="8" s="1"/>
  <c r="G14" i="8"/>
  <c r="I14" i="8" s="1" a="1"/>
  <c r="I14" i="8" s="1"/>
  <c r="G37" i="8"/>
  <c r="I37" i="8" s="1" a="1"/>
  <c r="I37" i="8" s="1"/>
  <c r="F39" i="8"/>
  <c r="G46" i="8"/>
  <c r="H46" i="8" s="1"/>
  <c r="G70" i="8"/>
  <c r="H70" i="8" s="1"/>
  <c r="G99" i="8"/>
  <c r="G12" i="8"/>
  <c r="I12" i="8" s="1" a="1"/>
  <c r="I12" i="8" s="1"/>
  <c r="F35" i="8"/>
  <c r="G54" i="8"/>
  <c r="H54" i="8" s="1"/>
  <c r="F121" i="8"/>
  <c r="G95" i="8"/>
  <c r="I95" i="8" s="1" a="1"/>
  <c r="I95" i="8" s="1"/>
  <c r="F95" i="8"/>
  <c r="F24" i="8"/>
  <c r="G24" i="8"/>
  <c r="I24" i="8" s="1" a="1"/>
  <c r="I24" i="8" s="1"/>
  <c r="G60" i="8"/>
  <c r="H60" i="8" s="1"/>
  <c r="F60" i="8"/>
  <c r="G44" i="8"/>
  <c r="H44" i="8" s="1"/>
  <c r="F44" i="8"/>
  <c r="F78" i="8"/>
  <c r="G78" i="8"/>
  <c r="H78" i="8" s="1"/>
  <c r="G105" i="8"/>
  <c r="H105" i="8" s="1"/>
  <c r="F94" i="8"/>
  <c r="G94" i="8"/>
  <c r="H94" i="8" s="1"/>
  <c r="F75" i="8"/>
  <c r="G75" i="8"/>
  <c r="I75" i="8" s="1" a="1"/>
  <c r="I75" i="8" s="1"/>
  <c r="F43" i="8"/>
  <c r="G43" i="8"/>
  <c r="I43" i="8" s="1" a="1"/>
  <c r="I43" i="8" s="1"/>
  <c r="F33" i="8"/>
  <c r="G33" i="8"/>
  <c r="H33" i="8" s="1"/>
  <c r="F51" i="8"/>
  <c r="G51" i="8"/>
  <c r="G63" i="8"/>
  <c r="H63" i="8" s="1"/>
  <c r="G79" i="8"/>
  <c r="I79" i="8" s="1" a="1"/>
  <c r="I79" i="8" s="1"/>
  <c r="F79" i="8"/>
  <c r="F91" i="8"/>
  <c r="G91" i="8"/>
  <c r="F59" i="8"/>
  <c r="G59" i="8"/>
  <c r="G87" i="8"/>
  <c r="H87" i="8" s="1"/>
  <c r="F87" i="8"/>
  <c r="G29" i="8"/>
  <c r="I29" i="8" s="1" a="1"/>
  <c r="I29" i="8" s="1"/>
  <c r="F29" i="8"/>
  <c r="G47" i="8"/>
  <c r="H47" i="8" s="1"/>
  <c r="F83" i="8"/>
  <c r="G83" i="8"/>
  <c r="F110" i="8"/>
  <c r="G110" i="8"/>
  <c r="H110" i="8" s="1"/>
  <c r="F16" i="8"/>
  <c r="G16" i="8"/>
  <c r="I16" i="8" s="1" a="1"/>
  <c r="I16" i="8" s="1"/>
  <c r="G52" i="8"/>
  <c r="H52" i="8" s="1"/>
  <c r="F52" i="8"/>
  <c r="F86" i="8"/>
  <c r="G86" i="8"/>
  <c r="H86" i="8" s="1"/>
  <c r="F118" i="8"/>
  <c r="G118" i="8"/>
  <c r="H118" i="8" s="1"/>
  <c r="F22" i="8"/>
  <c r="F34" i="8"/>
  <c r="F41" i="8"/>
  <c r="F49" i="8"/>
  <c r="F57" i="8"/>
  <c r="F65" i="8"/>
  <c r="F76" i="8"/>
  <c r="F84" i="8"/>
  <c r="F92" i="8"/>
  <c r="G107" i="8"/>
  <c r="I107" i="8" s="1" a="1"/>
  <c r="I107" i="8" s="1"/>
  <c r="F111" i="8"/>
  <c r="G115" i="8"/>
  <c r="I115" i="8" s="1" a="1"/>
  <c r="I115" i="8" s="1"/>
  <c r="F119" i="8"/>
  <c r="F18" i="8"/>
  <c r="G30" i="8"/>
  <c r="I30" i="8" s="1" a="1"/>
  <c r="I30" i="8" s="1"/>
  <c r="F100" i="8"/>
  <c r="I27" i="8" a="1"/>
  <c r="I27" i="8" s="1"/>
  <c r="J27" i="8" s="1"/>
  <c r="M27" i="8" s="1"/>
  <c r="N27" i="8" s="1"/>
  <c r="I81" i="8" a="1"/>
  <c r="I81" i="8" s="1"/>
  <c r="J81" i="8" s="1"/>
  <c r="M81" i="8" s="1"/>
  <c r="N81" i="8" s="1"/>
  <c r="I46" i="8" a="1"/>
  <c r="I46" i="8" s="1"/>
  <c r="J46" i="8" s="1"/>
  <c r="M46" i="8" s="1"/>
  <c r="N46" i="8" s="1"/>
  <c r="I76" i="8" a="1"/>
  <c r="I76" i="8" s="1"/>
  <c r="H104" i="8"/>
  <c r="J104" i="8" s="1"/>
  <c r="M104" i="8" s="1"/>
  <c r="N104" i="8" s="1"/>
  <c r="I111" i="8" a="1"/>
  <c r="I111" i="8" s="1"/>
  <c r="I63" i="8" a="1"/>
  <c r="I63" i="8" s="1"/>
  <c r="J63" i="8" s="1"/>
  <c r="M63" i="8" s="1"/>
  <c r="N63" i="8" s="1"/>
  <c r="I60" i="8" a="1"/>
  <c r="I60" i="8" s="1"/>
  <c r="J60" i="8" s="1"/>
  <c r="M60" i="8" s="1"/>
  <c r="N60" i="8" s="1"/>
  <c r="P60" i="8" s="1"/>
  <c r="I92" i="8" a="1"/>
  <c r="I92" i="8" s="1"/>
  <c r="J92" i="8" s="1"/>
  <c r="M92" i="8" s="1"/>
  <c r="N92" i="8" s="1"/>
  <c r="U92" i="8" s="1"/>
  <c r="H72" i="8"/>
  <c r="J72" i="8" s="1"/>
  <c r="M72" i="8" s="1"/>
  <c r="N72" i="8" s="1"/>
  <c r="H40" i="8"/>
  <c r="J40" i="8" s="1"/>
  <c r="M40" i="8" s="1"/>
  <c r="N40" i="8" s="1"/>
  <c r="I89" i="8" a="1"/>
  <c r="I89" i="8" s="1"/>
  <c r="J89" i="8" s="1"/>
  <c r="M89" i="8" s="1"/>
  <c r="N89" i="8" s="1"/>
  <c r="I110" i="8" a="1"/>
  <c r="I110" i="8" s="1"/>
  <c r="J110" i="8" s="1"/>
  <c r="M110" i="8" s="1"/>
  <c r="N110" i="8" s="1"/>
  <c r="H35" i="8"/>
  <c r="J35" i="8" s="1"/>
  <c r="M35" i="8" s="1"/>
  <c r="N35" i="8" s="1"/>
  <c r="H71" i="8"/>
  <c r="J71" i="8" s="1"/>
  <c r="M71" i="8" s="1"/>
  <c r="N71" i="8" s="1"/>
  <c r="I33" i="8" a="1"/>
  <c r="I33" i="8" s="1"/>
  <c r="J33" i="8" s="1"/>
  <c r="M33" i="8" s="1"/>
  <c r="N33" i="8" s="1"/>
  <c r="I65" i="8" a="1"/>
  <c r="I65" i="8" s="1"/>
  <c r="J65" i="8" s="1"/>
  <c r="M65" i="8" s="1"/>
  <c r="N65" i="8" s="1"/>
  <c r="I68" i="8" a="1"/>
  <c r="I68" i="8" s="1"/>
  <c r="J68" i="8" s="1"/>
  <c r="M68" i="8" s="1"/>
  <c r="N68" i="8" s="1"/>
  <c r="P68" i="8" s="1"/>
  <c r="I87" i="8" a="1"/>
  <c r="I87" i="8" s="1"/>
  <c r="J87" i="8" s="1"/>
  <c r="M87" i="8" s="1"/>
  <c r="N87" i="8" s="1"/>
  <c r="J111" i="8"/>
  <c r="M111" i="8" s="1"/>
  <c r="N111" i="8" s="1"/>
  <c r="I118" i="8" a="1"/>
  <c r="I118" i="8" s="1"/>
  <c r="J118" i="8" s="1"/>
  <c r="M118" i="8" s="1"/>
  <c r="N118" i="8" s="1"/>
  <c r="I39" i="8" a="1"/>
  <c r="I39" i="8" s="1"/>
  <c r="J39" i="8" s="1"/>
  <c r="M39" i="8" s="1"/>
  <c r="N39" i="8" s="1"/>
  <c r="I41" i="8" a="1"/>
  <c r="I41" i="8" s="1"/>
  <c r="J41" i="8" s="1"/>
  <c r="M41" i="8" s="1"/>
  <c r="N41" i="8" s="1"/>
  <c r="I78" i="8" a="1"/>
  <c r="I78" i="8" s="1"/>
  <c r="J78" i="8" s="1"/>
  <c r="M78" i="8" s="1"/>
  <c r="N78" i="8" s="1"/>
  <c r="I116" i="8" a="1"/>
  <c r="I116" i="8" s="1"/>
  <c r="J116" i="8" s="1"/>
  <c r="M116" i="8" s="1"/>
  <c r="N116" i="8" s="1"/>
  <c r="U116" i="8" s="1"/>
  <c r="I119" i="8" a="1"/>
  <c r="I119" i="8" s="1"/>
  <c r="J119" i="8" s="1"/>
  <c r="M119" i="8" s="1"/>
  <c r="N119" i="8" s="1"/>
  <c r="I49" i="8" a="1"/>
  <c r="I49" i="8" s="1"/>
  <c r="J49" i="8" s="1"/>
  <c r="M49" i="8" s="1"/>
  <c r="N49" i="8" s="1"/>
  <c r="I55" i="8" a="1"/>
  <c r="I55" i="8" s="1"/>
  <c r="J55" i="8" s="1"/>
  <c r="M55" i="8" s="1"/>
  <c r="N55" i="8" s="1"/>
  <c r="J76" i="8"/>
  <c r="M76" i="8" s="1"/>
  <c r="N76" i="8" s="1"/>
  <c r="U76" i="8" s="1"/>
  <c r="I84" i="8" a="1"/>
  <c r="I84" i="8" s="1"/>
  <c r="J84" i="8" s="1"/>
  <c r="M84" i="8" s="1"/>
  <c r="N84" i="8" s="1"/>
  <c r="O84" i="8" s="1"/>
  <c r="H120" i="8"/>
  <c r="J120" i="8" s="1"/>
  <c r="M120" i="8" s="1"/>
  <c r="N120" i="8" s="1"/>
  <c r="I73" i="8" a="1"/>
  <c r="I73" i="8" s="1"/>
  <c r="J73" i="8" s="1"/>
  <c r="M73" i="8" s="1"/>
  <c r="N73" i="8" s="1"/>
  <c r="I97" i="8" a="1"/>
  <c r="I97" i="8" s="1"/>
  <c r="J97" i="8" s="1"/>
  <c r="M97" i="8" s="1"/>
  <c r="N97" i="8" s="1"/>
  <c r="I100" i="8" a="1"/>
  <c r="I100" i="8" s="1"/>
  <c r="J100" i="8" s="1"/>
  <c r="M100" i="8" s="1"/>
  <c r="N100" i="8" s="1"/>
  <c r="U100" i="8" s="1"/>
  <c r="H103" i="8"/>
  <c r="J103" i="8" s="1"/>
  <c r="M103" i="8" s="1"/>
  <c r="N103" i="8" s="1"/>
  <c r="I108" i="8" a="1"/>
  <c r="I108" i="8" s="1"/>
  <c r="J108" i="8" s="1"/>
  <c r="M108" i="8" s="1"/>
  <c r="N108" i="8" s="1"/>
  <c r="O108" i="8" s="1"/>
  <c r="I113" i="8" a="1"/>
  <c r="I113" i="8" s="1"/>
  <c r="J113" i="8" s="1"/>
  <c r="M113" i="8" s="1"/>
  <c r="N113" i="8" s="1"/>
  <c r="H37" i="8"/>
  <c r="J37" i="8" s="1"/>
  <c r="M37" i="8" s="1"/>
  <c r="N37" i="8" s="1"/>
  <c r="I105" i="8" a="1"/>
  <c r="I105" i="8" s="1"/>
  <c r="J105" i="8" s="1"/>
  <c r="M105" i="8" s="1"/>
  <c r="N105" i="8" s="1"/>
  <c r="I57" i="8" a="1"/>
  <c r="I57" i="8" s="1"/>
  <c r="J57" i="8" s="1"/>
  <c r="M57" i="8" s="1"/>
  <c r="N57" i="8" s="1"/>
  <c r="I121" i="8" a="1"/>
  <c r="I121" i="8" s="1"/>
  <c r="J121" i="8" s="1"/>
  <c r="M121" i="8" s="1"/>
  <c r="N121" i="8" s="1"/>
  <c r="I31" i="8" a="1"/>
  <c r="I31" i="8" s="1"/>
  <c r="H31" i="8"/>
  <c r="I17" i="8" a="1"/>
  <c r="I17" i="8" s="1"/>
  <c r="H17" i="8"/>
  <c r="H36" i="8"/>
  <c r="I36" i="8" a="1"/>
  <c r="I36" i="8" s="1"/>
  <c r="I13" i="8" a="1"/>
  <c r="I13" i="8" s="1"/>
  <c r="H13" i="8"/>
  <c r="I21" i="8" a="1"/>
  <c r="I21" i="8" s="1"/>
  <c r="H21" i="8"/>
  <c r="H28" i="8"/>
  <c r="I28" i="8" a="1"/>
  <c r="I28" i="8" s="1"/>
  <c r="H19" i="8"/>
  <c r="I19" i="8" a="1"/>
  <c r="I19" i="8" s="1"/>
  <c r="I25" i="8" a="1"/>
  <c r="I25" i="8" s="1"/>
  <c r="H25" i="8"/>
  <c r="I64" i="8" a="1"/>
  <c r="I64" i="8" s="1"/>
  <c r="H64" i="8"/>
  <c r="H23" i="8"/>
  <c r="I23" i="8" a="1"/>
  <c r="I23" i="8" s="1"/>
  <c r="H15" i="8"/>
  <c r="I15" i="8" a="1"/>
  <c r="I15" i="8" s="1"/>
  <c r="G90" i="8"/>
  <c r="G93" i="8"/>
  <c r="F93" i="8"/>
  <c r="F96" i="8"/>
  <c r="I99" i="8" a="1"/>
  <c r="I99" i="8" s="1"/>
  <c r="H99" i="8"/>
  <c r="H26" i="7" a="1"/>
  <c r="H26" i="7" s="1"/>
  <c r="G92" i="7"/>
  <c r="I92" i="7" s="1"/>
  <c r="K92" i="7" s="1"/>
  <c r="L92" i="7" s="1"/>
  <c r="G108" i="7"/>
  <c r="H12" i="8"/>
  <c r="F13" i="8"/>
  <c r="F17" i="8"/>
  <c r="F21" i="8"/>
  <c r="H24" i="8"/>
  <c r="J24" i="8" s="1"/>
  <c r="K24" i="8" s="1"/>
  <c r="F25" i="8"/>
  <c r="H30" i="8"/>
  <c r="J30" i="8" s="1"/>
  <c r="M30" i="8" s="1"/>
  <c r="N30" i="8" s="1"/>
  <c r="F32" i="8"/>
  <c r="I70" i="8" a="1"/>
  <c r="I70" i="8" s="1"/>
  <c r="J70" i="8" s="1"/>
  <c r="M70" i="8" s="1"/>
  <c r="N70" i="8" s="1"/>
  <c r="F90" i="8"/>
  <c r="G96" i="8"/>
  <c r="I102" i="8" a="1"/>
  <c r="I102" i="8" s="1"/>
  <c r="J102" i="8" s="1"/>
  <c r="M102" i="8" s="1"/>
  <c r="N102" i="8" s="1"/>
  <c r="G58" i="8"/>
  <c r="G61" i="8"/>
  <c r="F61" i="8"/>
  <c r="F64" i="8"/>
  <c r="I67" i="8" a="1"/>
  <c r="I67" i="8" s="1"/>
  <c r="H67" i="8"/>
  <c r="I76" i="7"/>
  <c r="K76" i="7" s="1"/>
  <c r="L76" i="7" s="1"/>
  <c r="G118" i="7"/>
  <c r="G32" i="8"/>
  <c r="F40" i="8"/>
  <c r="G66" i="8"/>
  <c r="G69" i="8"/>
  <c r="F69" i="8"/>
  <c r="F72" i="8"/>
  <c r="G98" i="8"/>
  <c r="G101" i="8"/>
  <c r="F101" i="8"/>
  <c r="F104" i="8"/>
  <c r="I93" i="7"/>
  <c r="G42" i="8"/>
  <c r="G45" i="8"/>
  <c r="F45" i="8"/>
  <c r="F48" i="8"/>
  <c r="I51" i="8" a="1"/>
  <c r="I51" i="8" s="1"/>
  <c r="H51" i="8"/>
  <c r="G74" i="8"/>
  <c r="G77" i="8"/>
  <c r="F77" i="8"/>
  <c r="F80" i="8"/>
  <c r="I83" i="8" a="1"/>
  <c r="I83" i="8" s="1"/>
  <c r="H83" i="8"/>
  <c r="G106" i="8"/>
  <c r="G109" i="8"/>
  <c r="F109" i="8"/>
  <c r="F112" i="8"/>
  <c r="H42" i="7" a="1"/>
  <c r="H42" i="7" s="1"/>
  <c r="H50" i="7" a="1"/>
  <c r="H50" i="7" s="1"/>
  <c r="H58" i="7" a="1"/>
  <c r="H58" i="7" s="1"/>
  <c r="H66" i="7" a="1"/>
  <c r="H66" i="7" s="1"/>
  <c r="I66" i="7" s="1"/>
  <c r="K66" i="7" s="1"/>
  <c r="L66" i="7" s="1"/>
  <c r="H93" i="7" a="1"/>
  <c r="H93" i="7" s="1"/>
  <c r="H109" i="7" a="1"/>
  <c r="H109" i="7" s="1"/>
  <c r="I109" i="7" s="1"/>
  <c r="K109" i="7" s="1"/>
  <c r="L109" i="7" s="1"/>
  <c r="H14" i="8"/>
  <c r="J14" i="8" s="1"/>
  <c r="K14" i="8" s="1"/>
  <c r="F15" i="8"/>
  <c r="H18" i="8"/>
  <c r="J18" i="8" s="1"/>
  <c r="K18" i="8" s="1"/>
  <c r="F19" i="8"/>
  <c r="H22" i="8"/>
  <c r="J22" i="8" s="1"/>
  <c r="K22" i="8" s="1"/>
  <c r="F23" i="8"/>
  <c r="F28" i="8"/>
  <c r="H34" i="8"/>
  <c r="J34" i="8" s="1"/>
  <c r="M34" i="8" s="1"/>
  <c r="N34" i="8" s="1"/>
  <c r="F36" i="8"/>
  <c r="F42" i="8"/>
  <c r="G48" i="8"/>
  <c r="I54" i="8" a="1"/>
  <c r="I54" i="8" s="1"/>
  <c r="J54" i="8" s="1"/>
  <c r="M54" i="8" s="1"/>
  <c r="N54" i="8" s="1"/>
  <c r="F74" i="8"/>
  <c r="G80" i="8"/>
  <c r="I86" i="8" a="1"/>
  <c r="I86" i="8" s="1"/>
  <c r="J86" i="8" s="1"/>
  <c r="M86" i="8" s="1"/>
  <c r="N86" i="8" s="1"/>
  <c r="F106" i="8"/>
  <c r="G112" i="8"/>
  <c r="G50" i="8"/>
  <c r="G53" i="8"/>
  <c r="F53" i="8"/>
  <c r="F56" i="8"/>
  <c r="I59" i="8" a="1"/>
  <c r="I59" i="8" s="1"/>
  <c r="H59" i="8"/>
  <c r="G82" i="8"/>
  <c r="G85" i="8"/>
  <c r="F85" i="8"/>
  <c r="F88" i="8"/>
  <c r="I91" i="8" a="1"/>
  <c r="I91" i="8" s="1"/>
  <c r="H91" i="8"/>
  <c r="G114" i="8"/>
  <c r="G117" i="8"/>
  <c r="F117" i="8"/>
  <c r="G18" i="7"/>
  <c r="H85" i="7" a="1"/>
  <c r="H85" i="7" s="1"/>
  <c r="G38" i="8"/>
  <c r="F50" i="8"/>
  <c r="G56" i="8"/>
  <c r="I62" i="8" a="1"/>
  <c r="I62" i="8" s="1"/>
  <c r="J62" i="8" s="1"/>
  <c r="M62" i="8" s="1"/>
  <c r="N62" i="8" s="1"/>
  <c r="F82" i="8"/>
  <c r="G88" i="8"/>
  <c r="I94" i="8" a="1"/>
  <c r="I94" i="8" s="1"/>
  <c r="J94" i="8" s="1"/>
  <c r="M94" i="8" s="1"/>
  <c r="N94" i="8" s="1"/>
  <c r="F114" i="8"/>
  <c r="G122" i="8"/>
  <c r="I37" i="7"/>
  <c r="K37" i="7" s="1"/>
  <c r="L37" i="7" s="1"/>
  <c r="I68" i="7"/>
  <c r="K68" i="7" s="1"/>
  <c r="L68" i="7" s="1"/>
  <c r="I61" i="7"/>
  <c r="I96" i="7"/>
  <c r="K96" i="7" s="1"/>
  <c r="L96" i="7" s="1"/>
  <c r="I100" i="7"/>
  <c r="K100" i="7" s="1"/>
  <c r="L100" i="7" s="1"/>
  <c r="I26" i="7"/>
  <c r="K26" i="7" s="1"/>
  <c r="L26" i="7" s="1"/>
  <c r="I88" i="7"/>
  <c r="K88" i="7" s="1"/>
  <c r="L88" i="7" s="1"/>
  <c r="I112" i="7"/>
  <c r="K112" i="7" s="1"/>
  <c r="L112" i="7" s="1"/>
  <c r="I102" i="7"/>
  <c r="K102" i="7" s="1"/>
  <c r="L102" i="7" s="1"/>
  <c r="I84" i="7"/>
  <c r="K84" i="7" s="1"/>
  <c r="L84" i="7" s="1"/>
  <c r="I85" i="7"/>
  <c r="K85" i="7" s="1"/>
  <c r="L85" i="7" s="1"/>
  <c r="I53" i="7"/>
  <c r="I118" i="7"/>
  <c r="K118" i="7" s="1"/>
  <c r="L118" i="7" s="1"/>
  <c r="H30" i="7" a="1"/>
  <c r="H30" i="7" s="1"/>
  <c r="G30" i="7"/>
  <c r="H13" i="7" a="1"/>
  <c r="H13" i="7" s="1"/>
  <c r="G13" i="7"/>
  <c r="H17" i="7" a="1"/>
  <c r="H17" i="7" s="1"/>
  <c r="G17" i="7"/>
  <c r="H21" i="7" a="1"/>
  <c r="H21" i="7" s="1"/>
  <c r="G21" i="7"/>
  <c r="H52" i="7" a="1"/>
  <c r="H52" i="7" s="1"/>
  <c r="G52" i="7"/>
  <c r="F74" i="7"/>
  <c r="E74" i="7"/>
  <c r="F113" i="7"/>
  <c r="E113" i="7"/>
  <c r="I27" i="7"/>
  <c r="K27" i="7" s="1"/>
  <c r="L27" i="7" s="1"/>
  <c r="F32" i="7"/>
  <c r="E32" i="7"/>
  <c r="H34" i="7" a="1"/>
  <c r="H34" i="7" s="1"/>
  <c r="I34" i="7" s="1"/>
  <c r="K34" i="7" s="1"/>
  <c r="L34" i="7" s="1"/>
  <c r="I36" i="7"/>
  <c r="K36" i="7" s="1"/>
  <c r="L36" i="7" s="1"/>
  <c r="H44" i="7" a="1"/>
  <c r="H44" i="7" s="1"/>
  <c r="G44" i="7"/>
  <c r="E95" i="7"/>
  <c r="F95" i="7"/>
  <c r="I108" i="7"/>
  <c r="K108" i="7" s="1"/>
  <c r="L108" i="7" s="1"/>
  <c r="I116" i="7"/>
  <c r="K116" i="7" s="1"/>
  <c r="L116" i="7" s="1"/>
  <c r="H25" i="7" a="1"/>
  <c r="H25" i="7" s="1"/>
  <c r="G25" i="7"/>
  <c r="E111" i="7"/>
  <c r="F111" i="7"/>
  <c r="G69" i="7"/>
  <c r="H69" i="7" a="1"/>
  <c r="H69" i="7" s="1"/>
  <c r="E30" i="7"/>
  <c r="H33" i="7" a="1"/>
  <c r="H33" i="7" s="1"/>
  <c r="G33" i="7"/>
  <c r="I45" i="7"/>
  <c r="K45" i="7" s="1"/>
  <c r="L45" i="7" s="1"/>
  <c r="H65" i="7" a="1"/>
  <c r="H65" i="7" s="1"/>
  <c r="G65" i="7"/>
  <c r="H72" i="7" a="1"/>
  <c r="H72" i="7" s="1"/>
  <c r="G72" i="7"/>
  <c r="H81" i="7" a="1"/>
  <c r="H81" i="7" s="1"/>
  <c r="G81" i="7"/>
  <c r="H86" i="7" a="1"/>
  <c r="H86" i="7" s="1"/>
  <c r="G86" i="7"/>
  <c r="G117" i="7"/>
  <c r="H117" i="7" a="1"/>
  <c r="H117" i="7" s="1"/>
  <c r="I35" i="7"/>
  <c r="K35" i="7" s="1"/>
  <c r="L35" i="7" s="1"/>
  <c r="I14" i="7"/>
  <c r="J14" i="7" s="1"/>
  <c r="I18" i="7"/>
  <c r="J18" i="7" s="1"/>
  <c r="I22" i="7"/>
  <c r="J22" i="7" s="1"/>
  <c r="H57" i="7" a="1"/>
  <c r="H57" i="7" s="1"/>
  <c r="G57" i="7"/>
  <c r="H28" i="7" a="1"/>
  <c r="H28" i="7" s="1"/>
  <c r="I28" i="7" s="1"/>
  <c r="K28" i="7" s="1"/>
  <c r="L28" i="7" s="1"/>
  <c r="H49" i="7" a="1"/>
  <c r="H49" i="7" s="1"/>
  <c r="G49" i="7"/>
  <c r="G78" i="7"/>
  <c r="I78" i="7" s="1"/>
  <c r="H120" i="7" a="1"/>
  <c r="H120" i="7" s="1"/>
  <c r="G120" i="7"/>
  <c r="H41" i="7" a="1"/>
  <c r="H41" i="7" s="1"/>
  <c r="G41" i="7"/>
  <c r="H60" i="7" a="1"/>
  <c r="H60" i="7" s="1"/>
  <c r="G60" i="7"/>
  <c r="I87" i="7"/>
  <c r="K87" i="7" s="1"/>
  <c r="L87" i="7" s="1"/>
  <c r="F11" i="7"/>
  <c r="F15" i="7"/>
  <c r="F19" i="7"/>
  <c r="F23" i="7"/>
  <c r="F29" i="7"/>
  <c r="F83" i="7"/>
  <c r="E83" i="7"/>
  <c r="H98" i="7" a="1"/>
  <c r="H98" i="7" s="1"/>
  <c r="G98" i="7"/>
  <c r="H105" i="7" a="1"/>
  <c r="H105" i="7" s="1"/>
  <c r="G105" i="7"/>
  <c r="F107" i="7"/>
  <c r="E107" i="7"/>
  <c r="F43" i="7"/>
  <c r="E43" i="7"/>
  <c r="F51" i="7"/>
  <c r="E51" i="7"/>
  <c r="F59" i="7"/>
  <c r="E59" i="7"/>
  <c r="F67" i="7"/>
  <c r="E67" i="7"/>
  <c r="E71" i="7"/>
  <c r="F89" i="7"/>
  <c r="F91" i="7"/>
  <c r="E91" i="7"/>
  <c r="E119" i="7"/>
  <c r="G12" i="7"/>
  <c r="I12" i="7" s="1"/>
  <c r="J12" i="7" s="1"/>
  <c r="E13" i="7"/>
  <c r="G16" i="7"/>
  <c r="I16" i="7" s="1"/>
  <c r="J16" i="7" s="1"/>
  <c r="E17" i="7"/>
  <c r="G20" i="7"/>
  <c r="I20" i="7" s="1"/>
  <c r="J20" i="7" s="1"/>
  <c r="E21" i="7"/>
  <c r="G24" i="7"/>
  <c r="I24" i="7" s="1"/>
  <c r="J24" i="7" s="1"/>
  <c r="E25" i="7"/>
  <c r="G31" i="7"/>
  <c r="I31" i="7" s="1"/>
  <c r="K31" i="7" s="1"/>
  <c r="L31" i="7" s="1"/>
  <c r="E33" i="7"/>
  <c r="F39" i="7"/>
  <c r="G40" i="7"/>
  <c r="I40" i="7" s="1"/>
  <c r="K40" i="7" s="1"/>
  <c r="L40" i="7" s="1"/>
  <c r="F47" i="7"/>
  <c r="G48" i="7"/>
  <c r="I48" i="7" s="1"/>
  <c r="K48" i="7" s="1"/>
  <c r="L48" i="7" s="1"/>
  <c r="F55" i="7"/>
  <c r="G56" i="7"/>
  <c r="I56" i="7" s="1"/>
  <c r="K56" i="7" s="1"/>
  <c r="L56" i="7" s="1"/>
  <c r="F63" i="7"/>
  <c r="G64" i="7"/>
  <c r="I64" i="7" s="1"/>
  <c r="K64" i="7" s="1"/>
  <c r="L64" i="7" s="1"/>
  <c r="H82" i="7" a="1"/>
  <c r="H82" i="7" s="1"/>
  <c r="G82" i="7"/>
  <c r="H106" i="7" a="1"/>
  <c r="H106" i="7" s="1"/>
  <c r="G106" i="7"/>
  <c r="F115" i="7"/>
  <c r="E115" i="7"/>
  <c r="F38" i="7"/>
  <c r="I42" i="7"/>
  <c r="K42" i="7" s="1"/>
  <c r="L42" i="7" s="1"/>
  <c r="F46" i="7"/>
  <c r="I50" i="7"/>
  <c r="K50" i="7" s="1"/>
  <c r="L50" i="7" s="1"/>
  <c r="F54" i="7"/>
  <c r="I58" i="7"/>
  <c r="K58" i="7" s="1"/>
  <c r="L58" i="7" s="1"/>
  <c r="F62" i="7"/>
  <c r="G71" i="7"/>
  <c r="I71" i="7" s="1"/>
  <c r="K71" i="7" s="1"/>
  <c r="L71" i="7" s="1"/>
  <c r="H77" i="7" a="1"/>
  <c r="H77" i="7" s="1"/>
  <c r="I77" i="7" s="1"/>
  <c r="K77" i="7" s="1"/>
  <c r="L77" i="7" s="1"/>
  <c r="E79" i="7"/>
  <c r="G80" i="7"/>
  <c r="I80" i="7" s="1"/>
  <c r="K80" i="7" s="1"/>
  <c r="L80" i="7" s="1"/>
  <c r="E82" i="7"/>
  <c r="E97" i="7"/>
  <c r="H101" i="7" a="1"/>
  <c r="H101" i="7" s="1"/>
  <c r="I101" i="7" s="1"/>
  <c r="K101" i="7" s="1"/>
  <c r="L101" i="7" s="1"/>
  <c r="E103" i="7"/>
  <c r="G104" i="7"/>
  <c r="I104" i="7" s="1"/>
  <c r="K104" i="7" s="1"/>
  <c r="L104" i="7" s="1"/>
  <c r="E106" i="7"/>
  <c r="G110" i="7"/>
  <c r="I110" i="7" s="1"/>
  <c r="K110" i="7" s="1"/>
  <c r="L110" i="7" s="1"/>
  <c r="G119" i="7"/>
  <c r="I119" i="7" s="1"/>
  <c r="K119" i="7" s="1"/>
  <c r="L119" i="7" s="1"/>
  <c r="E38" i="7"/>
  <c r="E42" i="7"/>
  <c r="E46" i="7"/>
  <c r="E50" i="7"/>
  <c r="E54" i="7"/>
  <c r="E58" i="7"/>
  <c r="E62" i="7"/>
  <c r="E66" i="7"/>
  <c r="F70" i="7"/>
  <c r="E73" i="7"/>
  <c r="F79" i="7"/>
  <c r="H90" i="7" a="1"/>
  <c r="H90" i="7" s="1"/>
  <c r="G90" i="7"/>
  <c r="F97" i="7"/>
  <c r="F99" i="7"/>
  <c r="E99" i="7"/>
  <c r="F103" i="7"/>
  <c r="E121" i="7"/>
  <c r="K53" i="7"/>
  <c r="L53" i="7" s="1"/>
  <c r="K61" i="7"/>
  <c r="L61" i="7" s="1"/>
  <c r="H73" i="7" a="1"/>
  <c r="H73" i="7" s="1"/>
  <c r="G73" i="7"/>
  <c r="F75" i="7"/>
  <c r="E75" i="7"/>
  <c r="E87" i="7"/>
  <c r="K93" i="7"/>
  <c r="L93" i="7" s="1"/>
  <c r="I94" i="7"/>
  <c r="K94" i="7" s="1"/>
  <c r="L94" i="7" s="1"/>
  <c r="H114" i="7" a="1"/>
  <c r="H114" i="7" s="1"/>
  <c r="G114" i="7"/>
  <c r="F121" i="7"/>
  <c r="K78" i="7"/>
  <c r="L78" i="7" s="1"/>
  <c r="F51" i="6"/>
  <c r="H51" i="6" s="1" a="1"/>
  <c r="H51" i="6" s="1"/>
  <c r="F40" i="6"/>
  <c r="G40" i="6" s="1"/>
  <c r="H42" i="6" a="1"/>
  <c r="H42" i="6" s="1"/>
  <c r="I42" i="6" s="1"/>
  <c r="K42" i="6" s="1"/>
  <c r="L42" i="6" s="1"/>
  <c r="E63" i="6"/>
  <c r="F50" i="6"/>
  <c r="F95" i="6"/>
  <c r="E13" i="6"/>
  <c r="F48" i="6"/>
  <c r="F34" i="6"/>
  <c r="E118" i="6"/>
  <c r="F46" i="6"/>
  <c r="G46" i="6" s="1"/>
  <c r="F32" i="6"/>
  <c r="F118" i="6"/>
  <c r="H118" i="6" s="1" a="1"/>
  <c r="H118" i="6" s="1"/>
  <c r="F56" i="6"/>
  <c r="G56" i="6" s="1"/>
  <c r="F58" i="6"/>
  <c r="F43" i="6"/>
  <c r="H43" i="6" s="1" a="1"/>
  <c r="H43" i="6" s="1"/>
  <c r="H94" i="6" a="1"/>
  <c r="H94" i="6" s="1"/>
  <c r="G94" i="6"/>
  <c r="H110" i="6" a="1"/>
  <c r="H110" i="6" s="1"/>
  <c r="G110" i="6"/>
  <c r="G116" i="6"/>
  <c r="H116" i="6" a="1"/>
  <c r="H116" i="6" s="1"/>
  <c r="G100" i="6"/>
  <c r="H100" i="6" a="1"/>
  <c r="H100" i="6" s="1"/>
  <c r="G97" i="6"/>
  <c r="H97" i="6" a="1"/>
  <c r="H97" i="6" s="1"/>
  <c r="G121" i="6"/>
  <c r="H121" i="6" a="1"/>
  <c r="H121" i="6" s="1"/>
  <c r="F119" i="6"/>
  <c r="F39" i="6"/>
  <c r="H40" i="6" a="1"/>
  <c r="H40" i="6" s="1"/>
  <c r="I40" i="6" s="1"/>
  <c r="K40" i="6" s="1"/>
  <c r="L40" i="6" s="1"/>
  <c r="E64" i="6"/>
  <c r="F67" i="6"/>
  <c r="E72" i="6"/>
  <c r="F75" i="6"/>
  <c r="E80" i="6"/>
  <c r="H83" i="6" a="1"/>
  <c r="H83" i="6" s="1"/>
  <c r="I83" i="6" s="1"/>
  <c r="K83" i="6" s="1"/>
  <c r="L83" i="6" s="1"/>
  <c r="E88" i="6"/>
  <c r="H91" i="6" a="1"/>
  <c r="H91" i="6" s="1"/>
  <c r="I91" i="6" s="1"/>
  <c r="K91" i="6" s="1"/>
  <c r="L91" i="6" s="1"/>
  <c r="E94" i="6"/>
  <c r="E100" i="6"/>
  <c r="G102" i="6"/>
  <c r="I102" i="6" s="1"/>
  <c r="K102" i="6" s="1"/>
  <c r="L102" i="6" s="1"/>
  <c r="F105" i="6"/>
  <c r="H108" i="6" a="1"/>
  <c r="H108" i="6" s="1"/>
  <c r="I108" i="6" s="1"/>
  <c r="K108" i="6" s="1"/>
  <c r="L108" i="6" s="1"/>
  <c r="F117" i="6"/>
  <c r="H117" i="6" s="1" a="1"/>
  <c r="H117" i="6" s="1"/>
  <c r="E18" i="6"/>
  <c r="E26" i="6"/>
  <c r="G59" i="6"/>
  <c r="I59" i="6" s="1"/>
  <c r="K59" i="6" s="1"/>
  <c r="L59" i="6" s="1"/>
  <c r="F49" i="6"/>
  <c r="G43" i="6"/>
  <c r="F33" i="6"/>
  <c r="E97" i="6"/>
  <c r="F111" i="6"/>
  <c r="F114" i="6"/>
  <c r="H114" i="6" s="1" a="1"/>
  <c r="H114" i="6" s="1"/>
  <c r="E12" i="6"/>
  <c r="F61" i="6"/>
  <c r="H113" i="6" a="1"/>
  <c r="H113" i="6" s="1"/>
  <c r="I113" i="6" s="1"/>
  <c r="K113" i="6" s="1"/>
  <c r="L113" i="6" s="1"/>
  <c r="F53" i="6"/>
  <c r="F37" i="6"/>
  <c r="F65" i="6"/>
  <c r="F68" i="6"/>
  <c r="H68" i="6" s="1" a="1"/>
  <c r="H68" i="6" s="1"/>
  <c r="F73" i="6"/>
  <c r="G73" i="6" s="1"/>
  <c r="F76" i="6"/>
  <c r="H76" i="6" s="1" a="1"/>
  <c r="H76" i="6" s="1"/>
  <c r="F81" i="6"/>
  <c r="H81" i="6" s="1" a="1"/>
  <c r="H81" i="6" s="1"/>
  <c r="F89" i="6"/>
  <c r="G89" i="6" s="1"/>
  <c r="F103" i="6"/>
  <c r="F106" i="6"/>
  <c r="H106" i="6" s="1" a="1"/>
  <c r="H106" i="6" s="1"/>
  <c r="E121" i="6"/>
  <c r="F55" i="6"/>
  <c r="F54" i="6"/>
  <c r="F52" i="6"/>
  <c r="F47" i="6"/>
  <c r="F36" i="6"/>
  <c r="H60" i="6" a="1"/>
  <c r="H60" i="6" s="1"/>
  <c r="I60" i="6" s="1"/>
  <c r="K60" i="6" s="1"/>
  <c r="L60" i="6" s="1"/>
  <c r="H44" i="6" a="1"/>
  <c r="H44" i="6" s="1"/>
  <c r="I44" i="6" s="1"/>
  <c r="K44" i="6" s="1"/>
  <c r="L44" i="6" s="1"/>
  <c r="H92" i="6" a="1"/>
  <c r="H92" i="6" s="1"/>
  <c r="I92" i="6" s="1"/>
  <c r="K92" i="6" s="1"/>
  <c r="L92" i="6" s="1"/>
  <c r="F101" i="6"/>
  <c r="H101" i="6" s="1" a="1"/>
  <c r="H101" i="6" s="1"/>
  <c r="E110" i="6"/>
  <c r="E116" i="6"/>
  <c r="G118" i="6"/>
  <c r="F45" i="6"/>
  <c r="F38" i="6"/>
  <c r="F57" i="6"/>
  <c r="F41" i="6"/>
  <c r="G35" i="6"/>
  <c r="I35" i="6" s="1"/>
  <c r="K35" i="6" s="1"/>
  <c r="L35" i="6" s="1"/>
  <c r="H99" i="6" a="1"/>
  <c r="H99" i="6" s="1"/>
  <c r="G99" i="6"/>
  <c r="H96" i="6" a="1"/>
  <c r="H96" i="6" s="1"/>
  <c r="G96" i="6"/>
  <c r="H120" i="6" a="1"/>
  <c r="H120" i="6" s="1"/>
  <c r="G120" i="6"/>
  <c r="H115" i="6" a="1"/>
  <c r="H115" i="6" s="1"/>
  <c r="G115" i="6"/>
  <c r="H112" i="6" a="1"/>
  <c r="H112" i="6" s="1"/>
  <c r="G112" i="6"/>
  <c r="H107" i="6" a="1"/>
  <c r="H107" i="6" s="1"/>
  <c r="G107" i="6"/>
  <c r="H104" i="6" a="1"/>
  <c r="H104" i="6" s="1"/>
  <c r="G104" i="6"/>
  <c r="G93" i="6"/>
  <c r="I93" i="6" s="1"/>
  <c r="K93" i="6" s="1"/>
  <c r="L93" i="6" s="1"/>
  <c r="E99" i="6"/>
  <c r="E107" i="6"/>
  <c r="G109" i="6"/>
  <c r="I109" i="6" s="1"/>
  <c r="K109" i="6" s="1"/>
  <c r="L109" i="6" s="1"/>
  <c r="E115" i="6"/>
  <c r="G117" i="6"/>
  <c r="E96" i="6"/>
  <c r="G98" i="6"/>
  <c r="I98" i="6" s="1"/>
  <c r="K98" i="6" s="1"/>
  <c r="L98" i="6" s="1"/>
  <c r="E104" i="6"/>
  <c r="E112" i="6"/>
  <c r="E120" i="6"/>
  <c r="I74" i="6"/>
  <c r="K74" i="6" s="1"/>
  <c r="L74" i="6" s="1"/>
  <c r="H63" i="6" a="1"/>
  <c r="H63" i="6" s="1"/>
  <c r="G63" i="6"/>
  <c r="H78" i="6" a="1"/>
  <c r="H78" i="6" s="1"/>
  <c r="G78" i="6"/>
  <c r="G82" i="6"/>
  <c r="I82" i="6" s="1"/>
  <c r="K82" i="6" s="1"/>
  <c r="L82" i="6" s="1"/>
  <c r="H85" i="6" a="1"/>
  <c r="H85" i="6" s="1"/>
  <c r="G85" i="6"/>
  <c r="H89" i="6" a="1"/>
  <c r="H89" i="6" s="1"/>
  <c r="F79" i="6"/>
  <c r="E79" i="6"/>
  <c r="F66" i="6"/>
  <c r="E66" i="6"/>
  <c r="H86" i="6" a="1"/>
  <c r="H86" i="6" s="1"/>
  <c r="G86" i="6"/>
  <c r="G90" i="6"/>
  <c r="I90" i="6" s="1"/>
  <c r="K90" i="6" s="1"/>
  <c r="L90" i="6" s="1"/>
  <c r="F87" i="6"/>
  <c r="E87" i="6"/>
  <c r="H69" i="6" a="1"/>
  <c r="H69" i="6" s="1"/>
  <c r="G69" i="6"/>
  <c r="H73" i="6" a="1"/>
  <c r="H73" i="6" s="1"/>
  <c r="F71" i="6"/>
  <c r="E71" i="6"/>
  <c r="H64" i="6" a="1"/>
  <c r="H64" i="6" s="1"/>
  <c r="G64" i="6"/>
  <c r="F62" i="6"/>
  <c r="E62" i="6"/>
  <c r="H70" i="6" a="1"/>
  <c r="H70" i="6" s="1"/>
  <c r="G70" i="6"/>
  <c r="H77" i="6" a="1"/>
  <c r="H77" i="6" s="1"/>
  <c r="G77" i="6"/>
  <c r="E70" i="6"/>
  <c r="G72" i="6"/>
  <c r="I72" i="6" s="1"/>
  <c r="K72" i="6" s="1"/>
  <c r="L72" i="6" s="1"/>
  <c r="E78" i="6"/>
  <c r="G80" i="6"/>
  <c r="I80" i="6" s="1"/>
  <c r="K80" i="6" s="1"/>
  <c r="L80" i="6" s="1"/>
  <c r="E86" i="6"/>
  <c r="G88" i="6"/>
  <c r="I88" i="6" s="1"/>
  <c r="K88" i="6" s="1"/>
  <c r="L88" i="6" s="1"/>
  <c r="E69" i="6"/>
  <c r="E77" i="6"/>
  <c r="E85" i="6"/>
  <c r="E74" i="6"/>
  <c r="E82" i="6"/>
  <c r="G84" i="6"/>
  <c r="I84" i="6" s="1"/>
  <c r="K84" i="6" s="1"/>
  <c r="L84" i="6" s="1"/>
  <c r="E90" i="6"/>
  <c r="G28" i="6"/>
  <c r="G25" i="6"/>
  <c r="G26" i="6"/>
  <c r="G27" i="6"/>
  <c r="I27" i="6" s="1"/>
  <c r="K27" i="6" s="1"/>
  <c r="L27" i="6" s="1"/>
  <c r="G29" i="6"/>
  <c r="G30" i="6"/>
  <c r="G31" i="6"/>
  <c r="I31" i="6" s="1"/>
  <c r="K31" i="6" s="1"/>
  <c r="L31" i="6" s="1"/>
  <c r="F14" i="6"/>
  <c r="G14" i="6" s="1"/>
  <c r="E17" i="6"/>
  <c r="E27" i="6"/>
  <c r="E28" i="6"/>
  <c r="E29" i="6"/>
  <c r="E30" i="6"/>
  <c r="E31" i="6"/>
  <c r="E15" i="6"/>
  <c r="E25" i="6"/>
  <c r="F16" i="6"/>
  <c r="G16" i="6" s="1"/>
  <c r="G24" i="6"/>
  <c r="H24" i="6" a="1"/>
  <c r="H24" i="6" s="1"/>
  <c r="H19" i="6" a="1"/>
  <c r="H19" i="6" s="1"/>
  <c r="G19" i="6"/>
  <c r="G20" i="6"/>
  <c r="H20" i="6" a="1"/>
  <c r="H20" i="6" s="1"/>
  <c r="G21" i="6"/>
  <c r="H21" i="6" a="1"/>
  <c r="H21" i="6" s="1"/>
  <c r="G23" i="6"/>
  <c r="H23" i="6" a="1"/>
  <c r="H23" i="6" s="1"/>
  <c r="G22" i="6"/>
  <c r="H22" i="6" a="1"/>
  <c r="H22" i="6" s="1"/>
  <c r="G13" i="6"/>
  <c r="I13" i="6" s="1"/>
  <c r="J13" i="6" s="1"/>
  <c r="G17" i="6"/>
  <c r="I17" i="6" s="1"/>
  <c r="J17" i="6" s="1"/>
  <c r="F11" i="6"/>
  <c r="G12" i="6"/>
  <c r="I12" i="6" s="1"/>
  <c r="J12" i="6" s="1"/>
  <c r="H15" i="6" a="1"/>
  <c r="H15" i="6" s="1"/>
  <c r="I15" i="6" s="1"/>
  <c r="J15" i="6" s="1"/>
  <c r="H18" i="6" a="1"/>
  <c r="H18" i="6" s="1"/>
  <c r="I18" i="6" s="1"/>
  <c r="J18" i="6" s="1"/>
  <c r="E20" i="6"/>
  <c r="E21" i="6"/>
  <c r="E22" i="6"/>
  <c r="E23" i="6"/>
  <c r="E24" i="6"/>
  <c r="E19" i="6"/>
  <c r="K30" i="3"/>
  <c r="I51" i="3"/>
  <c r="I43" i="3"/>
  <c r="I35" i="3"/>
  <c r="I27" i="3"/>
  <c r="I53" i="3"/>
  <c r="I45" i="3"/>
  <c r="I37" i="3"/>
  <c r="I29" i="3"/>
  <c r="I52" i="3"/>
  <c r="I44" i="3"/>
  <c r="I36" i="3"/>
  <c r="I28" i="3"/>
  <c r="I50" i="3"/>
  <c r="I42" i="3"/>
  <c r="I34" i="3"/>
  <c r="I26" i="3"/>
  <c r="I49" i="3"/>
  <c r="I41" i="3"/>
  <c r="I33" i="3"/>
  <c r="I25" i="3"/>
  <c r="I48" i="3"/>
  <c r="I40" i="3"/>
  <c r="I32" i="3"/>
  <c r="I24" i="3"/>
  <c r="I47" i="3"/>
  <c r="I39" i="3"/>
  <c r="I31" i="3"/>
  <c r="I46" i="3"/>
  <c r="I38" i="3"/>
  <c r="I18" i="3"/>
  <c r="I22" i="3"/>
  <c r="I16" i="3"/>
  <c r="I20" i="3"/>
  <c r="I13" i="3"/>
  <c r="I17" i="3"/>
  <c r="I10" i="3"/>
  <c r="I21" i="3"/>
  <c r="I14" i="3"/>
  <c r="I11" i="3"/>
  <c r="I15" i="3"/>
  <c r="I19" i="3"/>
  <c r="I12" i="3"/>
  <c r="I23" i="3"/>
  <c r="G24" i="2"/>
  <c r="H24" i="2" s="1"/>
  <c r="I24" i="2" s="1"/>
  <c r="G25" i="2"/>
  <c r="H25" i="2" s="1"/>
  <c r="I25" i="2" s="1"/>
  <c r="G26" i="2"/>
  <c r="H26" i="2" s="1"/>
  <c r="I26" i="2" s="1"/>
  <c r="G27" i="2"/>
  <c r="H27" i="2" s="1"/>
  <c r="I27" i="2" s="1"/>
  <c r="G28" i="2"/>
  <c r="H28" i="2" s="1"/>
  <c r="I28" i="2" s="1"/>
  <c r="G29" i="2"/>
  <c r="H29" i="2" s="1"/>
  <c r="I29" i="2" s="1"/>
  <c r="G30" i="2"/>
  <c r="H30" i="2" s="1"/>
  <c r="I30" i="2" s="1"/>
  <c r="G31" i="2"/>
  <c r="H31" i="2" s="1"/>
  <c r="I31" i="2" s="1"/>
  <c r="G32" i="2"/>
  <c r="H32" i="2" s="1"/>
  <c r="I32" i="2" s="1"/>
  <c r="G33" i="2"/>
  <c r="H33" i="2" s="1"/>
  <c r="I33" i="2" s="1"/>
  <c r="G34" i="2"/>
  <c r="H34" i="2" s="1"/>
  <c r="I34" i="2" s="1"/>
  <c r="G35" i="2"/>
  <c r="H35" i="2" s="1"/>
  <c r="I35" i="2" s="1"/>
  <c r="G36" i="2"/>
  <c r="H36" i="2" s="1"/>
  <c r="I36" i="2" s="1"/>
  <c r="G37" i="2"/>
  <c r="H37" i="2" s="1"/>
  <c r="I37" i="2" s="1"/>
  <c r="G38" i="2"/>
  <c r="H38" i="2" s="1"/>
  <c r="I38" i="2" s="1"/>
  <c r="G39" i="2"/>
  <c r="H39" i="2" s="1"/>
  <c r="I39" i="2" s="1"/>
  <c r="G40" i="2"/>
  <c r="H40" i="2" s="1"/>
  <c r="I40" i="2" s="1"/>
  <c r="G41" i="2"/>
  <c r="H41" i="2" s="1"/>
  <c r="I41" i="2" s="1"/>
  <c r="G42" i="2"/>
  <c r="H42" i="2" s="1"/>
  <c r="I42" i="2" s="1"/>
  <c r="G43" i="2"/>
  <c r="H43" i="2" s="1"/>
  <c r="I43" i="2" s="1"/>
  <c r="G44" i="2"/>
  <c r="H44" i="2" s="1"/>
  <c r="I44" i="2" s="1"/>
  <c r="G45" i="2"/>
  <c r="H45" i="2" s="1"/>
  <c r="I45" i="2" s="1"/>
  <c r="G46" i="2"/>
  <c r="H46" i="2" s="1"/>
  <c r="I46" i="2" s="1"/>
  <c r="G47" i="2"/>
  <c r="H47" i="2" s="1"/>
  <c r="I47" i="2" s="1"/>
  <c r="G48" i="2"/>
  <c r="H48" i="2" s="1"/>
  <c r="I48" i="2" s="1"/>
  <c r="G49" i="2"/>
  <c r="H49" i="2" s="1"/>
  <c r="I49" i="2" s="1"/>
  <c r="G50" i="2"/>
  <c r="H50" i="2" s="1"/>
  <c r="I50" i="2" s="1"/>
  <c r="G51" i="2"/>
  <c r="H51" i="2" s="1"/>
  <c r="I51" i="2" s="1"/>
  <c r="G52" i="2"/>
  <c r="H52" i="2" s="1"/>
  <c r="I52" i="2" s="1"/>
  <c r="G53" i="2"/>
  <c r="H53" i="2" s="1"/>
  <c r="I53" i="2" s="1"/>
  <c r="E23" i="2"/>
  <c r="F23" i="2" s="1"/>
  <c r="G23" i="2" s="1"/>
  <c r="H23" i="2" s="1"/>
  <c r="I23" i="2" s="1"/>
  <c r="C23" i="2"/>
  <c r="E22" i="2"/>
  <c r="F22" i="2" s="1"/>
  <c r="G22" i="2" s="1"/>
  <c r="H22" i="2" s="1"/>
  <c r="I22" i="2" s="1"/>
  <c r="C22" i="2"/>
  <c r="E21" i="2"/>
  <c r="F21" i="2" s="1"/>
  <c r="G21" i="2" s="1"/>
  <c r="H21" i="2" s="1"/>
  <c r="I21" i="2" s="1"/>
  <c r="K21" i="2" s="1"/>
  <c r="C21" i="2"/>
  <c r="E20" i="2"/>
  <c r="F20" i="2" s="1"/>
  <c r="G20" i="2" s="1"/>
  <c r="H20" i="2" s="1"/>
  <c r="I20" i="2" s="1"/>
  <c r="K20" i="2" s="1"/>
  <c r="C20" i="2"/>
  <c r="E19" i="2"/>
  <c r="F19" i="2" s="1"/>
  <c r="G19" i="2" s="1"/>
  <c r="H19" i="2" s="1"/>
  <c r="I19" i="2" s="1"/>
  <c r="C19" i="2"/>
  <c r="E18" i="2"/>
  <c r="F18" i="2" s="1"/>
  <c r="G18" i="2" s="1"/>
  <c r="H18" i="2" s="1"/>
  <c r="I18" i="2" s="1"/>
  <c r="C18" i="2"/>
  <c r="E17" i="2"/>
  <c r="F17" i="2" s="1"/>
  <c r="G17" i="2" s="1"/>
  <c r="H17" i="2" s="1"/>
  <c r="I17" i="2" s="1"/>
  <c r="E16" i="2"/>
  <c r="F16" i="2" s="1"/>
  <c r="G16" i="2" s="1"/>
  <c r="H16" i="2" s="1"/>
  <c r="I16" i="2" s="1"/>
  <c r="C16" i="2"/>
  <c r="E15" i="2"/>
  <c r="F15" i="2" s="1"/>
  <c r="G15" i="2" s="1"/>
  <c r="H15" i="2" s="1"/>
  <c r="I15" i="2" s="1"/>
  <c r="K15" i="2" s="1"/>
  <c r="C15" i="2"/>
  <c r="E14" i="2"/>
  <c r="F14" i="2" s="1"/>
  <c r="G14" i="2" s="1"/>
  <c r="H14" i="2" s="1"/>
  <c r="I14" i="2" s="1"/>
  <c r="K14" i="2" s="1"/>
  <c r="C14" i="2"/>
  <c r="E13" i="2"/>
  <c r="F13" i="2" s="1"/>
  <c r="G13" i="2" s="1"/>
  <c r="H13" i="2" s="1"/>
  <c r="I13" i="2" s="1"/>
  <c r="K13" i="2" s="1"/>
  <c r="C13" i="2"/>
  <c r="E12" i="2"/>
  <c r="F12" i="2" s="1"/>
  <c r="G12" i="2" s="1"/>
  <c r="H12" i="2" s="1"/>
  <c r="I12" i="2" s="1"/>
  <c r="K12" i="2" s="1"/>
  <c r="C12" i="2"/>
  <c r="E11" i="2"/>
  <c r="F11" i="2" s="1"/>
  <c r="G11" i="2" s="1"/>
  <c r="H11" i="2" s="1"/>
  <c r="I11" i="2" s="1"/>
  <c r="C11" i="2"/>
  <c r="E10" i="2"/>
  <c r="F10" i="2" s="1"/>
  <c r="G10" i="2" s="1"/>
  <c r="H10" i="2" s="1"/>
  <c r="I10" i="2" s="1"/>
  <c r="F19" i="1"/>
  <c r="C19" i="1"/>
  <c r="D19" i="1" s="1"/>
  <c r="G19" i="1" s="1"/>
  <c r="H19" i="1" s="1"/>
  <c r="F18" i="1"/>
  <c r="C18" i="1"/>
  <c r="D18" i="1" s="1"/>
  <c r="F17" i="1"/>
  <c r="C17" i="1"/>
  <c r="D17" i="1" s="1"/>
  <c r="G17" i="1" s="1"/>
  <c r="H17" i="1" s="1"/>
  <c r="F16" i="1"/>
  <c r="C16" i="1"/>
  <c r="D16" i="1" s="1"/>
  <c r="F15" i="1"/>
  <c r="C15" i="1"/>
  <c r="D15" i="1" s="1"/>
  <c r="G15" i="1" s="1"/>
  <c r="H15" i="1" s="1"/>
  <c r="F14" i="1"/>
  <c r="C14" i="1"/>
  <c r="D14" i="1" s="1"/>
  <c r="F13" i="1"/>
  <c r="D13" i="1"/>
  <c r="G13" i="1" s="1"/>
  <c r="H13" i="1" s="1"/>
  <c r="F6" i="1"/>
  <c r="F7" i="1"/>
  <c r="F8" i="1"/>
  <c r="F9" i="1"/>
  <c r="F10" i="1"/>
  <c r="F11" i="1"/>
  <c r="F5" i="1"/>
  <c r="D5" i="1"/>
  <c r="G5" i="1" s="1"/>
  <c r="H5" i="1" s="1"/>
  <c r="C6" i="1"/>
  <c r="D6" i="1" s="1"/>
  <c r="G6" i="1" s="1"/>
  <c r="H6" i="1" s="1"/>
  <c r="J6" i="1" s="1"/>
  <c r="C8" i="1"/>
  <c r="D8" i="1" s="1"/>
  <c r="C9" i="1"/>
  <c r="D9" i="1" s="1"/>
  <c r="C10" i="1"/>
  <c r="D10" i="1" s="1"/>
  <c r="C11" i="1"/>
  <c r="D11" i="1" s="1"/>
  <c r="G11" i="1" s="1"/>
  <c r="H11" i="1" s="1"/>
  <c r="C7" i="1"/>
  <c r="D7" i="1" s="1"/>
  <c r="H95" i="8" l="1"/>
  <c r="J95" i="8" s="1"/>
  <c r="M95" i="8" s="1"/>
  <c r="N95" i="8" s="1"/>
  <c r="O100" i="8"/>
  <c r="H20" i="8"/>
  <c r="J20" i="8" s="1"/>
  <c r="K20" i="8" s="1"/>
  <c r="J12" i="8"/>
  <c r="K12" i="8" s="1"/>
  <c r="H115" i="8"/>
  <c r="I47" i="8" a="1"/>
  <c r="I47" i="8" s="1"/>
  <c r="J47" i="8" s="1"/>
  <c r="M47" i="8" s="1"/>
  <c r="N47" i="8" s="1"/>
  <c r="P47" i="8" s="1"/>
  <c r="H16" i="8"/>
  <c r="J16" i="8" s="1"/>
  <c r="K16" i="8" s="1"/>
  <c r="H26" i="8"/>
  <c r="J26" i="8" s="1"/>
  <c r="M26" i="8" s="1"/>
  <c r="N26" i="8" s="1"/>
  <c r="U26" i="8" s="1"/>
  <c r="H43" i="8"/>
  <c r="J43" i="8" s="1"/>
  <c r="M43" i="8" s="1"/>
  <c r="N43" i="8" s="1"/>
  <c r="U71" i="8"/>
  <c r="P71" i="8"/>
  <c r="O71" i="8"/>
  <c r="U35" i="8"/>
  <c r="P35" i="8"/>
  <c r="O35" i="8"/>
  <c r="U30" i="8"/>
  <c r="P30" i="8"/>
  <c r="O30" i="8"/>
  <c r="U103" i="8"/>
  <c r="P103" i="8"/>
  <c r="O103" i="8"/>
  <c r="U47" i="8"/>
  <c r="U108" i="8"/>
  <c r="U34" i="8"/>
  <c r="P34" i="8"/>
  <c r="O34" i="8"/>
  <c r="H75" i="8"/>
  <c r="P121" i="8"/>
  <c r="U121" i="8"/>
  <c r="O121" i="8"/>
  <c r="P49" i="8"/>
  <c r="O49" i="8"/>
  <c r="Q49" i="8" s="1"/>
  <c r="R49" i="8" s="1"/>
  <c r="U49" i="8"/>
  <c r="U111" i="8"/>
  <c r="O111" i="8"/>
  <c r="P111" i="8"/>
  <c r="U89" i="8"/>
  <c r="P89" i="8"/>
  <c r="O89" i="8"/>
  <c r="O92" i="8"/>
  <c r="Q92" i="8" s="1"/>
  <c r="R92" i="8" s="1"/>
  <c r="P84" i="8"/>
  <c r="Q84" i="8" s="1"/>
  <c r="R84" i="8" s="1"/>
  <c r="O27" i="8"/>
  <c r="P27" i="8"/>
  <c r="U27" i="8"/>
  <c r="P63" i="8"/>
  <c r="U63" i="8"/>
  <c r="O63" i="8"/>
  <c r="P94" i="8"/>
  <c r="O94" i="8"/>
  <c r="U94" i="8"/>
  <c r="U55" i="8"/>
  <c r="O55" i="8"/>
  <c r="P55" i="8"/>
  <c r="U118" i="8"/>
  <c r="O118" i="8"/>
  <c r="P118" i="8"/>
  <c r="O76" i="8"/>
  <c r="P76" i="8"/>
  <c r="U86" i="8"/>
  <c r="P86" i="8"/>
  <c r="O86" i="8"/>
  <c r="Q86" i="8" s="1"/>
  <c r="R86" i="8" s="1"/>
  <c r="S86" i="8" s="1"/>
  <c r="T86" i="8" s="1"/>
  <c r="P57" i="8"/>
  <c r="U57" i="8"/>
  <c r="O57" i="8"/>
  <c r="U97" i="8"/>
  <c r="P97" i="8"/>
  <c r="O97" i="8"/>
  <c r="I44" i="8" a="1"/>
  <c r="I44" i="8" s="1"/>
  <c r="J44" i="8" s="1"/>
  <c r="M44" i="8" s="1"/>
  <c r="N44" i="8" s="1"/>
  <c r="U87" i="8"/>
  <c r="P87" i="8"/>
  <c r="O87" i="8"/>
  <c r="P40" i="8"/>
  <c r="O40" i="8"/>
  <c r="U40" i="8"/>
  <c r="P104" i="8"/>
  <c r="O104" i="8"/>
  <c r="U104" i="8"/>
  <c r="O116" i="8"/>
  <c r="P92" i="8"/>
  <c r="U70" i="8"/>
  <c r="P70" i="8"/>
  <c r="O70" i="8"/>
  <c r="U41" i="8"/>
  <c r="P41" i="8"/>
  <c r="O41" i="8"/>
  <c r="Q41" i="8" s="1"/>
  <c r="R41" i="8" s="1"/>
  <c r="U62" i="8"/>
  <c r="P62" i="8"/>
  <c r="O62" i="8"/>
  <c r="Q62" i="8" s="1"/>
  <c r="R62" i="8" s="1"/>
  <c r="S62" i="8" s="1"/>
  <c r="T62" i="8" s="1"/>
  <c r="H107" i="8"/>
  <c r="J107" i="8" s="1"/>
  <c r="M107" i="8" s="1"/>
  <c r="N107" i="8" s="1"/>
  <c r="O102" i="8"/>
  <c r="U102" i="8"/>
  <c r="P102" i="8"/>
  <c r="P105" i="8"/>
  <c r="O105" i="8"/>
  <c r="U105" i="8"/>
  <c r="H79" i="8"/>
  <c r="J79" i="8" s="1"/>
  <c r="M79" i="8" s="1"/>
  <c r="N79" i="8" s="1"/>
  <c r="O119" i="8"/>
  <c r="P119" i="8"/>
  <c r="U119" i="8"/>
  <c r="O68" i="8"/>
  <c r="Q68" i="8" s="1"/>
  <c r="R68" i="8" s="1"/>
  <c r="U68" i="8"/>
  <c r="U72" i="8"/>
  <c r="P72" i="8"/>
  <c r="O72" i="8"/>
  <c r="P100" i="8"/>
  <c r="Q100" i="8" s="1"/>
  <c r="R100" i="8" s="1"/>
  <c r="O37" i="8"/>
  <c r="P37" i="8"/>
  <c r="U37" i="8"/>
  <c r="O73" i="8"/>
  <c r="U73" i="8"/>
  <c r="P73" i="8"/>
  <c r="U65" i="8"/>
  <c r="O65" i="8"/>
  <c r="P65" i="8"/>
  <c r="O46" i="8"/>
  <c r="U46" i="8"/>
  <c r="P46" i="8"/>
  <c r="P108" i="8"/>
  <c r="Q108" i="8" s="1"/>
  <c r="R108" i="8" s="1"/>
  <c r="P113" i="8"/>
  <c r="O113" i="8"/>
  <c r="U113" i="8"/>
  <c r="P39" i="8"/>
  <c r="O39" i="8"/>
  <c r="U39" i="8"/>
  <c r="I52" i="8" a="1"/>
  <c r="I52" i="8" s="1"/>
  <c r="J52" i="8" s="1"/>
  <c r="M52" i="8" s="1"/>
  <c r="N52" i="8" s="1"/>
  <c r="U110" i="8"/>
  <c r="O110" i="8"/>
  <c r="P110" i="8"/>
  <c r="U54" i="8"/>
  <c r="P54" i="8"/>
  <c r="O54" i="8"/>
  <c r="H29" i="8"/>
  <c r="J29" i="8" s="1"/>
  <c r="M29" i="8" s="1"/>
  <c r="N29" i="8" s="1"/>
  <c r="U120" i="8"/>
  <c r="O120" i="8"/>
  <c r="P120" i="8"/>
  <c r="U78" i="8"/>
  <c r="P78" i="8"/>
  <c r="O78" i="8"/>
  <c r="U33" i="8"/>
  <c r="P33" i="8"/>
  <c r="O33" i="8"/>
  <c r="Q33" i="8" s="1"/>
  <c r="R33" i="8" s="1"/>
  <c r="O60" i="8"/>
  <c r="Q60" i="8" s="1"/>
  <c r="R60" i="8" s="1"/>
  <c r="U60" i="8"/>
  <c r="U81" i="8"/>
  <c r="P81" i="8"/>
  <c r="O81" i="8"/>
  <c r="U84" i="8"/>
  <c r="P116" i="8"/>
  <c r="J51" i="8"/>
  <c r="M51" i="8" s="1"/>
  <c r="N51" i="8" s="1"/>
  <c r="J115" i="8"/>
  <c r="M115" i="8" s="1"/>
  <c r="N115" i="8" s="1"/>
  <c r="M16" i="8"/>
  <c r="N16" i="8" s="1"/>
  <c r="J25" i="8"/>
  <c r="K25" i="8" s="1"/>
  <c r="M20" i="8"/>
  <c r="N20" i="8" s="1"/>
  <c r="J23" i="8"/>
  <c r="K23" i="8" s="1"/>
  <c r="J19" i="8"/>
  <c r="K19" i="8" s="1"/>
  <c r="J83" i="8"/>
  <c r="M83" i="8" s="1"/>
  <c r="N83" i="8" s="1"/>
  <c r="J13" i="8"/>
  <c r="M24" i="8"/>
  <c r="N24" i="8" s="1"/>
  <c r="J28" i="8"/>
  <c r="M28" i="8" s="1"/>
  <c r="N28" i="8" s="1"/>
  <c r="M22" i="8"/>
  <c r="N22" i="8" s="1"/>
  <c r="I56" i="8" a="1"/>
  <c r="I56" i="8" s="1"/>
  <c r="H56" i="8"/>
  <c r="I114" i="8" a="1"/>
  <c r="I114" i="8" s="1"/>
  <c r="H114" i="8"/>
  <c r="I45" i="8" a="1"/>
  <c r="I45" i="8" s="1"/>
  <c r="H45" i="8"/>
  <c r="I85" i="8" a="1"/>
  <c r="I85" i="8" s="1"/>
  <c r="H85" i="8"/>
  <c r="I42" i="8" a="1"/>
  <c r="I42" i="8" s="1"/>
  <c r="H42" i="8"/>
  <c r="I98" i="8" a="1"/>
  <c r="I98" i="8" s="1"/>
  <c r="H98" i="8"/>
  <c r="H38" i="8"/>
  <c r="I38" i="8" a="1"/>
  <c r="I38" i="8" s="1"/>
  <c r="I82" i="8" a="1"/>
  <c r="I82" i="8" s="1"/>
  <c r="H82" i="8"/>
  <c r="I69" i="8" a="1"/>
  <c r="I69" i="8" s="1"/>
  <c r="H69" i="8"/>
  <c r="J91" i="8"/>
  <c r="M91" i="8" s="1"/>
  <c r="N91" i="8" s="1"/>
  <c r="I53" i="8" a="1"/>
  <c r="I53" i="8" s="1"/>
  <c r="H53" i="8"/>
  <c r="I112" i="8" a="1"/>
  <c r="I112" i="8" s="1"/>
  <c r="H112" i="8"/>
  <c r="I48" i="8" a="1"/>
  <c r="I48" i="8" s="1"/>
  <c r="H48" i="8"/>
  <c r="I32" i="8" a="1"/>
  <c r="I32" i="8" s="1"/>
  <c r="H32" i="8"/>
  <c r="J15" i="8"/>
  <c r="J21" i="8"/>
  <c r="J36" i="8"/>
  <c r="M36" i="8" s="1"/>
  <c r="N36" i="8" s="1"/>
  <c r="H46" i="6" a="1"/>
  <c r="H46" i="6" s="1"/>
  <c r="I46" i="6" s="1"/>
  <c r="K46" i="6" s="1"/>
  <c r="L46" i="6" s="1"/>
  <c r="I88" i="8" a="1"/>
  <c r="I88" i="8" s="1"/>
  <c r="H88" i="8"/>
  <c r="I50" i="8" a="1"/>
  <c r="I50" i="8" s="1"/>
  <c r="H50" i="8"/>
  <c r="I109" i="8" a="1"/>
  <c r="I109" i="8" s="1"/>
  <c r="H109" i="8"/>
  <c r="J75" i="8"/>
  <c r="M75" i="8" s="1"/>
  <c r="N75" i="8" s="1"/>
  <c r="I66" i="8" a="1"/>
  <c r="I66" i="8" s="1"/>
  <c r="H66" i="8"/>
  <c r="J17" i="8"/>
  <c r="J59" i="8"/>
  <c r="M59" i="8" s="1"/>
  <c r="N59" i="8" s="1"/>
  <c r="I106" i="8" a="1"/>
  <c r="I106" i="8" s="1"/>
  <c r="H106" i="8"/>
  <c r="I61" i="8" a="1"/>
  <c r="I61" i="8" s="1"/>
  <c r="H61" i="8"/>
  <c r="I96" i="8" a="1"/>
  <c r="I96" i="8" s="1"/>
  <c r="H96" i="8"/>
  <c r="I93" i="8" a="1"/>
  <c r="I93" i="8" s="1"/>
  <c r="H93" i="8"/>
  <c r="M14" i="8"/>
  <c r="N14" i="8" s="1"/>
  <c r="I77" i="8" a="1"/>
  <c r="I77" i="8" s="1"/>
  <c r="H77" i="8"/>
  <c r="I58" i="8" a="1"/>
  <c r="I58" i="8" s="1"/>
  <c r="H58" i="8"/>
  <c r="I90" i="8" a="1"/>
  <c r="I90" i="8" s="1"/>
  <c r="H90" i="8"/>
  <c r="J64" i="8"/>
  <c r="M64" i="8" s="1"/>
  <c r="N64" i="8" s="1"/>
  <c r="J31" i="8"/>
  <c r="M31" i="8" s="1"/>
  <c r="N31" i="8" s="1"/>
  <c r="I121" i="6"/>
  <c r="K121" i="6" s="1"/>
  <c r="L121" i="6" s="1"/>
  <c r="I122" i="8" a="1"/>
  <c r="I122" i="8" s="1"/>
  <c r="H122" i="8"/>
  <c r="I117" i="8" a="1"/>
  <c r="I117" i="8" s="1"/>
  <c r="H117" i="8"/>
  <c r="I80" i="8" a="1"/>
  <c r="I80" i="8" s="1"/>
  <c r="H80" i="8"/>
  <c r="I74" i="8" a="1"/>
  <c r="I74" i="8" s="1"/>
  <c r="H74" i="8"/>
  <c r="I101" i="8" a="1"/>
  <c r="I101" i="8" s="1"/>
  <c r="H101" i="8"/>
  <c r="J67" i="8"/>
  <c r="M67" i="8" s="1"/>
  <c r="N67" i="8" s="1"/>
  <c r="J99" i="8"/>
  <c r="M99" i="8" s="1"/>
  <c r="N99" i="8" s="1"/>
  <c r="M18" i="8"/>
  <c r="N18" i="8" s="1"/>
  <c r="I117" i="6"/>
  <c r="K117" i="6" s="1"/>
  <c r="L117" i="6" s="1"/>
  <c r="I94" i="6"/>
  <c r="K94" i="6" s="1"/>
  <c r="L94" i="6" s="1"/>
  <c r="I110" i="6"/>
  <c r="K110" i="6" s="1"/>
  <c r="L110" i="6" s="1"/>
  <c r="I107" i="6"/>
  <c r="K107" i="6" s="1"/>
  <c r="L107" i="6" s="1"/>
  <c r="I43" i="6"/>
  <c r="K43" i="6" s="1"/>
  <c r="L43" i="6" s="1"/>
  <c r="I118" i="6"/>
  <c r="K118" i="6" s="1"/>
  <c r="L118" i="6" s="1"/>
  <c r="I90" i="7"/>
  <c r="K90" i="7" s="1"/>
  <c r="L90" i="7" s="1"/>
  <c r="I73" i="7"/>
  <c r="K73" i="7" s="1"/>
  <c r="L73" i="7" s="1"/>
  <c r="I49" i="7"/>
  <c r="K49" i="7" s="1"/>
  <c r="L49" i="7" s="1"/>
  <c r="I41" i="7"/>
  <c r="K41" i="7" s="1"/>
  <c r="L41" i="7" s="1"/>
  <c r="I57" i="7"/>
  <c r="K57" i="7" s="1"/>
  <c r="L57" i="7" s="1"/>
  <c r="I81" i="7"/>
  <c r="K81" i="7" s="1"/>
  <c r="L81" i="7" s="1"/>
  <c r="I98" i="7"/>
  <c r="K98" i="7" s="1"/>
  <c r="L98" i="7" s="1"/>
  <c r="I72" i="7"/>
  <c r="K72" i="7" s="1"/>
  <c r="L72" i="7" s="1"/>
  <c r="I13" i="7"/>
  <c r="J13" i="7" s="1"/>
  <c r="I69" i="7"/>
  <c r="K69" i="7" s="1"/>
  <c r="L69" i="7" s="1"/>
  <c r="K14" i="7"/>
  <c r="L14" i="7" s="1"/>
  <c r="I52" i="7"/>
  <c r="K52" i="7" s="1"/>
  <c r="L52" i="7" s="1"/>
  <c r="I30" i="7"/>
  <c r="K30" i="7" s="1"/>
  <c r="L30" i="7" s="1"/>
  <c r="I117" i="7"/>
  <c r="K117" i="7" s="1"/>
  <c r="L117" i="7" s="1"/>
  <c r="H39" i="7" a="1"/>
  <c r="H39" i="7" s="1"/>
  <c r="G39" i="7"/>
  <c r="G91" i="7"/>
  <c r="H91" i="7" a="1"/>
  <c r="H91" i="7" s="1"/>
  <c r="G107" i="7"/>
  <c r="H107" i="7" a="1"/>
  <c r="H107" i="7" s="1"/>
  <c r="H29" i="7" a="1"/>
  <c r="H29" i="7" s="1"/>
  <c r="G29" i="7"/>
  <c r="K16" i="7"/>
  <c r="L16" i="7" s="1"/>
  <c r="H113" i="7" a="1"/>
  <c r="H113" i="7" s="1"/>
  <c r="G113" i="7"/>
  <c r="G51" i="6"/>
  <c r="I51" i="6" s="1"/>
  <c r="K51" i="6" s="1"/>
  <c r="L51" i="6" s="1"/>
  <c r="H56" i="6" a="1"/>
  <c r="H56" i="6" s="1"/>
  <c r="I56" i="6" s="1"/>
  <c r="K56" i="6" s="1"/>
  <c r="L56" i="6" s="1"/>
  <c r="G62" i="7"/>
  <c r="H62" i="7" a="1"/>
  <c r="H62" i="7" s="1"/>
  <c r="I106" i="7"/>
  <c r="K106" i="7" s="1"/>
  <c r="L106" i="7" s="1"/>
  <c r="H89" i="7" a="1"/>
  <c r="H89" i="7" s="1"/>
  <c r="G89" i="7"/>
  <c r="H51" i="7" a="1"/>
  <c r="H51" i="7" s="1"/>
  <c r="G51" i="7"/>
  <c r="I105" i="7"/>
  <c r="K105" i="7" s="1"/>
  <c r="L105" i="7" s="1"/>
  <c r="H23" i="7" a="1"/>
  <c r="H23" i="7" s="1"/>
  <c r="G23" i="7"/>
  <c r="K12" i="7"/>
  <c r="L12" i="7" s="1"/>
  <c r="I17" i="7"/>
  <c r="G79" i="7"/>
  <c r="H79" i="7" a="1"/>
  <c r="H79" i="7" s="1"/>
  <c r="G38" i="7"/>
  <c r="H38" i="7" a="1"/>
  <c r="H38" i="7" s="1"/>
  <c r="H19" i="7" a="1"/>
  <c r="H19" i="7" s="1"/>
  <c r="G19" i="7"/>
  <c r="H95" i="7" a="1"/>
  <c r="H95" i="7" s="1"/>
  <c r="G95" i="7"/>
  <c r="G101" i="6"/>
  <c r="I101" i="6" s="1"/>
  <c r="K101" i="6" s="1"/>
  <c r="L101" i="6" s="1"/>
  <c r="K13" i="6"/>
  <c r="L13" i="6" s="1"/>
  <c r="G103" i="7"/>
  <c r="H103" i="7" a="1"/>
  <c r="H103" i="7" s="1"/>
  <c r="K22" i="7"/>
  <c r="L22" i="7" s="1"/>
  <c r="H43" i="7" a="1"/>
  <c r="H43" i="7" s="1"/>
  <c r="G43" i="7"/>
  <c r="H15" i="7" a="1"/>
  <c r="H15" i="7" s="1"/>
  <c r="G15" i="7"/>
  <c r="H111" i="7" a="1"/>
  <c r="H111" i="7" s="1"/>
  <c r="G111" i="7"/>
  <c r="H63" i="7" a="1"/>
  <c r="H63" i="7" s="1"/>
  <c r="G63" i="7"/>
  <c r="H121" i="7" a="1"/>
  <c r="H121" i="7" s="1"/>
  <c r="G121" i="7"/>
  <c r="G54" i="7"/>
  <c r="H54" i="7" a="1"/>
  <c r="H54" i="7" s="1"/>
  <c r="K18" i="7"/>
  <c r="L18" i="7" s="1"/>
  <c r="H55" i="7" a="1"/>
  <c r="H55" i="7" s="1"/>
  <c r="G55" i="7"/>
  <c r="H11" i="7" a="1"/>
  <c r="H11" i="7" s="1"/>
  <c r="G11" i="7"/>
  <c r="I65" i="7"/>
  <c r="K65" i="7" s="1"/>
  <c r="L65" i="7" s="1"/>
  <c r="H74" i="7" a="1"/>
  <c r="H74" i="7" s="1"/>
  <c r="G74" i="7"/>
  <c r="G99" i="7"/>
  <c r="H99" i="7" a="1"/>
  <c r="H99" i="7" s="1"/>
  <c r="H70" i="7" a="1"/>
  <c r="H70" i="7" s="1"/>
  <c r="G70" i="7"/>
  <c r="H67" i="7" a="1"/>
  <c r="H67" i="7" s="1"/>
  <c r="G67" i="7"/>
  <c r="H32" i="7" a="1"/>
  <c r="H32" i="7" s="1"/>
  <c r="G32" i="7"/>
  <c r="I114" i="7"/>
  <c r="K114" i="7" s="1"/>
  <c r="L114" i="7" s="1"/>
  <c r="H97" i="7" a="1"/>
  <c r="H97" i="7" s="1"/>
  <c r="G97" i="7"/>
  <c r="H47" i="7" a="1"/>
  <c r="H47" i="7" s="1"/>
  <c r="G47" i="7"/>
  <c r="I60" i="7"/>
  <c r="K60" i="7" s="1"/>
  <c r="L60" i="7" s="1"/>
  <c r="I86" i="7"/>
  <c r="K86" i="7" s="1"/>
  <c r="L86" i="7" s="1"/>
  <c r="K24" i="7"/>
  <c r="L24" i="7" s="1"/>
  <c r="I25" i="7"/>
  <c r="K25" i="7" s="1"/>
  <c r="L25" i="7" s="1"/>
  <c r="I120" i="6"/>
  <c r="K120" i="6" s="1"/>
  <c r="L120" i="6" s="1"/>
  <c r="G75" i="7"/>
  <c r="H75" i="7" a="1"/>
  <c r="H75" i="7" s="1"/>
  <c r="G46" i="7"/>
  <c r="H46" i="7" a="1"/>
  <c r="H46" i="7" s="1"/>
  <c r="G115" i="7"/>
  <c r="H115" i="7" a="1"/>
  <c r="H115" i="7" s="1"/>
  <c r="I82" i="7"/>
  <c r="K82" i="7" s="1"/>
  <c r="L82" i="7" s="1"/>
  <c r="H59" i="7" a="1"/>
  <c r="H59" i="7" s="1"/>
  <c r="G59" i="7"/>
  <c r="G83" i="7"/>
  <c r="H83" i="7" a="1"/>
  <c r="H83" i="7" s="1"/>
  <c r="I120" i="7"/>
  <c r="K120" i="7" s="1"/>
  <c r="L120" i="7" s="1"/>
  <c r="I33" i="7"/>
  <c r="K33" i="7" s="1"/>
  <c r="L33" i="7" s="1"/>
  <c r="K20" i="7"/>
  <c r="L20" i="7" s="1"/>
  <c r="I44" i="7"/>
  <c r="K44" i="7" s="1"/>
  <c r="L44" i="7" s="1"/>
  <c r="I21" i="7"/>
  <c r="H34" i="6" a="1"/>
  <c r="H34" i="6" s="1"/>
  <c r="G34" i="6"/>
  <c r="G48" i="6"/>
  <c r="H48" i="6" a="1"/>
  <c r="H48" i="6" s="1"/>
  <c r="K17" i="6"/>
  <c r="L17" i="6" s="1"/>
  <c r="G95" i="6"/>
  <c r="H95" i="6" a="1"/>
  <c r="H95" i="6" s="1"/>
  <c r="K12" i="6"/>
  <c r="L12" i="6" s="1"/>
  <c r="K15" i="6"/>
  <c r="L15" i="6" s="1"/>
  <c r="H50" i="6" a="1"/>
  <c r="H50" i="6" s="1"/>
  <c r="G50" i="6"/>
  <c r="I97" i="6"/>
  <c r="K97" i="6" s="1"/>
  <c r="L97" i="6" s="1"/>
  <c r="K18" i="6"/>
  <c r="L18" i="6" s="1"/>
  <c r="G106" i="6"/>
  <c r="I106" i="6" s="1"/>
  <c r="K106" i="6" s="1"/>
  <c r="L106" i="6" s="1"/>
  <c r="G32" i="6"/>
  <c r="H32" i="6" a="1"/>
  <c r="H32" i="6" s="1"/>
  <c r="I116" i="6"/>
  <c r="K116" i="6" s="1"/>
  <c r="L116" i="6" s="1"/>
  <c r="G58" i="6"/>
  <c r="H58" i="6" a="1"/>
  <c r="H58" i="6" s="1"/>
  <c r="G68" i="6"/>
  <c r="I68" i="6" s="1"/>
  <c r="K68" i="6" s="1"/>
  <c r="L68" i="6" s="1"/>
  <c r="G81" i="6"/>
  <c r="I81" i="6" s="1"/>
  <c r="K81" i="6" s="1"/>
  <c r="L81" i="6" s="1"/>
  <c r="G41" i="6"/>
  <c r="H41" i="6" a="1"/>
  <c r="H41" i="6" s="1"/>
  <c r="H54" i="6" a="1"/>
  <c r="H54" i="6" s="1"/>
  <c r="G54" i="6"/>
  <c r="G114" i="6"/>
  <c r="I114" i="6" s="1"/>
  <c r="K114" i="6" s="1"/>
  <c r="L114" i="6" s="1"/>
  <c r="I99" i="6"/>
  <c r="K99" i="6" s="1"/>
  <c r="L99" i="6" s="1"/>
  <c r="I100" i="6"/>
  <c r="K100" i="6" s="1"/>
  <c r="L100" i="6" s="1"/>
  <c r="G57" i="6"/>
  <c r="H57" i="6" a="1"/>
  <c r="H57" i="6" s="1"/>
  <c r="H55" i="6" a="1"/>
  <c r="H55" i="6" s="1"/>
  <c r="G55" i="6"/>
  <c r="H65" i="6" a="1"/>
  <c r="H65" i="6" s="1"/>
  <c r="G65" i="6"/>
  <c r="G111" i="6"/>
  <c r="H111" i="6" a="1"/>
  <c r="H111" i="6" s="1"/>
  <c r="G119" i="6"/>
  <c r="H119" i="6" a="1"/>
  <c r="H119" i="6" s="1"/>
  <c r="G76" i="6"/>
  <c r="I76" i="6" s="1"/>
  <c r="K76" i="6" s="1"/>
  <c r="L76" i="6" s="1"/>
  <c r="I112" i="6"/>
  <c r="K112" i="6" s="1"/>
  <c r="L112" i="6" s="1"/>
  <c r="G47" i="6"/>
  <c r="H47" i="6" a="1"/>
  <c r="H47" i="6" s="1"/>
  <c r="G103" i="6"/>
  <c r="H103" i="6" a="1"/>
  <c r="H103" i="6" s="1"/>
  <c r="G53" i="6"/>
  <c r="H53" i="6" a="1"/>
  <c r="H53" i="6" s="1"/>
  <c r="G33" i="6"/>
  <c r="H33" i="6" a="1"/>
  <c r="H33" i="6" s="1"/>
  <c r="G105" i="6"/>
  <c r="H105" i="6" a="1"/>
  <c r="H105" i="6" s="1"/>
  <c r="G75" i="6"/>
  <c r="H75" i="6" a="1"/>
  <c r="H75" i="6" s="1"/>
  <c r="G39" i="6"/>
  <c r="H39" i="6" a="1"/>
  <c r="H39" i="6" s="1"/>
  <c r="H38" i="6" a="1"/>
  <c r="H38" i="6" s="1"/>
  <c r="G38" i="6"/>
  <c r="G45" i="6"/>
  <c r="H45" i="6" a="1"/>
  <c r="H45" i="6" s="1"/>
  <c r="G36" i="6"/>
  <c r="H36" i="6" a="1"/>
  <c r="H36" i="6" s="1"/>
  <c r="G37" i="6"/>
  <c r="H37" i="6" a="1"/>
  <c r="H37" i="6" s="1"/>
  <c r="G52" i="6"/>
  <c r="H52" i="6" a="1"/>
  <c r="H52" i="6" s="1"/>
  <c r="G61" i="6"/>
  <c r="H61" i="6" a="1"/>
  <c r="H61" i="6" s="1"/>
  <c r="G49" i="6"/>
  <c r="H49" i="6" a="1"/>
  <c r="H49" i="6" s="1"/>
  <c r="G67" i="6"/>
  <c r="H67" i="6" a="1"/>
  <c r="H67" i="6" s="1"/>
  <c r="I104" i="6"/>
  <c r="K104" i="6" s="1"/>
  <c r="L104" i="6" s="1"/>
  <c r="I115" i="6"/>
  <c r="K115" i="6" s="1"/>
  <c r="L115" i="6" s="1"/>
  <c r="I96" i="6"/>
  <c r="K96" i="6" s="1"/>
  <c r="L96" i="6" s="1"/>
  <c r="I64" i="6"/>
  <c r="K64" i="6" s="1"/>
  <c r="L64" i="6" s="1"/>
  <c r="I73" i="6"/>
  <c r="K73" i="6" s="1"/>
  <c r="L73" i="6" s="1"/>
  <c r="I86" i="6"/>
  <c r="K86" i="6" s="1"/>
  <c r="L86" i="6" s="1"/>
  <c r="I89" i="6"/>
  <c r="K89" i="6" s="1"/>
  <c r="L89" i="6" s="1"/>
  <c r="G62" i="6"/>
  <c r="H62" i="6" a="1"/>
  <c r="H62" i="6" s="1"/>
  <c r="I69" i="6"/>
  <c r="K69" i="6" s="1"/>
  <c r="L69" i="6" s="1"/>
  <c r="I85" i="6"/>
  <c r="K85" i="6" s="1"/>
  <c r="L85" i="6" s="1"/>
  <c r="I77" i="6"/>
  <c r="K77" i="6" s="1"/>
  <c r="L77" i="6" s="1"/>
  <c r="H87" i="6" a="1"/>
  <c r="H87" i="6" s="1"/>
  <c r="G87" i="6"/>
  <c r="H66" i="6" a="1"/>
  <c r="H66" i="6" s="1"/>
  <c r="G66" i="6"/>
  <c r="I78" i="6"/>
  <c r="K78" i="6" s="1"/>
  <c r="L78" i="6" s="1"/>
  <c r="I70" i="6"/>
  <c r="K70" i="6" s="1"/>
  <c r="L70" i="6" s="1"/>
  <c r="H71" i="6" a="1"/>
  <c r="H71" i="6" s="1"/>
  <c r="G71" i="6"/>
  <c r="H79" i="6" a="1"/>
  <c r="H79" i="6" s="1"/>
  <c r="G79" i="6"/>
  <c r="I63" i="6"/>
  <c r="K63" i="6" s="1"/>
  <c r="L63" i="6" s="1"/>
  <c r="I26" i="6"/>
  <c r="K26" i="6" s="1"/>
  <c r="L26" i="6" s="1"/>
  <c r="I30" i="6"/>
  <c r="K30" i="6" s="1"/>
  <c r="L30" i="6" s="1"/>
  <c r="I25" i="6"/>
  <c r="K25" i="6" s="1"/>
  <c r="L25" i="6" s="1"/>
  <c r="H16" i="6" a="1"/>
  <c r="H16" i="6" s="1"/>
  <c r="I16" i="6" s="1"/>
  <c r="I29" i="6"/>
  <c r="K29" i="6" s="1"/>
  <c r="L29" i="6" s="1"/>
  <c r="I28" i="6"/>
  <c r="K28" i="6" s="1"/>
  <c r="L28" i="6" s="1"/>
  <c r="H14" i="6" a="1"/>
  <c r="H14" i="6" s="1"/>
  <c r="I14" i="6" s="1"/>
  <c r="I19" i="6"/>
  <c r="I22" i="6"/>
  <c r="I20" i="6"/>
  <c r="H11" i="6" a="1"/>
  <c r="H11" i="6" s="1"/>
  <c r="G11" i="6"/>
  <c r="I23" i="6"/>
  <c r="I21" i="6"/>
  <c r="I24" i="6"/>
  <c r="J50" i="2"/>
  <c r="K50" i="2"/>
  <c r="J33" i="2"/>
  <c r="K33" i="2"/>
  <c r="J18" i="2"/>
  <c r="K18" i="2"/>
  <c r="J40" i="2"/>
  <c r="K40" i="2"/>
  <c r="J10" i="2"/>
  <c r="K10" i="2"/>
  <c r="J47" i="2"/>
  <c r="K47" i="2"/>
  <c r="J39" i="2"/>
  <c r="K39" i="2"/>
  <c r="J31" i="2"/>
  <c r="K31" i="2"/>
  <c r="J19" i="2"/>
  <c r="K19" i="2"/>
  <c r="J23" i="2"/>
  <c r="K23" i="2"/>
  <c r="J46" i="2"/>
  <c r="K46" i="2"/>
  <c r="J38" i="2"/>
  <c r="K38" i="2"/>
  <c r="J30" i="2"/>
  <c r="K30" i="2"/>
  <c r="J17" i="2"/>
  <c r="K17" i="2"/>
  <c r="J34" i="2"/>
  <c r="K34" i="2"/>
  <c r="J41" i="2"/>
  <c r="K41" i="2"/>
  <c r="J22" i="2"/>
  <c r="K22" i="2"/>
  <c r="J32" i="2"/>
  <c r="K32" i="2"/>
  <c r="J11" i="2"/>
  <c r="K11" i="2"/>
  <c r="J45" i="2"/>
  <c r="K45" i="2"/>
  <c r="J29" i="2"/>
  <c r="K29" i="2"/>
  <c r="J52" i="2"/>
  <c r="K52" i="2"/>
  <c r="J44" i="2"/>
  <c r="K44" i="2"/>
  <c r="J36" i="2"/>
  <c r="K36" i="2"/>
  <c r="J28" i="2"/>
  <c r="K28" i="2"/>
  <c r="J26" i="2"/>
  <c r="K26" i="2"/>
  <c r="J49" i="2"/>
  <c r="K49" i="2"/>
  <c r="J25" i="2"/>
  <c r="K25" i="2"/>
  <c r="J48" i="2"/>
  <c r="K48" i="2"/>
  <c r="J24" i="2"/>
  <c r="K24" i="2"/>
  <c r="J53" i="2"/>
  <c r="K53" i="2"/>
  <c r="J37" i="2"/>
  <c r="K37" i="2"/>
  <c r="J16" i="2"/>
  <c r="K16" i="2"/>
  <c r="J51" i="2"/>
  <c r="K51" i="2"/>
  <c r="J43" i="2"/>
  <c r="K43" i="2"/>
  <c r="J35" i="2"/>
  <c r="K35" i="2"/>
  <c r="J27" i="2"/>
  <c r="K27" i="2"/>
  <c r="J42" i="2"/>
  <c r="K42" i="2"/>
  <c r="J11" i="3"/>
  <c r="K11" i="3"/>
  <c r="J22" i="3"/>
  <c r="K22" i="3"/>
  <c r="J32" i="3"/>
  <c r="K32" i="3"/>
  <c r="J34" i="3"/>
  <c r="K34" i="3"/>
  <c r="J37" i="3"/>
  <c r="K37" i="3"/>
  <c r="J45" i="3"/>
  <c r="K45" i="3"/>
  <c r="J42" i="3"/>
  <c r="K42" i="3"/>
  <c r="J48" i="3"/>
  <c r="K48" i="3"/>
  <c r="J10" i="3"/>
  <c r="K10" i="3"/>
  <c r="J25" i="3"/>
  <c r="K25" i="3"/>
  <c r="J28" i="3"/>
  <c r="K28" i="3"/>
  <c r="J27" i="3"/>
  <c r="K27" i="3"/>
  <c r="J18" i="3"/>
  <c r="K18" i="3"/>
  <c r="J21" i="3"/>
  <c r="K21" i="3"/>
  <c r="J53" i="3"/>
  <c r="K53" i="3"/>
  <c r="J46" i="3"/>
  <c r="K46" i="3"/>
  <c r="J23" i="3"/>
  <c r="K23" i="3"/>
  <c r="J17" i="3"/>
  <c r="K17" i="3"/>
  <c r="J31" i="3"/>
  <c r="K31" i="3"/>
  <c r="J33" i="3"/>
  <c r="K33" i="3"/>
  <c r="J36" i="3"/>
  <c r="K36" i="3"/>
  <c r="J35" i="3"/>
  <c r="K35" i="3"/>
  <c r="J43" i="3"/>
  <c r="K43" i="3"/>
  <c r="J14" i="3"/>
  <c r="K14" i="3"/>
  <c r="J50" i="3"/>
  <c r="K50" i="3"/>
  <c r="J13" i="3"/>
  <c r="K13" i="3"/>
  <c r="J41" i="3"/>
  <c r="K41" i="3"/>
  <c r="J19" i="3"/>
  <c r="K19" i="3"/>
  <c r="J20" i="3"/>
  <c r="K20" i="3"/>
  <c r="J47" i="3"/>
  <c r="K47" i="3"/>
  <c r="J49" i="3"/>
  <c r="K49" i="3"/>
  <c r="J52" i="3"/>
  <c r="K52" i="3"/>
  <c r="J51" i="3"/>
  <c r="K51" i="3"/>
  <c r="J40" i="3"/>
  <c r="K40" i="3"/>
  <c r="J38" i="3"/>
  <c r="K38" i="3"/>
  <c r="J12" i="3"/>
  <c r="K12" i="3"/>
  <c r="J39" i="3"/>
  <c r="K39" i="3"/>
  <c r="J44" i="3"/>
  <c r="K44" i="3"/>
  <c r="J15" i="3"/>
  <c r="K15" i="3"/>
  <c r="J16" i="3"/>
  <c r="K16" i="3"/>
  <c r="J24" i="3"/>
  <c r="K24" i="3"/>
  <c r="J26" i="3"/>
  <c r="K26" i="3"/>
  <c r="J29" i="3"/>
  <c r="K29" i="3"/>
  <c r="J20" i="2"/>
  <c r="J21" i="2"/>
  <c r="J12" i="2"/>
  <c r="J13" i="2"/>
  <c r="J14" i="2"/>
  <c r="J15" i="2"/>
  <c r="G14" i="1"/>
  <c r="H14" i="1" s="1"/>
  <c r="G7" i="1"/>
  <c r="G8" i="1"/>
  <c r="H8" i="1" s="1"/>
  <c r="G16" i="1"/>
  <c r="H16" i="1" s="1"/>
  <c r="G10" i="1"/>
  <c r="H10" i="1" s="1"/>
  <c r="G9" i="1"/>
  <c r="H9" i="1" s="1"/>
  <c r="G18" i="1"/>
  <c r="H18" i="1" s="1"/>
  <c r="J15" i="1"/>
  <c r="J17" i="1"/>
  <c r="Q110" i="8" l="1"/>
  <c r="R110" i="8" s="1"/>
  <c r="Q35" i="8"/>
  <c r="R35" i="8" s="1"/>
  <c r="V86" i="8"/>
  <c r="W86" i="8" s="1"/>
  <c r="Q104" i="8"/>
  <c r="R104" i="8" s="1"/>
  <c r="Q27" i="8"/>
  <c r="R27" i="8" s="1"/>
  <c r="Q30" i="8"/>
  <c r="R30" i="8" s="1"/>
  <c r="S30" i="8" s="1"/>
  <c r="T30" i="8" s="1"/>
  <c r="V30" i="8" s="1"/>
  <c r="W30" i="8" s="1"/>
  <c r="O95" i="8"/>
  <c r="U95" i="8"/>
  <c r="P95" i="8"/>
  <c r="P26" i="8"/>
  <c r="Q116" i="8"/>
  <c r="R116" i="8" s="1"/>
  <c r="S116" i="8" s="1"/>
  <c r="T116" i="8" s="1"/>
  <c r="V116" i="8" s="1"/>
  <c r="W116" i="8" s="1"/>
  <c r="O26" i="8"/>
  <c r="O47" i="8"/>
  <c r="Q47" i="8" s="1"/>
  <c r="R47" i="8" s="1"/>
  <c r="Q54" i="8"/>
  <c r="R54" i="8" s="1"/>
  <c r="S54" i="8" s="1"/>
  <c r="T54" i="8" s="1"/>
  <c r="V54" i="8" s="1"/>
  <c r="W54" i="8" s="1"/>
  <c r="Q39" i="8"/>
  <c r="R39" i="8" s="1"/>
  <c r="S39" i="8" s="1"/>
  <c r="T39" i="8" s="1"/>
  <c r="V39" i="8" s="1"/>
  <c r="W39" i="8" s="1"/>
  <c r="Q121" i="8"/>
  <c r="R121" i="8" s="1"/>
  <c r="S121" i="8" s="1"/>
  <c r="T121" i="8" s="1"/>
  <c r="V121" i="8" s="1"/>
  <c r="W121" i="8" s="1"/>
  <c r="M12" i="8"/>
  <c r="N12" i="8" s="1"/>
  <c r="U12" i="8" s="1"/>
  <c r="Q46" i="8"/>
  <c r="R46" i="8" s="1"/>
  <c r="S46" i="8" s="1"/>
  <c r="T46" i="8" s="1"/>
  <c r="V46" i="8" s="1"/>
  <c r="W46" i="8" s="1"/>
  <c r="M25" i="8"/>
  <c r="N25" i="8" s="1"/>
  <c r="O25" i="8" s="1"/>
  <c r="Q102" i="8"/>
  <c r="R102" i="8" s="1"/>
  <c r="S102" i="8" s="1"/>
  <c r="T102" i="8" s="1"/>
  <c r="V102" i="8" s="1"/>
  <c r="W102" i="8" s="1"/>
  <c r="Q70" i="8"/>
  <c r="R70" i="8" s="1"/>
  <c r="S70" i="8" s="1"/>
  <c r="T70" i="8" s="1"/>
  <c r="V70" i="8" s="1"/>
  <c r="W70" i="8" s="1"/>
  <c r="Q76" i="8"/>
  <c r="R76" i="8" s="1"/>
  <c r="S76" i="8" s="1"/>
  <c r="T76" i="8" s="1"/>
  <c r="V76" i="8" s="1"/>
  <c r="W76" i="8" s="1"/>
  <c r="Q34" i="8"/>
  <c r="R34" i="8" s="1"/>
  <c r="S34" i="8" s="1"/>
  <c r="T34" i="8" s="1"/>
  <c r="V34" i="8" s="1"/>
  <c r="W34" i="8" s="1"/>
  <c r="Q71" i="8"/>
  <c r="R71" i="8" s="1"/>
  <c r="S71" i="8" s="1"/>
  <c r="T71" i="8" s="1"/>
  <c r="V71" i="8" s="1"/>
  <c r="W71" i="8" s="1"/>
  <c r="S60" i="8"/>
  <c r="T60" i="8" s="1"/>
  <c r="V60" i="8" s="1"/>
  <c r="W60" i="8" s="1"/>
  <c r="S100" i="8"/>
  <c r="T100" i="8" s="1"/>
  <c r="V100" i="8" s="1"/>
  <c r="W100" i="8" s="1"/>
  <c r="U75" i="8"/>
  <c r="P75" i="8"/>
  <c r="O75" i="8"/>
  <c r="Q120" i="8"/>
  <c r="R120" i="8" s="1"/>
  <c r="Q37" i="8"/>
  <c r="R37" i="8" s="1"/>
  <c r="S35" i="8"/>
  <c r="T35" i="8" s="1"/>
  <c r="V35" i="8" s="1"/>
  <c r="W35" i="8" s="1"/>
  <c r="O28" i="8"/>
  <c r="U28" i="8"/>
  <c r="P28" i="8"/>
  <c r="U20" i="8"/>
  <c r="O20" i="8"/>
  <c r="P20" i="8"/>
  <c r="S92" i="8"/>
  <c r="T92" i="8" s="1"/>
  <c r="V92" i="8" s="1"/>
  <c r="W92" i="8" s="1"/>
  <c r="S33" i="8"/>
  <c r="T33" i="8" s="1"/>
  <c r="V33" i="8" s="1"/>
  <c r="W33" i="8" s="1"/>
  <c r="U52" i="8"/>
  <c r="P52" i="8"/>
  <c r="O52" i="8"/>
  <c r="Q65" i="8"/>
  <c r="R65" i="8" s="1"/>
  <c r="Q119" i="8"/>
  <c r="R119" i="8" s="1"/>
  <c r="S119" i="8" s="1"/>
  <c r="T119" i="8" s="1"/>
  <c r="V119" i="8" s="1"/>
  <c r="W119" i="8" s="1"/>
  <c r="S104" i="8"/>
  <c r="T104" i="8" s="1"/>
  <c r="V104" i="8" s="1"/>
  <c r="W104" i="8" s="1"/>
  <c r="U44" i="8"/>
  <c r="P44" i="8"/>
  <c r="O44" i="8"/>
  <c r="Q55" i="8"/>
  <c r="R55" i="8" s="1"/>
  <c r="U43" i="8"/>
  <c r="P43" i="8"/>
  <c r="O43" i="8"/>
  <c r="U36" i="8"/>
  <c r="O36" i="8"/>
  <c r="P36" i="8"/>
  <c r="P22" i="8"/>
  <c r="U22" i="8"/>
  <c r="O22" i="8"/>
  <c r="S41" i="8"/>
  <c r="T41" i="8" s="1"/>
  <c r="V41" i="8" s="1"/>
  <c r="W41" i="8" s="1"/>
  <c r="P24" i="8"/>
  <c r="U24" i="8"/>
  <c r="O24" i="8"/>
  <c r="U29" i="8"/>
  <c r="O29" i="8"/>
  <c r="P29" i="8"/>
  <c r="Q113" i="8"/>
  <c r="R113" i="8" s="1"/>
  <c r="Q72" i="8"/>
  <c r="R72" i="8" s="1"/>
  <c r="U79" i="8"/>
  <c r="P79" i="8"/>
  <c r="O79" i="8"/>
  <c r="Q79" i="8" s="1"/>
  <c r="R79" i="8" s="1"/>
  <c r="S79" i="8" s="1"/>
  <c r="T79" i="8" s="1"/>
  <c r="Q97" i="8"/>
  <c r="R97" i="8" s="1"/>
  <c r="Q111" i="8"/>
  <c r="R111" i="8" s="1"/>
  <c r="S111" i="8" s="1"/>
  <c r="T111" i="8" s="1"/>
  <c r="V111" i="8" s="1"/>
  <c r="W111" i="8" s="1"/>
  <c r="Q103" i="8"/>
  <c r="R103" i="8" s="1"/>
  <c r="P14" i="8"/>
  <c r="O14" i="8"/>
  <c r="U14" i="8"/>
  <c r="U16" i="8"/>
  <c r="P16" i="8"/>
  <c r="O16" i="8"/>
  <c r="O18" i="8"/>
  <c r="U18" i="8"/>
  <c r="P18" i="8"/>
  <c r="U64" i="8"/>
  <c r="O64" i="8"/>
  <c r="P64" i="8"/>
  <c r="P59" i="8"/>
  <c r="U59" i="8"/>
  <c r="O59" i="8"/>
  <c r="O91" i="8"/>
  <c r="U91" i="8"/>
  <c r="P91" i="8"/>
  <c r="P115" i="8"/>
  <c r="U115" i="8"/>
  <c r="O115" i="8"/>
  <c r="Q81" i="8"/>
  <c r="R81" i="8" s="1"/>
  <c r="Q78" i="8"/>
  <c r="R78" i="8" s="1"/>
  <c r="S108" i="8"/>
  <c r="T108" i="8" s="1"/>
  <c r="V108" i="8" s="1"/>
  <c r="W108" i="8" s="1"/>
  <c r="Q105" i="8"/>
  <c r="R105" i="8" s="1"/>
  <c r="Q40" i="8"/>
  <c r="R40" i="8" s="1"/>
  <c r="Q94" i="8"/>
  <c r="R94" i="8" s="1"/>
  <c r="S84" i="8"/>
  <c r="T84" i="8" s="1"/>
  <c r="V84" i="8" s="1"/>
  <c r="W84" i="8" s="1"/>
  <c r="P25" i="8"/>
  <c r="U99" i="8"/>
  <c r="O99" i="8"/>
  <c r="P99" i="8"/>
  <c r="M23" i="8"/>
  <c r="N23" i="8" s="1"/>
  <c r="U107" i="8"/>
  <c r="P107" i="8"/>
  <c r="O107" i="8"/>
  <c r="O83" i="8"/>
  <c r="U83" i="8"/>
  <c r="P83" i="8"/>
  <c r="P51" i="8"/>
  <c r="O51" i="8"/>
  <c r="U51" i="8"/>
  <c r="Q73" i="8"/>
  <c r="R73" i="8" s="1"/>
  <c r="V62" i="8"/>
  <c r="W62" i="8" s="1"/>
  <c r="Q57" i="8"/>
  <c r="R57" i="8" s="1"/>
  <c r="S49" i="8"/>
  <c r="T49" i="8" s="1"/>
  <c r="V49" i="8" s="1"/>
  <c r="W49" i="8" s="1"/>
  <c r="S110" i="8"/>
  <c r="T110" i="8" s="1"/>
  <c r="V110" i="8" s="1"/>
  <c r="W110" i="8" s="1"/>
  <c r="U31" i="8"/>
  <c r="P31" i="8"/>
  <c r="O31" i="8"/>
  <c r="S27" i="8"/>
  <c r="T27" i="8" s="1"/>
  <c r="V27" i="8" s="1"/>
  <c r="W27" i="8" s="1"/>
  <c r="P67" i="8"/>
  <c r="U67" i="8"/>
  <c r="O67" i="8"/>
  <c r="S68" i="8"/>
  <c r="T68" i="8" s="1"/>
  <c r="V68" i="8" s="1"/>
  <c r="W68" i="8" s="1"/>
  <c r="Q87" i="8"/>
  <c r="R87" i="8" s="1"/>
  <c r="Q118" i="8"/>
  <c r="R118" i="8" s="1"/>
  <c r="S118" i="8" s="1"/>
  <c r="T118" i="8" s="1"/>
  <c r="V118" i="8" s="1"/>
  <c r="W118" i="8" s="1"/>
  <c r="Q63" i="8"/>
  <c r="R63" i="8" s="1"/>
  <c r="Q89" i="8"/>
  <c r="R89" i="8" s="1"/>
  <c r="M19" i="8"/>
  <c r="N19" i="8" s="1"/>
  <c r="J77" i="8"/>
  <c r="M77" i="8" s="1"/>
  <c r="N77" i="8" s="1"/>
  <c r="J112" i="8"/>
  <c r="M112" i="8" s="1"/>
  <c r="N112" i="8" s="1"/>
  <c r="J85" i="8"/>
  <c r="M85" i="8" s="1"/>
  <c r="N85" i="8" s="1"/>
  <c r="J80" i="8"/>
  <c r="M80" i="8" s="1"/>
  <c r="N80" i="8" s="1"/>
  <c r="J93" i="8"/>
  <c r="M93" i="8" s="1"/>
  <c r="N93" i="8" s="1"/>
  <c r="J50" i="8"/>
  <c r="M50" i="8" s="1"/>
  <c r="N50" i="8" s="1"/>
  <c r="J117" i="8"/>
  <c r="M117" i="8" s="1"/>
  <c r="N117" i="8" s="1"/>
  <c r="J96" i="8"/>
  <c r="M96" i="8" s="1"/>
  <c r="N96" i="8" s="1"/>
  <c r="J66" i="8"/>
  <c r="M66" i="8" s="1"/>
  <c r="N66" i="8" s="1"/>
  <c r="J88" i="8"/>
  <c r="M88" i="8" s="1"/>
  <c r="N88" i="8" s="1"/>
  <c r="J69" i="8"/>
  <c r="M69" i="8" s="1"/>
  <c r="N69" i="8" s="1"/>
  <c r="K13" i="8"/>
  <c r="M13" i="8"/>
  <c r="N13" i="8" s="1"/>
  <c r="J53" i="8"/>
  <c r="M53" i="8" s="1"/>
  <c r="N53" i="8" s="1"/>
  <c r="J38" i="8"/>
  <c r="M38" i="8" s="1"/>
  <c r="N38" i="8" s="1"/>
  <c r="J45" i="8"/>
  <c r="M45" i="8" s="1"/>
  <c r="N45" i="8" s="1"/>
  <c r="J90" i="8"/>
  <c r="M90" i="8" s="1"/>
  <c r="N90" i="8" s="1"/>
  <c r="K17" i="8"/>
  <c r="M17" i="8"/>
  <c r="N17" i="8" s="1"/>
  <c r="J58" i="8"/>
  <c r="M58" i="8" s="1"/>
  <c r="N58" i="8" s="1"/>
  <c r="J32" i="8"/>
  <c r="M32" i="8" s="1"/>
  <c r="N32" i="8" s="1"/>
  <c r="J98" i="8"/>
  <c r="M98" i="8" s="1"/>
  <c r="N98" i="8" s="1"/>
  <c r="J101" i="8"/>
  <c r="M101" i="8" s="1"/>
  <c r="N101" i="8" s="1"/>
  <c r="J122" i="8"/>
  <c r="M122" i="8" s="1"/>
  <c r="N122" i="8" s="1"/>
  <c r="J61" i="8"/>
  <c r="M61" i="8" s="1"/>
  <c r="N61" i="8" s="1"/>
  <c r="J114" i="8"/>
  <c r="M114" i="8" s="1"/>
  <c r="N114" i="8" s="1"/>
  <c r="J74" i="8"/>
  <c r="M74" i="8" s="1"/>
  <c r="N74" i="8" s="1"/>
  <c r="J106" i="8"/>
  <c r="M106" i="8" s="1"/>
  <c r="N106" i="8" s="1"/>
  <c r="J109" i="8"/>
  <c r="M109" i="8" s="1"/>
  <c r="N109" i="8" s="1"/>
  <c r="K21" i="8"/>
  <c r="M21" i="8"/>
  <c r="N21" i="8" s="1"/>
  <c r="J48" i="8"/>
  <c r="M48" i="8" s="1"/>
  <c r="N48" i="8" s="1"/>
  <c r="J42" i="8"/>
  <c r="M42" i="8" s="1"/>
  <c r="N42" i="8" s="1"/>
  <c r="J56" i="8"/>
  <c r="M56" i="8" s="1"/>
  <c r="N56" i="8" s="1"/>
  <c r="K15" i="8"/>
  <c r="M15" i="8"/>
  <c r="N15" i="8" s="1"/>
  <c r="J82" i="8"/>
  <c r="M82" i="8" s="1"/>
  <c r="N82" i="8" s="1"/>
  <c r="I38" i="6"/>
  <c r="K38" i="6" s="1"/>
  <c r="L38" i="6" s="1"/>
  <c r="I55" i="6"/>
  <c r="K55" i="6" s="1"/>
  <c r="L55" i="6" s="1"/>
  <c r="I66" i="6"/>
  <c r="K66" i="6" s="1"/>
  <c r="L66" i="6" s="1"/>
  <c r="I54" i="7"/>
  <c r="K54" i="7" s="1"/>
  <c r="L54" i="7" s="1"/>
  <c r="K13" i="7"/>
  <c r="L13" i="7" s="1"/>
  <c r="I47" i="7"/>
  <c r="K47" i="7" s="1"/>
  <c r="L47" i="7" s="1"/>
  <c r="I11" i="7"/>
  <c r="J11" i="7" s="1"/>
  <c r="I19" i="7"/>
  <c r="I23" i="7"/>
  <c r="J23" i="7" s="1"/>
  <c r="I97" i="7"/>
  <c r="K97" i="7" s="1"/>
  <c r="L97" i="7" s="1"/>
  <c r="I55" i="7"/>
  <c r="K55" i="7" s="1"/>
  <c r="L55" i="7" s="1"/>
  <c r="I99" i="7"/>
  <c r="K99" i="7" s="1"/>
  <c r="L99" i="7" s="1"/>
  <c r="I115" i="7"/>
  <c r="K115" i="7" s="1"/>
  <c r="L115" i="7" s="1"/>
  <c r="I83" i="7"/>
  <c r="K83" i="7" s="1"/>
  <c r="L83" i="7" s="1"/>
  <c r="I59" i="7"/>
  <c r="K59" i="7" s="1"/>
  <c r="L59" i="7" s="1"/>
  <c r="I70" i="7"/>
  <c r="K70" i="7" s="1"/>
  <c r="L70" i="7" s="1"/>
  <c r="I63" i="7"/>
  <c r="K63" i="7" s="1"/>
  <c r="L63" i="7" s="1"/>
  <c r="I91" i="7"/>
  <c r="K91" i="7" s="1"/>
  <c r="L91" i="7" s="1"/>
  <c r="K23" i="7"/>
  <c r="L23" i="7" s="1"/>
  <c r="I75" i="7"/>
  <c r="K75" i="7" s="1"/>
  <c r="L75" i="7" s="1"/>
  <c r="J21" i="7"/>
  <c r="K21" i="7"/>
  <c r="L21" i="7" s="1"/>
  <c r="I107" i="7"/>
  <c r="K107" i="7" s="1"/>
  <c r="L107" i="7" s="1"/>
  <c r="I62" i="7"/>
  <c r="K62" i="7" s="1"/>
  <c r="L62" i="7" s="1"/>
  <c r="I111" i="7"/>
  <c r="K111" i="7" s="1"/>
  <c r="L111" i="7" s="1"/>
  <c r="I103" i="7"/>
  <c r="K103" i="7" s="1"/>
  <c r="L103" i="7" s="1"/>
  <c r="I38" i="7"/>
  <c r="K38" i="7" s="1"/>
  <c r="L38" i="7" s="1"/>
  <c r="I51" i="7"/>
  <c r="K51" i="7" s="1"/>
  <c r="L51" i="7" s="1"/>
  <c r="I113" i="7"/>
  <c r="K113" i="7" s="1"/>
  <c r="L113" i="7" s="1"/>
  <c r="J19" i="7"/>
  <c r="K19" i="7"/>
  <c r="L19" i="7" s="1"/>
  <c r="I32" i="7"/>
  <c r="K32" i="7" s="1"/>
  <c r="L32" i="7" s="1"/>
  <c r="I74" i="7"/>
  <c r="K74" i="7" s="1"/>
  <c r="L74" i="7" s="1"/>
  <c r="I15" i="7"/>
  <c r="I79" i="7"/>
  <c r="K79" i="7" s="1"/>
  <c r="L79" i="7" s="1"/>
  <c r="I89" i="7"/>
  <c r="K89" i="7" s="1"/>
  <c r="L89" i="7" s="1"/>
  <c r="I39" i="7"/>
  <c r="K39" i="7" s="1"/>
  <c r="L39" i="7" s="1"/>
  <c r="I95" i="7"/>
  <c r="K95" i="7" s="1"/>
  <c r="L95" i="7" s="1"/>
  <c r="J17" i="7"/>
  <c r="K17" i="7"/>
  <c r="L17" i="7" s="1"/>
  <c r="I50" i="6"/>
  <c r="K50" i="6" s="1"/>
  <c r="L50" i="6" s="1"/>
  <c r="I46" i="7"/>
  <c r="K46" i="7" s="1"/>
  <c r="L46" i="7" s="1"/>
  <c r="I67" i="7"/>
  <c r="K67" i="7" s="1"/>
  <c r="L67" i="7" s="1"/>
  <c r="I121" i="7"/>
  <c r="K121" i="7" s="1"/>
  <c r="L121" i="7" s="1"/>
  <c r="I43" i="7"/>
  <c r="K43" i="7" s="1"/>
  <c r="L43" i="7" s="1"/>
  <c r="I29" i="7"/>
  <c r="K29" i="7" s="1"/>
  <c r="L29" i="7" s="1"/>
  <c r="I32" i="6"/>
  <c r="K32" i="6" s="1"/>
  <c r="L32" i="6" s="1"/>
  <c r="I95" i="6"/>
  <c r="K95" i="6" s="1"/>
  <c r="L95" i="6" s="1"/>
  <c r="J24" i="6"/>
  <c r="K24" i="6"/>
  <c r="L24" i="6" s="1"/>
  <c r="J14" i="6"/>
  <c r="K14" i="6"/>
  <c r="L14" i="6" s="1"/>
  <c r="J21" i="6"/>
  <c r="K21" i="6"/>
  <c r="L21" i="6" s="1"/>
  <c r="J23" i="6"/>
  <c r="K23" i="6"/>
  <c r="L23" i="6" s="1"/>
  <c r="I48" i="6"/>
  <c r="K48" i="6" s="1"/>
  <c r="L48" i="6" s="1"/>
  <c r="J20" i="6"/>
  <c r="K20" i="6"/>
  <c r="L20" i="6" s="1"/>
  <c r="J22" i="6"/>
  <c r="K22" i="6"/>
  <c r="L22" i="6" s="1"/>
  <c r="J19" i="6"/>
  <c r="K19" i="6"/>
  <c r="L19" i="6" s="1"/>
  <c r="J16" i="6"/>
  <c r="K16" i="6"/>
  <c r="L16" i="6" s="1"/>
  <c r="I58" i="6"/>
  <c r="K58" i="6" s="1"/>
  <c r="L58" i="6" s="1"/>
  <c r="I34" i="6"/>
  <c r="K34" i="6" s="1"/>
  <c r="L34" i="6" s="1"/>
  <c r="I61" i="6"/>
  <c r="K61" i="6" s="1"/>
  <c r="L61" i="6" s="1"/>
  <c r="I45" i="6"/>
  <c r="K45" i="6" s="1"/>
  <c r="L45" i="6" s="1"/>
  <c r="I105" i="6"/>
  <c r="K105" i="6" s="1"/>
  <c r="L105" i="6" s="1"/>
  <c r="I47" i="6"/>
  <c r="K47" i="6" s="1"/>
  <c r="L47" i="6" s="1"/>
  <c r="I54" i="6"/>
  <c r="K54" i="6" s="1"/>
  <c r="L54" i="6" s="1"/>
  <c r="I49" i="6"/>
  <c r="K49" i="6" s="1"/>
  <c r="L49" i="6" s="1"/>
  <c r="I36" i="6"/>
  <c r="K36" i="6" s="1"/>
  <c r="L36" i="6" s="1"/>
  <c r="I75" i="6"/>
  <c r="K75" i="6" s="1"/>
  <c r="L75" i="6" s="1"/>
  <c r="I103" i="6"/>
  <c r="K103" i="6" s="1"/>
  <c r="L103" i="6" s="1"/>
  <c r="I111" i="6"/>
  <c r="K111" i="6" s="1"/>
  <c r="L111" i="6" s="1"/>
  <c r="I65" i="6"/>
  <c r="K65" i="6" s="1"/>
  <c r="L65" i="6" s="1"/>
  <c r="I33" i="6"/>
  <c r="K33" i="6" s="1"/>
  <c r="L33" i="6" s="1"/>
  <c r="I52" i="6"/>
  <c r="K52" i="6" s="1"/>
  <c r="L52" i="6" s="1"/>
  <c r="I41" i="6"/>
  <c r="K41" i="6" s="1"/>
  <c r="L41" i="6" s="1"/>
  <c r="I67" i="6"/>
  <c r="K67" i="6" s="1"/>
  <c r="L67" i="6" s="1"/>
  <c r="I37" i="6"/>
  <c r="K37" i="6" s="1"/>
  <c r="L37" i="6" s="1"/>
  <c r="I39" i="6"/>
  <c r="K39" i="6" s="1"/>
  <c r="L39" i="6" s="1"/>
  <c r="I53" i="6"/>
  <c r="K53" i="6" s="1"/>
  <c r="L53" i="6" s="1"/>
  <c r="I119" i="6"/>
  <c r="K119" i="6" s="1"/>
  <c r="L119" i="6" s="1"/>
  <c r="I57" i="6"/>
  <c r="K57" i="6" s="1"/>
  <c r="L57" i="6" s="1"/>
  <c r="I79" i="6"/>
  <c r="K79" i="6" s="1"/>
  <c r="L79" i="6" s="1"/>
  <c r="I87" i="6"/>
  <c r="K87" i="6" s="1"/>
  <c r="L87" i="6" s="1"/>
  <c r="I71" i="6"/>
  <c r="K71" i="6" s="1"/>
  <c r="L71" i="6" s="1"/>
  <c r="I62" i="6"/>
  <c r="K62" i="6" s="1"/>
  <c r="L62" i="6" s="1"/>
  <c r="I11" i="6"/>
  <c r="J9" i="3"/>
  <c r="J8" i="3"/>
  <c r="J7" i="3"/>
  <c r="J9" i="2"/>
  <c r="J7" i="2"/>
  <c r="J8" i="2"/>
  <c r="H7" i="1"/>
  <c r="H20" i="1" s="1"/>
  <c r="G20" i="1"/>
  <c r="G22" i="1"/>
  <c r="G21" i="1"/>
  <c r="J7" i="1"/>
  <c r="J14" i="1"/>
  <c r="J8" i="1"/>
  <c r="J16" i="1"/>
  <c r="J18" i="1"/>
  <c r="J9" i="1"/>
  <c r="J10" i="1"/>
  <c r="Q95" i="8" l="1"/>
  <c r="R95" i="8" s="1"/>
  <c r="S95" i="8" s="1"/>
  <c r="T95" i="8" s="1"/>
  <c r="V95" i="8" s="1"/>
  <c r="W95" i="8" s="1"/>
  <c r="U25" i="8"/>
  <c r="O12" i="8"/>
  <c r="Q64" i="8"/>
  <c r="R64" i="8" s="1"/>
  <c r="Q26" i="8"/>
  <c r="R26" i="8" s="1"/>
  <c r="S26" i="8" s="1"/>
  <c r="T26" i="8" s="1"/>
  <c r="V26" i="8" s="1"/>
  <c r="W26" i="8" s="1"/>
  <c r="Q14" i="8"/>
  <c r="R14" i="8" s="1"/>
  <c r="S14" i="8" s="1"/>
  <c r="T14" i="8" s="1"/>
  <c r="V14" i="8" s="1"/>
  <c r="W14" i="8" s="1"/>
  <c r="Q43" i="8"/>
  <c r="R43" i="8" s="1"/>
  <c r="Q20" i="8"/>
  <c r="R20" i="8" s="1"/>
  <c r="Q52" i="8"/>
  <c r="R52" i="8" s="1"/>
  <c r="S52" i="8" s="1"/>
  <c r="T52" i="8" s="1"/>
  <c r="V52" i="8" s="1"/>
  <c r="W52" i="8" s="1"/>
  <c r="P12" i="8"/>
  <c r="Q12" i="8" s="1"/>
  <c r="R12" i="8" s="1"/>
  <c r="S12" i="8" s="1"/>
  <c r="T12" i="8" s="1"/>
  <c r="V12" i="8" s="1"/>
  <c r="W12" i="8" s="1"/>
  <c r="V79" i="8"/>
  <c r="W79" i="8" s="1"/>
  <c r="Q24" i="8"/>
  <c r="R24" i="8" s="1"/>
  <c r="Q31" i="8"/>
  <c r="R31" i="8" s="1"/>
  <c r="Q51" i="8"/>
  <c r="R51" i="8" s="1"/>
  <c r="S51" i="8" s="1"/>
  <c r="T51" i="8" s="1"/>
  <c r="V51" i="8" s="1"/>
  <c r="W51" i="8" s="1"/>
  <c r="Q25" i="8"/>
  <c r="R25" i="8" s="1"/>
  <c r="Q59" i="8"/>
  <c r="R59" i="8" s="1"/>
  <c r="S59" i="8" s="1"/>
  <c r="T59" i="8" s="1"/>
  <c r="V59" i="8" s="1"/>
  <c r="W59" i="8" s="1"/>
  <c r="Q29" i="8"/>
  <c r="R29" i="8" s="1"/>
  <c r="S29" i="8" s="1"/>
  <c r="T29" i="8" s="1"/>
  <c r="V29" i="8" s="1"/>
  <c r="W29" i="8" s="1"/>
  <c r="Q28" i="8"/>
  <c r="R28" i="8" s="1"/>
  <c r="S28" i="8" s="1"/>
  <c r="T28" i="8" s="1"/>
  <c r="V28" i="8" s="1"/>
  <c r="W28" i="8" s="1"/>
  <c r="U21" i="8"/>
  <c r="P21" i="8"/>
  <c r="O21" i="8"/>
  <c r="S64" i="8"/>
  <c r="T64" i="8" s="1"/>
  <c r="V64" i="8" s="1"/>
  <c r="W64" i="8" s="1"/>
  <c r="S25" i="8"/>
  <c r="T25" i="8" s="1"/>
  <c r="V25" i="8" s="1"/>
  <c r="W25" i="8" s="1"/>
  <c r="S97" i="8"/>
  <c r="T97" i="8" s="1"/>
  <c r="V97" i="8" s="1"/>
  <c r="W97" i="8" s="1"/>
  <c r="O93" i="8"/>
  <c r="U93" i="8"/>
  <c r="P93" i="8"/>
  <c r="U106" i="8"/>
  <c r="P106" i="8"/>
  <c r="O106" i="8"/>
  <c r="S65" i="8"/>
  <c r="T65" i="8" s="1"/>
  <c r="V65" i="8" s="1"/>
  <c r="W65" i="8" s="1"/>
  <c r="U98" i="8"/>
  <c r="P98" i="8"/>
  <c r="O98" i="8"/>
  <c r="S63" i="8"/>
  <c r="T63" i="8" s="1"/>
  <c r="V63" i="8" s="1"/>
  <c r="W63" i="8" s="1"/>
  <c r="S105" i="8"/>
  <c r="T105" i="8" s="1"/>
  <c r="V105" i="8" s="1"/>
  <c r="W105" i="8" s="1"/>
  <c r="U32" i="8"/>
  <c r="P32" i="8"/>
  <c r="O32" i="8"/>
  <c r="P58" i="8"/>
  <c r="U58" i="8"/>
  <c r="O58" i="8"/>
  <c r="Q44" i="8"/>
  <c r="R44" i="8" s="1"/>
  <c r="Q18" i="8"/>
  <c r="R18" i="8" s="1"/>
  <c r="U117" i="8"/>
  <c r="P117" i="8"/>
  <c r="O117" i="8"/>
  <c r="S40" i="8"/>
  <c r="T40" i="8" s="1"/>
  <c r="V40" i="8" s="1"/>
  <c r="W40" i="8" s="1"/>
  <c r="S20" i="8"/>
  <c r="T20" i="8" s="1"/>
  <c r="V20" i="8" s="1"/>
  <c r="W20" i="8" s="1"/>
  <c r="P50" i="8"/>
  <c r="O50" i="8"/>
  <c r="U50" i="8"/>
  <c r="S55" i="8"/>
  <c r="T55" i="8" s="1"/>
  <c r="V55" i="8" s="1"/>
  <c r="W55" i="8" s="1"/>
  <c r="P15" i="8"/>
  <c r="O15" i="8"/>
  <c r="U15" i="8"/>
  <c r="T87" i="8"/>
  <c r="V87" i="8" s="1"/>
  <c r="W87" i="8" s="1"/>
  <c r="S87" i="8"/>
  <c r="S120" i="8"/>
  <c r="T120" i="8" s="1"/>
  <c r="V120" i="8" s="1"/>
  <c r="W120" i="8" s="1"/>
  <c r="U17" i="8"/>
  <c r="P17" i="8"/>
  <c r="O17" i="8"/>
  <c r="P85" i="8"/>
  <c r="O85" i="8"/>
  <c r="Q85" i="8" s="1"/>
  <c r="R85" i="8" s="1"/>
  <c r="U85" i="8"/>
  <c r="S57" i="8"/>
  <c r="T57" i="8" s="1"/>
  <c r="V57" i="8" s="1"/>
  <c r="W57" i="8" s="1"/>
  <c r="P114" i="8"/>
  <c r="O114" i="8"/>
  <c r="U114" i="8"/>
  <c r="U88" i="8"/>
  <c r="P88" i="8"/>
  <c r="O88" i="8"/>
  <c r="P112" i="8"/>
  <c r="O112" i="8"/>
  <c r="U112" i="8"/>
  <c r="S81" i="8"/>
  <c r="T81" i="8" s="1"/>
  <c r="V81" i="8" s="1"/>
  <c r="W81" i="8" s="1"/>
  <c r="S72" i="8"/>
  <c r="T72" i="8" s="1"/>
  <c r="V72" i="8" s="1"/>
  <c r="W72" i="8" s="1"/>
  <c r="S43" i="8"/>
  <c r="T43" i="8" s="1"/>
  <c r="V43" i="8" s="1"/>
  <c r="W43" i="8" s="1"/>
  <c r="U38" i="8"/>
  <c r="O38" i="8"/>
  <c r="P38" i="8"/>
  <c r="U23" i="8"/>
  <c r="P23" i="8"/>
  <c r="O23" i="8"/>
  <c r="U109" i="8"/>
  <c r="P109" i="8"/>
  <c r="O109" i="8"/>
  <c r="S24" i="8"/>
  <c r="T24" i="8" s="1"/>
  <c r="V24" i="8" s="1"/>
  <c r="W24" i="8" s="1"/>
  <c r="S37" i="8"/>
  <c r="T37" i="8" s="1"/>
  <c r="V37" i="8" s="1"/>
  <c r="W37" i="8" s="1"/>
  <c r="U80" i="8"/>
  <c r="P80" i="8"/>
  <c r="O80" i="8"/>
  <c r="Q80" i="8" s="1"/>
  <c r="R80" i="8" s="1"/>
  <c r="S80" i="8" s="1"/>
  <c r="T80" i="8" s="1"/>
  <c r="Q91" i="8"/>
  <c r="R91" i="8" s="1"/>
  <c r="Q36" i="8"/>
  <c r="R36" i="8" s="1"/>
  <c r="O74" i="8"/>
  <c r="Q74" i="8" s="1"/>
  <c r="R74" i="8" s="1"/>
  <c r="U74" i="8"/>
  <c r="P74" i="8"/>
  <c r="P69" i="8"/>
  <c r="U69" i="8"/>
  <c r="O69" i="8"/>
  <c r="Q83" i="8"/>
  <c r="R83" i="8" s="1"/>
  <c r="S78" i="8"/>
  <c r="T78" i="8" s="1"/>
  <c r="V78" i="8" s="1"/>
  <c r="W78" i="8" s="1"/>
  <c r="U56" i="8"/>
  <c r="O56" i="8"/>
  <c r="P56" i="8"/>
  <c r="U42" i="8"/>
  <c r="P42" i="8"/>
  <c r="O42" i="8"/>
  <c r="Q42" i="8" s="1"/>
  <c r="R42" i="8" s="1"/>
  <c r="S42" i="8" s="1"/>
  <c r="T42" i="8" s="1"/>
  <c r="P61" i="8"/>
  <c r="U61" i="8"/>
  <c r="O61" i="8"/>
  <c r="U90" i="8"/>
  <c r="P90" i="8"/>
  <c r="O90" i="8"/>
  <c r="U66" i="8"/>
  <c r="P66" i="8"/>
  <c r="O66" i="8"/>
  <c r="U77" i="8"/>
  <c r="P77" i="8"/>
  <c r="O77" i="8"/>
  <c r="Q67" i="8"/>
  <c r="R67" i="8" s="1"/>
  <c r="S73" i="8"/>
  <c r="T73" i="8" s="1"/>
  <c r="V73" i="8" s="1"/>
  <c r="W73" i="8" s="1"/>
  <c r="Q107" i="8"/>
  <c r="R107" i="8" s="1"/>
  <c r="Q115" i="8"/>
  <c r="R115" i="8" s="1"/>
  <c r="S113" i="8"/>
  <c r="T113" i="8" s="1"/>
  <c r="V113" i="8" s="1"/>
  <c r="W113" i="8" s="1"/>
  <c r="O101" i="8"/>
  <c r="U101" i="8"/>
  <c r="P101" i="8"/>
  <c r="S89" i="8"/>
  <c r="T89" i="8" s="1"/>
  <c r="V89" i="8" s="1"/>
  <c r="W89" i="8" s="1"/>
  <c r="S47" i="8"/>
  <c r="T47" i="8" s="1"/>
  <c r="V47" i="8" s="1"/>
  <c r="W47" i="8" s="1"/>
  <c r="U53" i="8"/>
  <c r="P53" i="8"/>
  <c r="O53" i="8"/>
  <c r="O82" i="8"/>
  <c r="P82" i="8"/>
  <c r="U82" i="8"/>
  <c r="P13" i="8"/>
  <c r="U13" i="8"/>
  <c r="O13" i="8"/>
  <c r="Q99" i="8"/>
  <c r="R99" i="8" s="1"/>
  <c r="S31" i="8"/>
  <c r="T31" i="8" s="1"/>
  <c r="V31" i="8" s="1"/>
  <c r="W31" i="8" s="1"/>
  <c r="U48" i="8"/>
  <c r="P48" i="8"/>
  <c r="O48" i="8"/>
  <c r="P122" i="8"/>
  <c r="U122" i="8"/>
  <c r="O122" i="8"/>
  <c r="Q122" i="8" s="1"/>
  <c r="R122" i="8" s="1"/>
  <c r="U45" i="8"/>
  <c r="O45" i="8"/>
  <c r="P45" i="8"/>
  <c r="U96" i="8"/>
  <c r="P96" i="8"/>
  <c r="O96" i="8"/>
  <c r="O19" i="8"/>
  <c r="U19" i="8"/>
  <c r="P19" i="8"/>
  <c r="S94" i="8"/>
  <c r="T94" i="8" s="1"/>
  <c r="V94" i="8" s="1"/>
  <c r="W94" i="8" s="1"/>
  <c r="Q16" i="8"/>
  <c r="R16" i="8" s="1"/>
  <c r="S103" i="8"/>
  <c r="T103" i="8" s="1"/>
  <c r="V103" i="8" s="1"/>
  <c r="W103" i="8" s="1"/>
  <c r="Q22" i="8"/>
  <c r="R22" i="8" s="1"/>
  <c r="S22" i="8" s="1"/>
  <c r="T22" i="8" s="1"/>
  <c r="V22" i="8" s="1"/>
  <c r="W22" i="8" s="1"/>
  <c r="Q75" i="8"/>
  <c r="R75" i="8" s="1"/>
  <c r="K9" i="8"/>
  <c r="K11" i="8"/>
  <c r="K10" i="8" a="1"/>
  <c r="K10" i="8" s="1"/>
  <c r="K11" i="7"/>
  <c r="L11" i="7" s="1"/>
  <c r="J15" i="7"/>
  <c r="J9" i="7" s="1" a="1"/>
  <c r="J9" i="7" s="1"/>
  <c r="K15" i="7"/>
  <c r="L15" i="7" s="1"/>
  <c r="J11" i="6"/>
  <c r="K11" i="6"/>
  <c r="L11" i="6" s="1"/>
  <c r="J8" i="6"/>
  <c r="H21" i="1"/>
  <c r="H22" i="1"/>
  <c r="G23" i="1"/>
  <c r="Q66" i="8" l="1"/>
  <c r="R66" i="8" s="1"/>
  <c r="Q56" i="8"/>
  <c r="R56" i="8" s="1"/>
  <c r="S56" i="8" s="1"/>
  <c r="T56" i="8" s="1"/>
  <c r="V56" i="8" s="1"/>
  <c r="W56" i="8" s="1"/>
  <c r="Q90" i="8"/>
  <c r="R90" i="8" s="1"/>
  <c r="S90" i="8" s="1"/>
  <c r="T90" i="8" s="1"/>
  <c r="V90" i="8" s="1"/>
  <c r="W90" i="8" s="1"/>
  <c r="Q17" i="8"/>
  <c r="R17" i="8" s="1"/>
  <c r="Q93" i="8"/>
  <c r="R93" i="8" s="1"/>
  <c r="S93" i="8" s="1"/>
  <c r="T93" i="8" s="1"/>
  <c r="Q61" i="8"/>
  <c r="R61" i="8" s="1"/>
  <c r="Q101" i="8"/>
  <c r="R101" i="8" s="1"/>
  <c r="S101" i="8" s="1"/>
  <c r="T101" i="8" s="1"/>
  <c r="V101" i="8" s="1"/>
  <c r="W101" i="8" s="1"/>
  <c r="Q109" i="8"/>
  <c r="R109" i="8" s="1"/>
  <c r="Q112" i="8"/>
  <c r="R112" i="8" s="1"/>
  <c r="V42" i="8"/>
  <c r="W42" i="8" s="1"/>
  <c r="Q69" i="8"/>
  <c r="R69" i="8" s="1"/>
  <c r="S69" i="8" s="1"/>
  <c r="T69" i="8" s="1"/>
  <c r="V69" i="8" s="1"/>
  <c r="W69" i="8" s="1"/>
  <c r="V80" i="8"/>
  <c r="W80" i="8" s="1"/>
  <c r="Q96" i="8"/>
  <c r="R96" i="8" s="1"/>
  <c r="S96" i="8" s="1"/>
  <c r="T96" i="8" s="1"/>
  <c r="V96" i="8" s="1"/>
  <c r="W96" i="8" s="1"/>
  <c r="Q15" i="8"/>
  <c r="R15" i="8" s="1"/>
  <c r="Q117" i="8"/>
  <c r="R117" i="8" s="1"/>
  <c r="S117" i="8" s="1"/>
  <c r="T117" i="8" s="1"/>
  <c r="V117" i="8" s="1"/>
  <c r="W117" i="8" s="1"/>
  <c r="Q98" i="8"/>
  <c r="R98" i="8" s="1"/>
  <c r="S98" i="8" s="1"/>
  <c r="T98" i="8" s="1"/>
  <c r="V98" i="8" s="1"/>
  <c r="W98" i="8" s="1"/>
  <c r="V93" i="8"/>
  <c r="W93" i="8" s="1"/>
  <c r="Q21" i="8"/>
  <c r="R21" i="8" s="1"/>
  <c r="S21" i="8" s="1"/>
  <c r="T21" i="8" s="1"/>
  <c r="V21" i="8" s="1"/>
  <c r="W21" i="8" s="1"/>
  <c r="Q23" i="8"/>
  <c r="R23" i="8" s="1"/>
  <c r="S23" i="8" s="1"/>
  <c r="T23" i="8" s="1"/>
  <c r="V23" i="8" s="1"/>
  <c r="W23" i="8" s="1"/>
  <c r="Q32" i="8"/>
  <c r="R32" i="8" s="1"/>
  <c r="S32" i="8" s="1"/>
  <c r="T32" i="8" s="1"/>
  <c r="V32" i="8" s="1"/>
  <c r="W32" i="8" s="1"/>
  <c r="Q114" i="8"/>
  <c r="R114" i="8" s="1"/>
  <c r="S114" i="8" s="1"/>
  <c r="T114" i="8" s="1"/>
  <c r="V114" i="8" s="1"/>
  <c r="W114" i="8" s="1"/>
  <c r="S85" i="8"/>
  <c r="T85" i="8" s="1"/>
  <c r="V85" i="8" s="1"/>
  <c r="W85" i="8" s="1"/>
  <c r="Q38" i="8"/>
  <c r="R38" i="8" s="1"/>
  <c r="S61" i="8"/>
  <c r="T61" i="8" s="1"/>
  <c r="V61" i="8" s="1"/>
  <c r="W61" i="8" s="1"/>
  <c r="S66" i="8"/>
  <c r="T66" i="8" s="1"/>
  <c r="V66" i="8" s="1"/>
  <c r="W66" i="8" s="1"/>
  <c r="S15" i="8"/>
  <c r="T15" i="8" s="1"/>
  <c r="V15" i="8" s="1"/>
  <c r="W15" i="8" s="1"/>
  <c r="S107" i="8"/>
  <c r="T107" i="8" s="1"/>
  <c r="V107" i="8" s="1"/>
  <c r="W107" i="8" s="1"/>
  <c r="S83" i="8"/>
  <c r="T83" i="8" s="1"/>
  <c r="V83" i="8" s="1"/>
  <c r="W83" i="8" s="1"/>
  <c r="S91" i="8"/>
  <c r="T91" i="8" s="1"/>
  <c r="V91" i="8" s="1"/>
  <c r="W91" i="8" s="1"/>
  <c r="S99" i="8"/>
  <c r="T99" i="8" s="1"/>
  <c r="V99" i="8" s="1"/>
  <c r="W99" i="8" s="1"/>
  <c r="S112" i="8"/>
  <c r="T112" i="8" s="1"/>
  <c r="V112" i="8" s="1"/>
  <c r="W112" i="8" s="1"/>
  <c r="S44" i="8"/>
  <c r="T44" i="8" s="1"/>
  <c r="V44" i="8" s="1"/>
  <c r="W44" i="8" s="1"/>
  <c r="Q45" i="8"/>
  <c r="R45" i="8" s="1"/>
  <c r="S74" i="8"/>
  <c r="T74" i="8" s="1"/>
  <c r="V74" i="8" s="1"/>
  <c r="W74" i="8" s="1"/>
  <c r="S36" i="8"/>
  <c r="T36" i="8" s="1"/>
  <c r="V36" i="8" s="1"/>
  <c r="W36" i="8" s="1"/>
  <c r="S75" i="8"/>
  <c r="T75" i="8" s="1"/>
  <c r="V75" i="8" s="1"/>
  <c r="W75" i="8" s="1"/>
  <c r="Q82" i="8"/>
  <c r="R82" i="8" s="1"/>
  <c r="S109" i="8"/>
  <c r="T109" i="8" s="1"/>
  <c r="V109" i="8" s="1"/>
  <c r="W109" i="8" s="1"/>
  <c r="Q19" i="8"/>
  <c r="R19" i="8" s="1"/>
  <c r="Q48" i="8"/>
  <c r="R48" i="8" s="1"/>
  <c r="Q13" i="8"/>
  <c r="R13" i="8" s="1"/>
  <c r="Q53" i="8"/>
  <c r="R53" i="8" s="1"/>
  <c r="S67" i="8"/>
  <c r="T67" i="8" s="1"/>
  <c r="V67" i="8" s="1"/>
  <c r="W67" i="8" s="1"/>
  <c r="Q58" i="8"/>
  <c r="R58" i="8" s="1"/>
  <c r="S115" i="8"/>
  <c r="T115" i="8" s="1"/>
  <c r="V115" i="8" s="1"/>
  <c r="W115" i="8" s="1"/>
  <c r="S17" i="8"/>
  <c r="T17" i="8" s="1"/>
  <c r="V17" i="8" s="1"/>
  <c r="W17" i="8" s="1"/>
  <c r="S18" i="8"/>
  <c r="T18" i="8" s="1"/>
  <c r="V18" i="8" s="1"/>
  <c r="W18" i="8" s="1"/>
  <c r="S122" i="8"/>
  <c r="T122" i="8" s="1"/>
  <c r="V122" i="8" s="1"/>
  <c r="W122" i="8" s="1"/>
  <c r="S16" i="8"/>
  <c r="T16" i="8" s="1"/>
  <c r="V16" i="8" s="1"/>
  <c r="W16" i="8" s="1"/>
  <c r="Q77" i="8"/>
  <c r="R77" i="8" s="1"/>
  <c r="Q88" i="8"/>
  <c r="R88" i="8" s="1"/>
  <c r="S88" i="8" s="1"/>
  <c r="T88" i="8" s="1"/>
  <c r="V88" i="8" s="1"/>
  <c r="W88" i="8" s="1"/>
  <c r="Q50" i="8"/>
  <c r="R50" i="8" s="1"/>
  <c r="S50" i="8" s="1"/>
  <c r="T50" i="8" s="1"/>
  <c r="V50" i="8" s="1"/>
  <c r="W50" i="8" s="1"/>
  <c r="Q106" i="8"/>
  <c r="R106" i="8" s="1"/>
  <c r="J10" i="7"/>
  <c r="J8" i="7"/>
  <c r="J9" i="6" a="1"/>
  <c r="J9" i="6" s="1"/>
  <c r="J10" i="6"/>
  <c r="H23" i="1"/>
  <c r="S77" i="8" l="1"/>
  <c r="T77" i="8" s="1"/>
  <c r="V77" i="8" s="1"/>
  <c r="W77" i="8" s="1"/>
  <c r="S82" i="8"/>
  <c r="T82" i="8" s="1"/>
  <c r="V82" i="8" s="1"/>
  <c r="W82" i="8" s="1"/>
  <c r="S13" i="8"/>
  <c r="T13" i="8" s="1"/>
  <c r="V13" i="8" s="1"/>
  <c r="W13" i="8" s="1"/>
  <c r="S38" i="8"/>
  <c r="T38" i="8" s="1"/>
  <c r="V38" i="8" s="1"/>
  <c r="W38" i="8" s="1"/>
  <c r="S45" i="8"/>
  <c r="T45" i="8" s="1"/>
  <c r="V45" i="8" s="1"/>
  <c r="W45" i="8" s="1"/>
  <c r="S53" i="8"/>
  <c r="T53" i="8" s="1"/>
  <c r="V53" i="8" s="1"/>
  <c r="W53" i="8" s="1"/>
  <c r="S48" i="8"/>
  <c r="T48" i="8" s="1"/>
  <c r="V48" i="8" s="1"/>
  <c r="W48" i="8" s="1"/>
  <c r="S106" i="8"/>
  <c r="T106" i="8" s="1"/>
  <c r="V106" i="8" s="1"/>
  <c r="W106" i="8" s="1"/>
  <c r="S19" i="8"/>
  <c r="T19" i="8" s="1"/>
  <c r="V19" i="8" s="1"/>
  <c r="W19" i="8" s="1"/>
  <c r="S58" i="8"/>
  <c r="T58" i="8" s="1"/>
  <c r="V58" i="8" s="1"/>
  <c r="W58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<sst xmlns="http://schemas.openxmlformats.org/spreadsheetml/2006/main" count="165" uniqueCount="71">
  <si>
    <t>Eff</t>
  </si>
  <si>
    <t>W</t>
  </si>
  <si>
    <t>a</t>
  </si>
  <si>
    <t>Pthresh eff. (internal consumption)</t>
  </si>
  <si>
    <t>b</t>
  </si>
  <si>
    <t>W-a</t>
  </si>
  <si>
    <t>V</t>
  </si>
  <si>
    <t>A</t>
  </si>
  <si>
    <t>P(DC) kW</t>
  </si>
  <si>
    <t>diff</t>
  </si>
  <si>
    <t>c</t>
  </si>
  <si>
    <t>inline resistance</t>
  </si>
  <si>
    <t>junction resistance</t>
  </si>
  <si>
    <t>W-a-bA</t>
  </si>
  <si>
    <t>W-a-bA-cA^2</t>
  </si>
  <si>
    <t>max</t>
  </si>
  <si>
    <t>min</t>
  </si>
  <si>
    <t>spread</t>
  </si>
  <si>
    <t>mean</t>
  </si>
  <si>
    <t>series resistance (junction), ohms</t>
  </si>
  <si>
    <t>internal consumption (proportional to power), unitless</t>
  </si>
  <si>
    <t>V_drop</t>
  </si>
  <si>
    <t>W_junction</t>
  </si>
  <si>
    <t>internal consumption, idling</t>
  </si>
  <si>
    <t>W_internal</t>
  </si>
  <si>
    <t>W_modeled</t>
  </si>
  <si>
    <t>err</t>
  </si>
  <si>
    <t>mean_err</t>
  </si>
  <si>
    <t>var_err</t>
  </si>
  <si>
    <t>max_err</t>
  </si>
  <si>
    <t>eff_modeled</t>
  </si>
  <si>
    <t>http://dx.doi.org/10.1016/j.rser.2014.03.047</t>
  </si>
  <si>
    <t>RS</t>
  </si>
  <si>
    <t>RP</t>
  </si>
  <si>
    <t>series resistance</t>
  </si>
  <si>
    <t>parallel resistance</t>
  </si>
  <si>
    <t>VDC</t>
  </si>
  <si>
    <t>PVsyst model</t>
  </si>
  <si>
    <t>Eq 5 of</t>
  </si>
  <si>
    <t>credited to Chevelet et al, 1994</t>
  </si>
  <si>
    <t>Loss (W)</t>
  </si>
  <si>
    <t>PDC (kW)</t>
  </si>
  <si>
    <t>PDC (W)</t>
  </si>
  <si>
    <t>too high, should be less efficient here</t>
  </si>
  <si>
    <t>VAC</t>
  </si>
  <si>
    <t>note: Chevelet's formula has dependency on the inverter's load PAC, which I'll estimate as 95% of PDC… but a recursion is possible</t>
  </si>
  <si>
    <t>loading</t>
  </si>
  <si>
    <t>PAC (W) est.</t>
  </si>
  <si>
    <t>typical AC line voltage at my house</t>
  </si>
  <si>
    <t>EffChev</t>
  </si>
  <si>
    <t>max_eff</t>
  </si>
  <si>
    <t>as specified by Goodwe</t>
  </si>
  <si>
    <t>PAC avail (Chev)</t>
  </si>
  <si>
    <t>Chev PAC assumption is infeasible</t>
  </si>
  <si>
    <t>Term1</t>
  </si>
  <si>
    <t>Term2</t>
  </si>
  <si>
    <t>diff PVsyst Chev</t>
  </si>
  <si>
    <t>mean_diff</t>
  </si>
  <si>
    <t>max_abs_diff</t>
  </si>
  <si>
    <t>ssd_diff</t>
  </si>
  <si>
    <t>n.b. RS=0.35, RP=1500 gives 0.983 efficiency at 450VDC 3000W 230VAC</t>
  </si>
  <si>
    <t>n.b. RS=0.5, RP=1600 gives 0.981 efficiency at 450V 3000W 230VAC</t>
  </si>
  <si>
    <t>n.b. RS=0.5, RP=1600 gives 0.981 efficiency at 450V 3000W 230VAC, 98% loading</t>
  </si>
  <si>
    <t>recurse?</t>
  </si>
  <si>
    <t>PAC (W) .80 load</t>
  </si>
  <si>
    <t>PAC (W) .6 load</t>
  </si>
  <si>
    <t>EffChev at .8 load</t>
  </si>
  <si>
    <t>EffChev at .6 load</t>
  </si>
  <si>
    <t>ADC</t>
  </si>
  <si>
    <t>note: Chevelet's formula has dependency on the inverter's load PAC.  Recursed in this table -- has little effect on the estimated efficiency except at very low power</t>
  </si>
  <si>
    <t>n.b. Trina 270 probably won't produce more than 11A at 1100W/m2 irradiance; Goodwe is limited to 15A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</si>
</sst>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"/>
    <numFmt numFmtId="172" formatCode="0.0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0" fontId="0" fillId="0" borderId="0" xfId="1" applyNumberFormat="1" applyFont="1"/>
    <xf numFmtId="2" fontId="0" fillId="2" borderId="0" xfId="0" applyNumberFormat="1" applyFill="1"/>
    <xf numFmtId="49" fontId="0" fillId="0" borderId="0" xfId="0" applyNumberFormat="1"/>
    <xf numFmtId="166" fontId="0" fillId="0" borderId="0" xfId="0" applyNumberFormat="1"/>
    <xf numFmtId="1" fontId="0" fillId="0" borderId="0" xfId="0" applyNumberFormat="1"/>
    <xf numFmtId="165" fontId="3" fillId="0" borderId="0" xfId="2" applyNumberFormat="1"/>
    <xf numFmtId="165" fontId="2" fillId="0" borderId="0" xfId="0" applyNumberFormat="1" applyFont="1" applyAlignment="1">
      <alignment horizontal="center"/>
    </xf>
    <xf numFmtId="165" fontId="2" fillId="0" borderId="0" xfId="0" applyNumberFormat="1" applyFont="1"/>
    <xf numFmtId="2" fontId="2" fillId="0" borderId="0" xfId="0" applyNumberFormat="1" applyFont="1"/>
    <xf numFmtId="172" fontId="0" fillId="0" borderId="0" xfId="1" applyNumberFormat="1" applyFont="1"/>
    <xf numFmtId="10" fontId="0" fillId="2" borderId="0" xfId="1" applyNumberFormat="1" applyFont="1" applyFill="1"/>
    <xf numFmtId="2" fontId="4" fillId="0" borderId="0" xfId="0" applyNumberFormat="1" applyFont="1"/>
    <xf numFmtId="1" fontId="0" fillId="0" borderId="0" xfId="1" applyNumberFormat="1" applyFont="1"/>
    <xf numFmtId="166" fontId="0" fillId="0" borderId="0" xfId="0" applyNumberFormat="1" applyFill="1"/>
    <xf numFmtId="164" fontId="0" fillId="2" borderId="0" xfId="0" applyNumberFormat="1" applyFill="1"/>
  </cellXfs>
  <cellStyles count="3">
    <cellStyle name="Hyperlink" xfId="2" builtinId="8"/>
    <cellStyle name="Normal" xfId="0" builtinId="0"/>
    <cellStyle name="Percent" xfId="1" builtinId="5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90521</xdr:colOff>
      <xdr:row>25</xdr:row>
      <xdr:rowOff>147672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7FC68E-BBA3-6252-17D1-483664236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24421" cy="46720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x.doi.org/10.1016/j.rser.2014.03.04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x.doi.org/10.1016/j.rser.2014.03.04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x.doi.org/10.1016/j.rser.2014.03.04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DD979-9A44-48F7-8618-476829DBC92F}">
  <dimension ref="A1:W122"/>
  <sheetViews>
    <sheetView tabSelected="1" workbookViewId="0">
      <pane xSplit="10" ySplit="13" topLeftCell="K32" activePane="bottomRight" state="frozen"/>
      <selection pane="topRight" activeCell="J1" sqref="J1"/>
      <selection pane="bottomLeft" activeCell="A13" sqref="A13"/>
      <selection pane="bottomRight" activeCell="I38" sqref="I38"/>
    </sheetView>
  </sheetViews>
  <sheetFormatPr defaultRowHeight="14.25" x14ac:dyDescent="0.45"/>
  <cols>
    <col min="1" max="1" width="8.59765625" style="2" customWidth="1"/>
    <col min="2" max="2" width="7.46484375" style="2" customWidth="1"/>
    <col min="3" max="3" width="5.3984375" style="2" customWidth="1"/>
    <col min="4" max="4" width="5.06640625" style="7" customWidth="1"/>
    <col min="5" max="5" width="6.59765625" style="3" bestFit="1" customWidth="1"/>
    <col min="6" max="6" width="8.3984375" style="8" customWidth="1"/>
    <col min="7" max="7" width="7.53125" style="1" customWidth="1"/>
    <col min="8" max="8" width="6.19921875" style="3" bestFit="1" customWidth="1"/>
    <col min="9" max="9" width="7.19921875" style="7" bestFit="1" customWidth="1"/>
    <col min="10" max="10" width="6.59765625" style="4" bestFit="1" customWidth="1"/>
    <col min="11" max="11" width="13.33203125" style="13" customWidth="1"/>
    <col min="12" max="12" width="13.265625" style="13" customWidth="1"/>
    <col min="13" max="13" width="7.3984375" style="13" customWidth="1"/>
  </cols>
  <sheetData>
    <row r="1" spans="1:23" x14ac:dyDescent="0.45">
      <c r="A1" s="2" t="s">
        <v>32</v>
      </c>
      <c r="B1">
        <v>0.5</v>
      </c>
      <c r="C1" s="1" t="s">
        <v>34</v>
      </c>
      <c r="F1"/>
      <c r="G1" s="6" t="s">
        <v>38</v>
      </c>
      <c r="H1" s="9" t="s">
        <v>31</v>
      </c>
    </row>
    <row r="2" spans="1:23" x14ac:dyDescent="0.45">
      <c r="A2" s="2" t="s">
        <v>33</v>
      </c>
      <c r="B2">
        <v>1600</v>
      </c>
      <c r="C2" s="1" t="s">
        <v>35</v>
      </c>
      <c r="F2"/>
      <c r="G2" s="1" t="s">
        <v>39</v>
      </c>
      <c r="H2" s="7"/>
    </row>
    <row r="3" spans="1:23" x14ac:dyDescent="0.45">
      <c r="A3" s="2" t="s">
        <v>44</v>
      </c>
      <c r="B3" s="8">
        <v>237</v>
      </c>
      <c r="C3" s="1" t="s">
        <v>48</v>
      </c>
      <c r="F3"/>
      <c r="G3" s="7"/>
      <c r="I3" s="1"/>
    </row>
    <row r="4" spans="1:23" x14ac:dyDescent="0.45">
      <c r="A4" s="2" t="s">
        <v>46</v>
      </c>
      <c r="B4" s="1">
        <v>0.95</v>
      </c>
      <c r="C4" s="1" t="s">
        <v>69</v>
      </c>
      <c r="E4" s="1"/>
      <c r="F4"/>
      <c r="G4" s="7"/>
      <c r="I4" s="1"/>
    </row>
    <row r="5" spans="1:23" x14ac:dyDescent="0.45">
      <c r="A5" s="2" t="s">
        <v>50</v>
      </c>
      <c r="B5" s="18">
        <v>0.97499999999999998</v>
      </c>
      <c r="C5" s="2" t="s">
        <v>51</v>
      </c>
      <c r="E5" s="8"/>
      <c r="F5" s="1"/>
      <c r="G5" s="15" t="s">
        <v>62</v>
      </c>
    </row>
    <row r="6" spans="1:23" x14ac:dyDescent="0.45">
      <c r="B6" s="18"/>
      <c r="E6" s="8"/>
      <c r="F6" s="1"/>
      <c r="G6" s="15" t="s">
        <v>70</v>
      </c>
    </row>
    <row r="7" spans="1:23" x14ac:dyDescent="0.45">
      <c r="E7" s="10" t="s">
        <v>37</v>
      </c>
      <c r="F7" s="10"/>
    </row>
    <row r="8" spans="1:23" x14ac:dyDescent="0.45">
      <c r="A8" s="2" t="s">
        <v>41</v>
      </c>
      <c r="B8" s="8" t="s">
        <v>42</v>
      </c>
      <c r="C8" t="s">
        <v>36</v>
      </c>
      <c r="D8" s="7" t="s">
        <v>68</v>
      </c>
      <c r="E8" s="11" t="s">
        <v>0</v>
      </c>
      <c r="F8" s="12" t="s">
        <v>40</v>
      </c>
      <c r="G8" s="7" t="s">
        <v>47</v>
      </c>
      <c r="H8" s="3" t="s">
        <v>54</v>
      </c>
      <c r="I8" s="1" t="s">
        <v>55</v>
      </c>
      <c r="J8" s="4" t="s">
        <v>49</v>
      </c>
      <c r="K8" s="13" t="s">
        <v>56</v>
      </c>
      <c r="L8" s="13" t="s">
        <v>52</v>
      </c>
      <c r="M8" s="13" t="s">
        <v>63</v>
      </c>
      <c r="N8" s="7" t="s">
        <v>64</v>
      </c>
      <c r="O8" s="3" t="s">
        <v>54</v>
      </c>
      <c r="P8" s="1" t="s">
        <v>55</v>
      </c>
      <c r="Q8" s="4" t="s">
        <v>66</v>
      </c>
      <c r="R8" s="13" t="s">
        <v>63</v>
      </c>
      <c r="S8" s="7" t="s">
        <v>65</v>
      </c>
      <c r="T8" s="3" t="s">
        <v>54</v>
      </c>
      <c r="U8" s="1" t="s">
        <v>55</v>
      </c>
      <c r="V8" s="4" t="s">
        <v>67</v>
      </c>
      <c r="W8" s="13" t="s">
        <v>63</v>
      </c>
    </row>
    <row r="9" spans="1:23" x14ac:dyDescent="0.45">
      <c r="A9" s="2" t="s">
        <v>57</v>
      </c>
      <c r="B9" s="8"/>
      <c r="C9"/>
      <c r="F9" s="1"/>
      <c r="G9" s="7"/>
      <c r="I9" s="1"/>
      <c r="K9" s="13">
        <f>AVERAGE(K12:K25)</f>
        <v>2.3017916082331991E-2</v>
      </c>
      <c r="N9" s="7"/>
      <c r="O9" s="3"/>
      <c r="P9" s="1"/>
      <c r="Q9" s="4"/>
      <c r="R9" s="13"/>
      <c r="S9" s="7"/>
      <c r="T9" s="3"/>
      <c r="U9" s="1"/>
      <c r="V9" s="4"/>
      <c r="W9" s="13"/>
    </row>
    <row r="10" spans="1:23" x14ac:dyDescent="0.45">
      <c r="A10" s="2" t="s">
        <v>58</v>
      </c>
      <c r="B10" s="8"/>
      <c r="C10"/>
      <c r="F10" s="1"/>
      <c r="G10" s="7"/>
      <c r="I10" s="1"/>
      <c r="K10" s="13" cm="1">
        <f t="array" ref="K10">MAX(ABS(K12:K25))</f>
        <v>0.28867635235552519</v>
      </c>
      <c r="N10" s="7"/>
      <c r="O10" s="3"/>
      <c r="P10" s="1"/>
      <c r="Q10" s="4"/>
      <c r="R10" s="13"/>
      <c r="S10" s="7"/>
      <c r="T10" s="3"/>
      <c r="U10" s="1"/>
      <c r="V10" s="4"/>
      <c r="W10" s="13"/>
    </row>
    <row r="11" spans="1:23" x14ac:dyDescent="0.45">
      <c r="A11" s="2" t="s">
        <v>59</v>
      </c>
      <c r="B11" s="8"/>
      <c r="C11"/>
      <c r="F11" s="1"/>
      <c r="G11" s="7"/>
      <c r="I11" s="1"/>
      <c r="K11" s="13">
        <f>SQRT(VAR(K12:K25))</f>
        <v>0.12144100615693537</v>
      </c>
      <c r="N11" s="7"/>
      <c r="O11" s="3"/>
      <c r="P11" s="1"/>
      <c r="Q11" s="4"/>
      <c r="R11" s="13"/>
      <c r="S11" s="7"/>
      <c r="T11" s="3"/>
      <c r="U11" s="1"/>
      <c r="V11" s="4"/>
      <c r="W11" s="13"/>
    </row>
    <row r="12" spans="1:23" x14ac:dyDescent="0.45">
      <c r="A12" s="2">
        <v>1.4999999999999999E-2</v>
      </c>
      <c r="B12" s="8">
        <f>IF(D12&gt;15,NA(),1000*A12)</f>
        <v>15</v>
      </c>
      <c r="C12">
        <v>200</v>
      </c>
      <c r="D12" s="7">
        <f>A12/C12*1000</f>
        <v>7.4999999999999997E-2</v>
      </c>
      <c r="E12" s="4">
        <v>0</v>
      </c>
      <c r="F12" s="1">
        <f>(1-E12)*B12</f>
        <v>15</v>
      </c>
      <c r="G12" s="17">
        <f>B12*loading</f>
        <v>14.25</v>
      </c>
      <c r="H12" s="3">
        <f>2*RS*G12/C12/C12</f>
        <v>3.5624999999999996E-4</v>
      </c>
      <c r="I12" s="1" cm="1">
        <f t="array" ref="I12">1/(1-SQRT(1-4*(RS/$C12/$C12)*($G12+(VAC*VAC/RP))))</f>
        <v>809.94429599108059</v>
      </c>
      <c r="J12" s="4">
        <f>H12*I12</f>
        <v>0.28854265544682245</v>
      </c>
      <c r="K12" s="13">
        <f t="shared" ref="K12:K25" si="0">J12-E12</f>
        <v>0.28854265544682245</v>
      </c>
      <c r="L12" s="16">
        <f>IF(ISNA(B12),B12,B12*J12)</f>
        <v>4.3281398317023365</v>
      </c>
      <c r="M12" s="16" t="b">
        <f>L12&lt;G12</f>
        <v>1</v>
      </c>
      <c r="N12" s="17">
        <f>IF(M12,0.8*$B12,NA())</f>
        <v>12</v>
      </c>
      <c r="O12" s="3">
        <f>2*RS*N12/C12/C12</f>
        <v>2.9999999999999997E-4</v>
      </c>
      <c r="P12" s="1">
        <f>1/(1-SQRT(1-4*(RS/$C12/$C12)*($N12+(VAC*VAC/RP))))</f>
        <v>848.65519357334972</v>
      </c>
      <c r="Q12" s="4">
        <f>O12*P12</f>
        <v>0.25459655807200487</v>
      </c>
      <c r="R12" s="16" t="b">
        <f>(Q12*B12)&lt;N12</f>
        <v>1</v>
      </c>
      <c r="S12" s="17">
        <f>IF(R12,0.6*$B12,NA())</f>
        <v>9</v>
      </c>
      <c r="T12" s="3">
        <f>2*RS*S12/I12/I12</f>
        <v>1.3719308024035132E-5</v>
      </c>
      <c r="U12" s="1">
        <f>1/(1-SQRT(1-4*(RS/$C12/$C12)*($N12+(VAC*VAC/RP))))</f>
        <v>848.65519357334972</v>
      </c>
      <c r="V12" s="4">
        <f>T12*U12</f>
        <v>1.1642962006829944E-2</v>
      </c>
      <c r="W12" s="16" t="b">
        <f>(V12*H12)&lt;S12</f>
        <v>1</v>
      </c>
    </row>
    <row r="13" spans="1:23" x14ac:dyDescent="0.45">
      <c r="A13" s="2">
        <v>0.09</v>
      </c>
      <c r="B13" s="8">
        <f t="shared" ref="B13:B76" si="1">IF(D13&gt;15,NA(),1000*A13)</f>
        <v>90</v>
      </c>
      <c r="C13">
        <v>200</v>
      </c>
      <c r="D13" s="7">
        <f t="shared" ref="D13:D76" si="2">A13/C13*1000</f>
        <v>0.45</v>
      </c>
      <c r="E13" s="4">
        <v>0.82769999999999999</v>
      </c>
      <c r="F13" s="1">
        <f t="shared" ref="F13:F76" si="3">(1-E13)*B13</f>
        <v>15.507000000000001</v>
      </c>
      <c r="G13" s="7">
        <f>B13*loading</f>
        <v>85.5</v>
      </c>
      <c r="H13" s="3">
        <f>2*RS*G13/C13/C13</f>
        <v>2.1375000000000001E-3</v>
      </c>
      <c r="I13" s="1" cm="1">
        <f t="array" ref="I13">1/(1-SQRT(1-4*(RS/$C13/$C13)*($G13+(VAC*VAC/RP))))</f>
        <v>331.15873328150315</v>
      </c>
      <c r="J13" s="4">
        <f t="shared" ref="J13:J76" si="4">H13*I13</f>
        <v>0.70785179238921303</v>
      </c>
      <c r="K13" s="13">
        <f t="shared" si="0"/>
        <v>-0.11984820761078696</v>
      </c>
      <c r="L13" s="16">
        <f t="shared" ref="L13:L76" si="5">IF(ISNA(B13),B13,B13*J13)</f>
        <v>63.706661315029173</v>
      </c>
      <c r="M13" s="16" t="b">
        <f t="shared" ref="M13:M76" si="6">L13&lt;G13</f>
        <v>1</v>
      </c>
      <c r="N13" s="17">
        <f t="shared" ref="N13:N76" si="7">IF(M13,0.8*$B13,NA())</f>
        <v>72</v>
      </c>
      <c r="O13" s="3">
        <f>2*RS*N13/C13/C13</f>
        <v>1.8E-3</v>
      </c>
      <c r="P13" s="1">
        <f>1/(1-SQRT(1-4*(RS/$C13/$C13)*($N13+(VAC*VAC/RP))))</f>
        <v>372.96244055606309</v>
      </c>
      <c r="Q13" s="4">
        <f t="shared" ref="Q13:Q76" si="8">O13*P13</f>
        <v>0.67133239300091352</v>
      </c>
      <c r="R13" s="16" t="b">
        <f t="shared" ref="R13:R76" si="9">(Q13*B13)&lt;N13</f>
        <v>1</v>
      </c>
      <c r="S13" s="17">
        <f t="shared" ref="S13:S76" si="10">IF(R13,0.6*$B13,NA())</f>
        <v>54</v>
      </c>
      <c r="T13" s="3">
        <f>2*RS*S13/I13/I13</f>
        <v>4.924037303783743E-4</v>
      </c>
      <c r="U13" s="1">
        <f>1/(1-SQRT(1-4*(RS/$C13/$C13)*($N13+(VAC*VAC/RP))))</f>
        <v>372.96244055606309</v>
      </c>
      <c r="V13" s="4">
        <f>T13*U13</f>
        <v>0.18364809702082813</v>
      </c>
      <c r="W13" s="16" t="b">
        <f>(V13*H13)&lt;S13</f>
        <v>1</v>
      </c>
    </row>
    <row r="14" spans="1:23" x14ac:dyDescent="0.45">
      <c r="A14" s="2">
        <v>0.3</v>
      </c>
      <c r="B14" s="8">
        <f t="shared" si="1"/>
        <v>300</v>
      </c>
      <c r="C14">
        <v>200</v>
      </c>
      <c r="D14" s="7">
        <f t="shared" si="2"/>
        <v>1.5</v>
      </c>
      <c r="E14" s="4">
        <v>0.88680000000000003</v>
      </c>
      <c r="F14" s="1">
        <f t="shared" si="3"/>
        <v>33.959999999999994</v>
      </c>
      <c r="G14" s="7">
        <f>B14*loading</f>
        <v>285</v>
      </c>
      <c r="H14" s="3">
        <f>2*RS*G14/C14/C14</f>
        <v>7.1250000000000003E-3</v>
      </c>
      <c r="I14" s="1" cm="1">
        <f t="array" ref="I14">1/(1-SQRT(1-4*(RS/$C14/$C14)*($G14+(VAC*VAC/RP))))</f>
        <v>124.45673701613255</v>
      </c>
      <c r="J14" s="4">
        <f t="shared" si="4"/>
        <v>0.88675425123994445</v>
      </c>
      <c r="K14" s="13">
        <f t="shared" si="0"/>
        <v>-4.5748760055586146E-5</v>
      </c>
      <c r="L14" s="16">
        <f t="shared" si="5"/>
        <v>266.02627537198333</v>
      </c>
      <c r="M14" s="16" t="b">
        <f t="shared" si="6"/>
        <v>1</v>
      </c>
      <c r="N14" s="17">
        <f t="shared" si="7"/>
        <v>240</v>
      </c>
      <c r="O14" s="3">
        <f>2*RS*N14/C14/C14</f>
        <v>6.0000000000000001E-3</v>
      </c>
      <c r="P14" s="1">
        <f>1/(1-SQRT(1-4*(RS/$C14/$C14)*($N14+(VAC*VAC/RP))))</f>
        <v>144.89696779771916</v>
      </c>
      <c r="Q14" s="4">
        <f t="shared" si="8"/>
        <v>0.86938180678631494</v>
      </c>
      <c r="R14" s="16" t="b">
        <f t="shared" si="9"/>
        <v>0</v>
      </c>
      <c r="S14" s="17" t="e">
        <f t="shared" si="10"/>
        <v>#N/A</v>
      </c>
      <c r="T14" s="3" t="e">
        <f>2*RS*S14/I14/I14</f>
        <v>#N/A</v>
      </c>
      <c r="U14" s="1">
        <f>1/(1-SQRT(1-4*(RS/$C14/$C14)*($N14+(VAC*VAC/RP))))</f>
        <v>144.89696779771916</v>
      </c>
      <c r="V14" s="4" t="e">
        <f t="shared" ref="V14:V77" si="11">T14*U14</f>
        <v>#N/A</v>
      </c>
      <c r="W14" s="16" t="e">
        <f t="shared" ref="W14:W77" si="12">(V14*H14)&lt;S14</f>
        <v>#N/A</v>
      </c>
    </row>
    <row r="15" spans="1:23" x14ac:dyDescent="0.45">
      <c r="A15" s="2">
        <v>0.6</v>
      </c>
      <c r="B15" s="8">
        <f t="shared" si="1"/>
        <v>600</v>
      </c>
      <c r="C15">
        <v>200</v>
      </c>
      <c r="D15" s="7">
        <f t="shared" si="2"/>
        <v>3</v>
      </c>
      <c r="E15" s="4">
        <v>0.93049999999999999</v>
      </c>
      <c r="F15" s="1">
        <f t="shared" si="3"/>
        <v>41.7</v>
      </c>
      <c r="G15" s="7">
        <f>B15*loading</f>
        <v>570</v>
      </c>
      <c r="H15" s="3">
        <f>2*RS*G15/C15/C15</f>
        <v>1.4250000000000001E-2</v>
      </c>
      <c r="I15" s="1" cm="1">
        <f t="array" ref="I15">1/(1-SQRT(1-4*(RS/$C15/$C15)*($G15+(VAC*VAC/RP))))</f>
        <v>65.600321340013821</v>
      </c>
      <c r="J15" s="4">
        <f t="shared" si="4"/>
        <v>0.93480457909519699</v>
      </c>
      <c r="K15" s="13">
        <f t="shared" si="0"/>
        <v>4.304579095196992E-3</v>
      </c>
      <c r="L15" s="16">
        <f t="shared" si="5"/>
        <v>560.88274745711817</v>
      </c>
      <c r="M15" s="16" t="b">
        <f t="shared" si="6"/>
        <v>1</v>
      </c>
      <c r="N15" s="17">
        <f t="shared" si="7"/>
        <v>480</v>
      </c>
      <c r="O15" s="3">
        <f>2*RS*N15/C15/C15</f>
        <v>1.2E-2</v>
      </c>
      <c r="P15" s="1">
        <f>1/(1-SQRT(1-4*(RS/$C15/$C15)*($N15+(VAC*VAC/RP))))</f>
        <v>77.150714760066563</v>
      </c>
      <c r="Q15" s="4">
        <f t="shared" si="8"/>
        <v>0.92580857712079878</v>
      </c>
      <c r="R15" s="16" t="b">
        <f t="shared" si="9"/>
        <v>0</v>
      </c>
      <c r="S15" s="17" t="e">
        <f t="shared" si="10"/>
        <v>#N/A</v>
      </c>
      <c r="T15" s="3" t="e">
        <f>2*RS*S15/I15/I15</f>
        <v>#N/A</v>
      </c>
      <c r="U15" s="1">
        <f>1/(1-SQRT(1-4*(RS/$C15/$C15)*($N15+(VAC*VAC/RP))))</f>
        <v>77.150714760066563</v>
      </c>
      <c r="V15" s="4" t="e">
        <f t="shared" si="11"/>
        <v>#N/A</v>
      </c>
      <c r="W15" s="16" t="e">
        <f t="shared" si="12"/>
        <v>#N/A</v>
      </c>
    </row>
    <row r="16" spans="1:23" x14ac:dyDescent="0.45">
      <c r="A16" s="2">
        <v>0.9</v>
      </c>
      <c r="B16" s="8">
        <f t="shared" si="1"/>
        <v>900</v>
      </c>
      <c r="C16">
        <v>200</v>
      </c>
      <c r="D16" s="7">
        <f t="shared" si="2"/>
        <v>4.5000000000000009</v>
      </c>
      <c r="E16" s="4">
        <v>0.95109999999999995</v>
      </c>
      <c r="F16" s="1">
        <f t="shared" si="3"/>
        <v>44.010000000000048</v>
      </c>
      <c r="G16" s="7">
        <f>B16*loading</f>
        <v>855</v>
      </c>
      <c r="H16" s="3">
        <f>2*RS*G16/C16/C16</f>
        <v>2.1375000000000002E-2</v>
      </c>
      <c r="I16" s="1" cm="1">
        <f t="array" ref="I16">1/(1-SQRT(1-4*(RS/$C16/$C16)*($G16+(VAC*VAC/RP))))</f>
        <v>44.432796425583909</v>
      </c>
      <c r="J16" s="4">
        <f t="shared" si="4"/>
        <v>0.94975102359685615</v>
      </c>
      <c r="K16" s="13">
        <f t="shared" si="0"/>
        <v>-1.3489764031437979E-3</v>
      </c>
      <c r="L16" s="16">
        <f t="shared" si="5"/>
        <v>854.77592123717056</v>
      </c>
      <c r="M16" s="16" t="b">
        <f t="shared" si="6"/>
        <v>1</v>
      </c>
      <c r="N16" s="17">
        <f t="shared" si="7"/>
        <v>720</v>
      </c>
      <c r="O16" s="3">
        <f>2*RS*N16/C16/C16</f>
        <v>1.8000000000000002E-2</v>
      </c>
      <c r="P16" s="1">
        <f>1/(1-SQRT(1-4*(RS/$C16/$C16)*($N16+(VAC*VAC/RP))))</f>
        <v>52.467910870547421</v>
      </c>
      <c r="Q16" s="4">
        <f t="shared" si="8"/>
        <v>0.94442239566985364</v>
      </c>
      <c r="R16" s="16" t="b">
        <f t="shared" si="9"/>
        <v>0</v>
      </c>
      <c r="S16" s="17" t="e">
        <f t="shared" si="10"/>
        <v>#N/A</v>
      </c>
      <c r="T16" s="3" t="e">
        <f>2*RS*S16/I16/I16</f>
        <v>#N/A</v>
      </c>
      <c r="U16" s="1">
        <f>1/(1-SQRT(1-4*(RS/$C16/$C16)*($N16+(VAC*VAC/RP))))</f>
        <v>52.467910870547421</v>
      </c>
      <c r="V16" s="4" t="e">
        <f t="shared" si="11"/>
        <v>#N/A</v>
      </c>
      <c r="W16" s="16" t="e">
        <f t="shared" si="12"/>
        <v>#N/A</v>
      </c>
    </row>
    <row r="17" spans="1:23" x14ac:dyDescent="0.45">
      <c r="A17" s="2">
        <v>1.8</v>
      </c>
      <c r="B17" s="8">
        <f t="shared" si="1"/>
        <v>1800</v>
      </c>
      <c r="C17">
        <v>200</v>
      </c>
      <c r="D17" s="7">
        <f t="shared" si="2"/>
        <v>9.0000000000000018</v>
      </c>
      <c r="E17" s="4">
        <v>0.95920000000000005</v>
      </c>
      <c r="F17" s="1">
        <f t="shared" si="3"/>
        <v>73.439999999999912</v>
      </c>
      <c r="G17" s="7">
        <f>B17*loading</f>
        <v>1710</v>
      </c>
      <c r="H17" s="3">
        <f>2*RS*G17/C17/C17</f>
        <v>4.2750000000000003E-2</v>
      </c>
      <c r="I17" s="1" cm="1">
        <f t="array" ref="I17">1/(1-SQRT(1-4*(RS/$C17/$C17)*($G17+(VAC*VAC/RP))))</f>
        <v>22.409838278852398</v>
      </c>
      <c r="J17" s="4">
        <f t="shared" si="4"/>
        <v>0.95802058642094012</v>
      </c>
      <c r="K17" s="13">
        <f t="shared" si="0"/>
        <v>-1.1794135790599292E-3</v>
      </c>
      <c r="L17" s="16">
        <f t="shared" si="5"/>
        <v>1724.4370555576922</v>
      </c>
      <c r="M17" s="16" t="b">
        <f t="shared" si="6"/>
        <v>0</v>
      </c>
      <c r="N17" s="17" t="e">
        <f t="shared" si="7"/>
        <v>#N/A</v>
      </c>
      <c r="O17" s="3" t="e">
        <f>2*RS*N17/C17/C17</f>
        <v>#N/A</v>
      </c>
      <c r="P17" s="1" t="e">
        <f>1/(1-SQRT(1-4*(RS/$C17/$C17)*($N17+(VAC*VAC/RP))))</f>
        <v>#N/A</v>
      </c>
      <c r="Q17" s="4" t="e">
        <f t="shared" si="8"/>
        <v>#N/A</v>
      </c>
      <c r="R17" s="16" t="e">
        <f t="shared" si="9"/>
        <v>#N/A</v>
      </c>
      <c r="S17" s="17" t="e">
        <f t="shared" si="10"/>
        <v>#N/A</v>
      </c>
      <c r="T17" s="3" t="e">
        <f>2*RS*S17/I17/I17</f>
        <v>#N/A</v>
      </c>
      <c r="U17" s="1" t="e">
        <f>1/(1-SQRT(1-4*(RS/$C17/$C17)*($N17+(VAC*VAC/RP))))</f>
        <v>#N/A</v>
      </c>
      <c r="V17" s="4" t="e">
        <f t="shared" si="11"/>
        <v>#N/A</v>
      </c>
      <c r="W17" s="16" t="e">
        <f t="shared" si="12"/>
        <v>#N/A</v>
      </c>
    </row>
    <row r="18" spans="1:23" x14ac:dyDescent="0.45">
      <c r="A18" s="2">
        <v>3</v>
      </c>
      <c r="B18" s="8">
        <f t="shared" si="1"/>
        <v>3000</v>
      </c>
      <c r="C18">
        <v>200</v>
      </c>
      <c r="D18" s="7">
        <f t="shared" si="2"/>
        <v>15</v>
      </c>
      <c r="E18" s="4">
        <v>0.95550000000000002</v>
      </c>
      <c r="F18" s="1">
        <f t="shared" si="3"/>
        <v>133.49999999999994</v>
      </c>
      <c r="G18" s="7">
        <f>B18*loading</f>
        <v>2850</v>
      </c>
      <c r="H18" s="3">
        <f>2*RS*G18/C18/C18</f>
        <v>7.1249999999999994E-2</v>
      </c>
      <c r="I18" s="1" cm="1">
        <f t="array" ref="I18">1/(1-SQRT(1-4*(RS/$C18/$C18)*($G18+(VAC*VAC/RP))))</f>
        <v>13.344847369838302</v>
      </c>
      <c r="J18" s="4">
        <f t="shared" si="4"/>
        <v>0.95082037510097894</v>
      </c>
      <c r="K18" s="13">
        <f t="shared" si="0"/>
        <v>-4.6796248990210731E-3</v>
      </c>
      <c r="L18" s="16">
        <f t="shared" si="5"/>
        <v>2852.461125302937</v>
      </c>
      <c r="M18" s="16" t="b">
        <f t="shared" si="6"/>
        <v>0</v>
      </c>
      <c r="N18" s="17" t="e">
        <f t="shared" si="7"/>
        <v>#N/A</v>
      </c>
      <c r="O18" s="3" t="e">
        <f>2*RS*N18/C18/C18</f>
        <v>#N/A</v>
      </c>
      <c r="P18" s="1" t="e">
        <f>1/(1-SQRT(1-4*(RS/$C18/$C18)*($N18+(VAC*VAC/RP))))</f>
        <v>#N/A</v>
      </c>
      <c r="Q18" s="4" t="e">
        <f t="shared" si="8"/>
        <v>#N/A</v>
      </c>
      <c r="R18" s="16" t="e">
        <f t="shared" si="9"/>
        <v>#N/A</v>
      </c>
      <c r="S18" s="17" t="e">
        <f t="shared" si="10"/>
        <v>#N/A</v>
      </c>
      <c r="T18" s="3" t="e">
        <f>2*RS*S18/I18/I18</f>
        <v>#N/A</v>
      </c>
      <c r="U18" s="1" t="e">
        <f>1/(1-SQRT(1-4*(RS/$C18/$C18)*($N18+(VAC*VAC/RP))))</f>
        <v>#N/A</v>
      </c>
      <c r="V18" s="4" t="e">
        <f t="shared" si="11"/>
        <v>#N/A</v>
      </c>
      <c r="W18" s="16" t="e">
        <f t="shared" si="12"/>
        <v>#N/A</v>
      </c>
    </row>
    <row r="19" spans="1:23" x14ac:dyDescent="0.45">
      <c r="A19" s="2">
        <v>1.4999999999999999E-2</v>
      </c>
      <c r="B19" s="8">
        <f t="shared" si="1"/>
        <v>15</v>
      </c>
      <c r="C19">
        <v>400</v>
      </c>
      <c r="D19" s="7">
        <f t="shared" si="2"/>
        <v>3.7499999999999999E-2</v>
      </c>
      <c r="E19" s="4">
        <v>0</v>
      </c>
      <c r="F19" s="1">
        <f t="shared" si="3"/>
        <v>15</v>
      </c>
      <c r="G19" s="17">
        <f>B19*loading</f>
        <v>14.25</v>
      </c>
      <c r="H19" s="3">
        <f>2*RS*G19/C19/C19</f>
        <v>8.906249999999999E-5</v>
      </c>
      <c r="I19" s="1" cm="1">
        <f t="array" ref="I19">1/(1-SQRT(1-4*(RS/$C19/$C19)*($G19+(VAC*VAC/RP))))</f>
        <v>3241.278342237476</v>
      </c>
      <c r="J19" s="4">
        <f t="shared" si="4"/>
        <v>0.28867635235552519</v>
      </c>
      <c r="K19" s="13">
        <f t="shared" si="0"/>
        <v>0.28867635235552519</v>
      </c>
      <c r="L19" s="16">
        <f t="shared" si="5"/>
        <v>4.3301452853328781</v>
      </c>
      <c r="M19" s="16" t="b">
        <f t="shared" si="6"/>
        <v>1</v>
      </c>
      <c r="N19" s="17">
        <f t="shared" si="7"/>
        <v>12</v>
      </c>
      <c r="O19" s="3">
        <f>2*RS*N19/C19/C19</f>
        <v>7.4999999999999993E-5</v>
      </c>
      <c r="P19" s="1">
        <f>1/(1-SQRT(1-4*(RS/$C19/$C19)*($N19+(VAC*VAC/RP))))</f>
        <v>3396.1218796988192</v>
      </c>
      <c r="Q19" s="4">
        <f t="shared" si="8"/>
        <v>0.25470914097741143</v>
      </c>
      <c r="R19" s="16" t="b">
        <f t="shared" si="9"/>
        <v>1</v>
      </c>
      <c r="S19" s="17">
        <f t="shared" si="10"/>
        <v>9</v>
      </c>
      <c r="T19" s="3">
        <f>2*RS*S19/I19/I19</f>
        <v>8.5666269428766623E-7</v>
      </c>
      <c r="U19" s="1">
        <f>1/(1-SQRT(1-4*(RS/$C19/$C19)*($N19+(VAC*VAC/RP))))</f>
        <v>3396.1218796988192</v>
      </c>
      <c r="V19" s="4">
        <f t="shared" si="11"/>
        <v>2.9093309195920838E-3</v>
      </c>
      <c r="W19" s="16" t="b">
        <f t="shared" si="12"/>
        <v>1</v>
      </c>
    </row>
    <row r="20" spans="1:23" x14ac:dyDescent="0.45">
      <c r="A20" s="2">
        <v>0.09</v>
      </c>
      <c r="B20" s="8">
        <f t="shared" si="1"/>
        <v>90</v>
      </c>
      <c r="C20">
        <v>400</v>
      </c>
      <c r="D20" s="7">
        <f t="shared" si="2"/>
        <v>0.22500000000000001</v>
      </c>
      <c r="E20" s="4">
        <v>0.84219999999999995</v>
      </c>
      <c r="F20" s="1">
        <f t="shared" si="3"/>
        <v>14.202000000000005</v>
      </c>
      <c r="G20" s="7">
        <f>B20*loading</f>
        <v>85.5</v>
      </c>
      <c r="H20" s="3">
        <f>2*RS*G20/C20/C20</f>
        <v>5.3437500000000002E-4</v>
      </c>
      <c r="I20" s="1" cm="1">
        <f t="array" ref="I20">1/(1-SQRT(1-4*(RS/$C20/$C20)*($G20+(VAC*VAC/RP))))</f>
        <v>1326.1377688036378</v>
      </c>
      <c r="J20" s="4">
        <f t="shared" si="4"/>
        <v>0.70865487020444395</v>
      </c>
      <c r="K20" s="13">
        <f t="shared" si="0"/>
        <v>-0.13354512979555599</v>
      </c>
      <c r="L20" s="16">
        <f t="shared" si="5"/>
        <v>63.778938318399959</v>
      </c>
      <c r="M20" s="16" t="b">
        <f t="shared" si="6"/>
        <v>1</v>
      </c>
      <c r="N20" s="17">
        <f t="shared" si="7"/>
        <v>72</v>
      </c>
      <c r="O20" s="3">
        <f>2*RS*N20/C20/C20</f>
        <v>4.4999999999999999E-4</v>
      </c>
      <c r="P20" s="1">
        <f>1/(1-SQRT(1-4*(RS/$C20/$C20)*($N20+(VAC*VAC/RP))))</f>
        <v>1493.3522795940473</v>
      </c>
      <c r="Q20" s="4">
        <f t="shared" si="8"/>
        <v>0.67200852581732129</v>
      </c>
      <c r="R20" s="16" t="b">
        <f t="shared" si="9"/>
        <v>1</v>
      </c>
      <c r="S20" s="17">
        <f t="shared" si="10"/>
        <v>54</v>
      </c>
      <c r="T20" s="3">
        <f>2*RS*S20/I20/I20</f>
        <v>3.0705521067218282E-5</v>
      </c>
      <c r="U20" s="1">
        <f>1/(1-SQRT(1-4*(RS/$C20/$C20)*($N20+(VAC*VAC/RP))))</f>
        <v>1493.3522795940473</v>
      </c>
      <c r="V20" s="4">
        <f t="shared" si="11"/>
        <v>4.5854159881853464E-2</v>
      </c>
      <c r="W20" s="16" t="b">
        <f t="shared" si="12"/>
        <v>1</v>
      </c>
    </row>
    <row r="21" spans="1:23" x14ac:dyDescent="0.45">
      <c r="A21" s="2">
        <v>0.3</v>
      </c>
      <c r="B21" s="8">
        <f t="shared" si="1"/>
        <v>300</v>
      </c>
      <c r="C21">
        <v>400</v>
      </c>
      <c r="D21" s="7">
        <f t="shared" si="2"/>
        <v>0.75</v>
      </c>
      <c r="E21" s="4">
        <v>0.89959999999999996</v>
      </c>
      <c r="F21" s="1">
        <f t="shared" si="3"/>
        <v>30.120000000000012</v>
      </c>
      <c r="G21" s="7">
        <f>B21*loading</f>
        <v>285</v>
      </c>
      <c r="H21" s="3">
        <f>2*RS*G21/C21/C21</f>
        <v>1.7812500000000001E-3</v>
      </c>
      <c r="I21" s="1" cm="1">
        <f t="array" ref="I21">1/(1-SQRT(1-4*(RS/$C21/$C21)*($G21+(VAC*VAC/RP))))</f>
        <v>499.33451422710135</v>
      </c>
      <c r="J21" s="4">
        <f t="shared" si="4"/>
        <v>0.88943960346702433</v>
      </c>
      <c r="K21" s="13">
        <f t="shared" si="0"/>
        <v>-1.0160396532975624E-2</v>
      </c>
      <c r="L21" s="16">
        <f t="shared" si="5"/>
        <v>266.83188104010731</v>
      </c>
      <c r="M21" s="16" t="b">
        <f t="shared" si="6"/>
        <v>1</v>
      </c>
      <c r="N21" s="17">
        <f t="shared" si="7"/>
        <v>240</v>
      </c>
      <c r="O21" s="3">
        <f>2*RS*N21/C21/C21</f>
        <v>1.5E-3</v>
      </c>
      <c r="P21" s="1">
        <f>1/(1-SQRT(1-4*(RS/$C21/$C21)*($N21+(VAC*VAC/RP))))</f>
        <v>581.09436595083457</v>
      </c>
      <c r="Q21" s="4">
        <f t="shared" si="8"/>
        <v>0.8716415489262519</v>
      </c>
      <c r="R21" s="16" t="b">
        <f t="shared" si="9"/>
        <v>0</v>
      </c>
      <c r="S21" s="17" t="e">
        <f t="shared" si="10"/>
        <v>#N/A</v>
      </c>
      <c r="T21" s="3" t="e">
        <f>2*RS*S21/I21/I21</f>
        <v>#N/A</v>
      </c>
      <c r="U21" s="1">
        <f>1/(1-SQRT(1-4*(RS/$C21/$C21)*($N21+(VAC*VAC/RP))))</f>
        <v>581.09436595083457</v>
      </c>
      <c r="V21" s="4" t="e">
        <f t="shared" si="11"/>
        <v>#N/A</v>
      </c>
      <c r="W21" s="16" t="e">
        <f t="shared" si="12"/>
        <v>#N/A</v>
      </c>
    </row>
    <row r="22" spans="1:23" x14ac:dyDescent="0.45">
      <c r="A22" s="2">
        <v>0.6</v>
      </c>
      <c r="B22" s="8">
        <f t="shared" si="1"/>
        <v>600</v>
      </c>
      <c r="C22">
        <v>400</v>
      </c>
      <c r="D22" s="7">
        <f t="shared" si="2"/>
        <v>1.5</v>
      </c>
      <c r="E22" s="4">
        <v>0.94199999999999995</v>
      </c>
      <c r="F22" s="1">
        <f t="shared" si="3"/>
        <v>34.800000000000033</v>
      </c>
      <c r="G22" s="7">
        <f>B22*loading</f>
        <v>570</v>
      </c>
      <c r="H22" s="3">
        <f>2*RS*G22/C22/C22</f>
        <v>3.5625000000000001E-3</v>
      </c>
      <c r="I22" s="1" cm="1">
        <f t="array" ref="I22">1/(1-SQRT(1-4*(RS/$C22/$C22)*($G22+(VAC*VAC/RP))))</f>
        <v>263.9156971970931</v>
      </c>
      <c r="J22" s="4">
        <f t="shared" si="4"/>
        <v>0.94019967126464421</v>
      </c>
      <c r="K22" s="13">
        <f t="shared" si="0"/>
        <v>-1.8003287353557385E-3</v>
      </c>
      <c r="L22" s="16">
        <f t="shared" si="5"/>
        <v>564.11980275878648</v>
      </c>
      <c r="M22" s="16" t="b">
        <f t="shared" si="6"/>
        <v>1</v>
      </c>
      <c r="N22" s="17">
        <f t="shared" si="7"/>
        <v>480</v>
      </c>
      <c r="O22" s="3">
        <f>2*RS*N22/C22/C22</f>
        <v>3.0000000000000001E-3</v>
      </c>
      <c r="P22" s="1">
        <f>1/(1-SQRT(1-4*(RS/$C22/$C22)*($N22+(VAC*VAC/RP))))</f>
        <v>310.11509777886391</v>
      </c>
      <c r="Q22" s="4">
        <f t="shared" si="8"/>
        <v>0.93034529333659177</v>
      </c>
      <c r="R22" s="16" t="b">
        <f t="shared" si="9"/>
        <v>0</v>
      </c>
      <c r="S22" s="17" t="e">
        <f t="shared" si="10"/>
        <v>#N/A</v>
      </c>
      <c r="T22" s="3" t="e">
        <f>2*RS*S22/I22/I22</f>
        <v>#N/A</v>
      </c>
      <c r="U22" s="1">
        <f>1/(1-SQRT(1-4*(RS/$C22/$C22)*($N22+(VAC*VAC/RP))))</f>
        <v>310.11509777886391</v>
      </c>
      <c r="V22" s="4" t="e">
        <f t="shared" si="11"/>
        <v>#N/A</v>
      </c>
      <c r="W22" s="16" t="e">
        <f t="shared" si="12"/>
        <v>#N/A</v>
      </c>
    </row>
    <row r="23" spans="1:23" x14ac:dyDescent="0.45">
      <c r="A23" s="2">
        <v>0.9</v>
      </c>
      <c r="B23" s="8">
        <f t="shared" si="1"/>
        <v>900</v>
      </c>
      <c r="C23">
        <v>400</v>
      </c>
      <c r="D23" s="7">
        <f t="shared" si="2"/>
        <v>2.2500000000000004</v>
      </c>
      <c r="E23" s="4">
        <v>0.96199999999999997</v>
      </c>
      <c r="F23" s="1">
        <f t="shared" si="3"/>
        <v>34.200000000000031</v>
      </c>
      <c r="G23" s="7">
        <f>B23*loading</f>
        <v>855</v>
      </c>
      <c r="H23" s="3">
        <f>2*RS*G23/C23/C23</f>
        <v>5.3437500000000004E-3</v>
      </c>
      <c r="I23" s="1" cm="1">
        <f t="array" ref="I23">1/(1-SQRT(1-4*(RS/$C23/$C23)*($G23+(VAC*VAC/RP))))</f>
        <v>179.25254915929955</v>
      </c>
      <c r="J23" s="4">
        <f t="shared" si="4"/>
        <v>0.95788080957000699</v>
      </c>
      <c r="K23" s="13">
        <f t="shared" si="0"/>
        <v>-4.1191904299929805E-3</v>
      </c>
      <c r="L23" s="16">
        <f t="shared" si="5"/>
        <v>862.09272861300633</v>
      </c>
      <c r="M23" s="16" t="b">
        <f t="shared" si="6"/>
        <v>0</v>
      </c>
      <c r="N23" s="17" t="e">
        <f t="shared" si="7"/>
        <v>#N/A</v>
      </c>
      <c r="O23" s="3" t="e">
        <f>2*RS*N23/C23/C23</f>
        <v>#N/A</v>
      </c>
      <c r="P23" s="1" t="e">
        <f>1/(1-SQRT(1-4*(RS/$C23/$C23)*($N23+(VAC*VAC/RP))))</f>
        <v>#N/A</v>
      </c>
      <c r="Q23" s="4" t="e">
        <f t="shared" si="8"/>
        <v>#N/A</v>
      </c>
      <c r="R23" s="16" t="e">
        <f t="shared" si="9"/>
        <v>#N/A</v>
      </c>
      <c r="S23" s="17" t="e">
        <f t="shared" si="10"/>
        <v>#N/A</v>
      </c>
      <c r="T23" s="3" t="e">
        <f>2*RS*S23/I23/I23</f>
        <v>#N/A</v>
      </c>
      <c r="U23" s="1" t="e">
        <f>1/(1-SQRT(1-4*(RS/$C23/$C23)*($N23+(VAC*VAC/RP))))</f>
        <v>#N/A</v>
      </c>
      <c r="V23" s="4" t="e">
        <f t="shared" si="11"/>
        <v>#N/A</v>
      </c>
      <c r="W23" s="16" t="e">
        <f t="shared" si="12"/>
        <v>#N/A</v>
      </c>
    </row>
    <row r="24" spans="1:23" x14ac:dyDescent="0.45">
      <c r="A24" s="2">
        <v>1.8</v>
      </c>
      <c r="B24" s="8">
        <f t="shared" si="1"/>
        <v>1800</v>
      </c>
      <c r="C24">
        <v>400</v>
      </c>
      <c r="D24" s="7">
        <f t="shared" si="2"/>
        <v>4.5000000000000009</v>
      </c>
      <c r="E24" s="4">
        <v>0.9698</v>
      </c>
      <c r="F24" s="1">
        <f t="shared" si="3"/>
        <v>54.360000000000007</v>
      </c>
      <c r="G24" s="7">
        <f>B24*loading</f>
        <v>1710</v>
      </c>
      <c r="H24" s="3">
        <f>2*RS*G24/C24/C24</f>
        <v>1.0687500000000001E-2</v>
      </c>
      <c r="I24" s="1" cm="1">
        <f t="array" ref="I24">1/(1-SQRT(1-4*(RS/$C24/$C24)*($G24+(VAC*VAC/RP))))</f>
        <v>91.182237832524208</v>
      </c>
      <c r="J24" s="4">
        <f t="shared" si="4"/>
        <v>0.9745101668351025</v>
      </c>
      <c r="K24" s="13">
        <f t="shared" si="0"/>
        <v>4.7101668351025028E-3</v>
      </c>
      <c r="L24" s="16">
        <f t="shared" si="5"/>
        <v>1754.1183003031845</v>
      </c>
      <c r="M24" s="16" t="b">
        <f t="shared" si="6"/>
        <v>0</v>
      </c>
      <c r="N24" s="17" t="e">
        <f t="shared" si="7"/>
        <v>#N/A</v>
      </c>
      <c r="O24" s="3" t="e">
        <f>2*RS*N24/C24/C24</f>
        <v>#N/A</v>
      </c>
      <c r="P24" s="1" t="e">
        <f>1/(1-SQRT(1-4*(RS/$C24/$C24)*($N24+(VAC*VAC/RP))))</f>
        <v>#N/A</v>
      </c>
      <c r="Q24" s="4" t="e">
        <f t="shared" si="8"/>
        <v>#N/A</v>
      </c>
      <c r="R24" s="16" t="e">
        <f t="shared" si="9"/>
        <v>#N/A</v>
      </c>
      <c r="S24" s="17" t="e">
        <f t="shared" si="10"/>
        <v>#N/A</v>
      </c>
      <c r="T24" s="3" t="e">
        <f>2*RS*S24/I24/I24</f>
        <v>#N/A</v>
      </c>
      <c r="U24" s="1" t="e">
        <f>1/(1-SQRT(1-4*(RS/$C24/$C24)*($N24+(VAC*VAC/RP))))</f>
        <v>#N/A</v>
      </c>
      <c r="V24" s="4" t="e">
        <f t="shared" si="11"/>
        <v>#N/A</v>
      </c>
      <c r="W24" s="16" t="e">
        <f t="shared" si="12"/>
        <v>#N/A</v>
      </c>
    </row>
    <row r="25" spans="1:23" x14ac:dyDescent="0.45">
      <c r="A25" s="2">
        <v>3</v>
      </c>
      <c r="B25" s="8">
        <f t="shared" si="1"/>
        <v>3000</v>
      </c>
      <c r="C25">
        <v>400</v>
      </c>
      <c r="D25" s="7">
        <f t="shared" si="2"/>
        <v>7.5</v>
      </c>
      <c r="E25" s="4">
        <v>0.96609999999999996</v>
      </c>
      <c r="F25" s="1">
        <f t="shared" si="3"/>
        <v>101.70000000000013</v>
      </c>
      <c r="G25" s="7">
        <f>B25*loading</f>
        <v>2850</v>
      </c>
      <c r="H25" s="3">
        <f>2*RS*G25/C25/C25</f>
        <v>1.7812499999999998E-2</v>
      </c>
      <c r="I25" s="1" cm="1">
        <f t="array" ref="I25">1/(1-SQRT(1-4*(RS/$C25/$C25)*($G25+(VAC*VAC/RP))))</f>
        <v>54.95265056370237</v>
      </c>
      <c r="J25" s="4">
        <f t="shared" si="4"/>
        <v>0.97884408816594837</v>
      </c>
      <c r="K25" s="13">
        <f t="shared" si="0"/>
        <v>1.2744088165948408E-2</v>
      </c>
      <c r="L25" s="16">
        <f t="shared" si="5"/>
        <v>2936.5322644978451</v>
      </c>
      <c r="M25" s="16" t="b">
        <f t="shared" si="6"/>
        <v>0</v>
      </c>
      <c r="N25" s="17" t="e">
        <f t="shared" si="7"/>
        <v>#N/A</v>
      </c>
      <c r="O25" s="3" t="e">
        <f>2*RS*N25/C25/C25</f>
        <v>#N/A</v>
      </c>
      <c r="P25" s="1" t="e">
        <f>1/(1-SQRT(1-4*(RS/$C25/$C25)*($N25+(VAC*VAC/RP))))</f>
        <v>#N/A</v>
      </c>
      <c r="Q25" s="4" t="e">
        <f t="shared" si="8"/>
        <v>#N/A</v>
      </c>
      <c r="R25" s="16" t="e">
        <f t="shared" si="9"/>
        <v>#N/A</v>
      </c>
      <c r="S25" s="17" t="e">
        <f t="shared" si="10"/>
        <v>#N/A</v>
      </c>
      <c r="T25" s="3" t="e">
        <f>2*RS*S25/I25/I25</f>
        <v>#N/A</v>
      </c>
      <c r="U25" s="1" t="e">
        <f>1/(1-SQRT(1-4*(RS/$C25/$C25)*($N25+(VAC*VAC/RP))))</f>
        <v>#N/A</v>
      </c>
      <c r="V25" s="4" t="e">
        <f t="shared" si="11"/>
        <v>#N/A</v>
      </c>
      <c r="W25" s="16" t="e">
        <f t="shared" si="12"/>
        <v>#N/A</v>
      </c>
    </row>
    <row r="26" spans="1:23" x14ac:dyDescent="0.45">
      <c r="A26" s="2">
        <v>1.4999999999999999E-2</v>
      </c>
      <c r="B26" s="8">
        <f t="shared" si="1"/>
        <v>15</v>
      </c>
      <c r="C26">
        <v>450</v>
      </c>
      <c r="D26" s="7">
        <f t="shared" si="2"/>
        <v>3.3333333333333333E-2</v>
      </c>
      <c r="E26" s="4"/>
      <c r="F26" s="1">
        <f t="shared" si="3"/>
        <v>15</v>
      </c>
      <c r="G26" s="7">
        <f>B26*loading</f>
        <v>14.25</v>
      </c>
      <c r="H26" s="3">
        <f>2*RS*G26/C26/C26</f>
        <v>7.0370370370370378E-5</v>
      </c>
      <c r="I26" s="1" cm="1">
        <f t="array" ref="I26">1/(1-SQRT(1-4*(RS/$C26/$C26)*($G26+(VAC*VAC/RP))))</f>
        <v>4102.3757510791065</v>
      </c>
      <c r="J26" s="4">
        <f t="shared" si="4"/>
        <v>0.28868570100186308</v>
      </c>
      <c r="L26" s="16">
        <f t="shared" si="5"/>
        <v>4.3302855150279465</v>
      </c>
      <c r="M26" s="16" t="b">
        <f t="shared" si="6"/>
        <v>1</v>
      </c>
      <c r="N26" s="17">
        <f t="shared" si="7"/>
        <v>12</v>
      </c>
      <c r="O26" s="3">
        <f>2*RS*N26/C26/C26</f>
        <v>5.925925925925926E-5</v>
      </c>
      <c r="P26" s="1">
        <f>1/(1-SQRT(1-4*(RS/$C26/$C26)*($N26+(VAC*VAC/RP))))</f>
        <v>4298.3496015051642</v>
      </c>
      <c r="Q26" s="4">
        <f t="shared" si="8"/>
        <v>0.25471701342252823</v>
      </c>
      <c r="R26" s="16" t="b">
        <f t="shared" si="9"/>
        <v>1</v>
      </c>
      <c r="S26" s="17">
        <f t="shared" si="10"/>
        <v>9</v>
      </c>
      <c r="T26" s="3">
        <f>2*RS*S26/I26/I26</f>
        <v>5.3477566519576146E-7</v>
      </c>
      <c r="U26" s="1">
        <f>1/(1-SQRT(1-4*(RS/$C26/$C26)*($N26+(VAC*VAC/RP))))</f>
        <v>4298.3496015051642</v>
      </c>
      <c r="V26" s="4">
        <f t="shared" si="11"/>
        <v>2.2986527673888603E-3</v>
      </c>
      <c r="W26" s="16" t="b">
        <f t="shared" si="12"/>
        <v>1</v>
      </c>
    </row>
    <row r="27" spans="1:23" x14ac:dyDescent="0.45">
      <c r="A27" s="2">
        <v>0.09</v>
      </c>
      <c r="B27" s="8">
        <f t="shared" si="1"/>
        <v>90</v>
      </c>
      <c r="C27">
        <v>450</v>
      </c>
      <c r="D27" s="7">
        <f t="shared" si="2"/>
        <v>0.19999999999999998</v>
      </c>
      <c r="E27" s="4"/>
      <c r="F27" s="1">
        <f t="shared" si="3"/>
        <v>90</v>
      </c>
      <c r="G27" s="7">
        <f>B27*loading</f>
        <v>85.5</v>
      </c>
      <c r="H27" s="3">
        <f>2*RS*G27/C27/C27</f>
        <v>4.2222222222222222E-4</v>
      </c>
      <c r="I27" s="1" cm="1">
        <f t="array" ref="I27">1/(1-SQRT(1-4*(RS/$C27/$C27)*($G27+(VAC*VAC/RP))))</f>
        <v>1678.5260158399708</v>
      </c>
      <c r="J27" s="4">
        <f t="shared" si="4"/>
        <v>0.70871098446576541</v>
      </c>
      <c r="L27" s="16">
        <f t="shared" si="5"/>
        <v>63.783988601918885</v>
      </c>
      <c r="M27" s="16" t="b">
        <f t="shared" si="6"/>
        <v>1</v>
      </c>
      <c r="N27" s="17">
        <f t="shared" si="7"/>
        <v>72</v>
      </c>
      <c r="O27" s="3">
        <f>2*RS*N27/C27/C27</f>
        <v>3.5555555555555557E-4</v>
      </c>
      <c r="P27" s="1">
        <f>1/(1-SQRT(1-4*(RS/$C27/$C27)*($N27+(VAC*VAC/RP))))</f>
        <v>1890.1568710097256</v>
      </c>
      <c r="Q27" s="4">
        <f t="shared" si="8"/>
        <v>0.67205577635901359</v>
      </c>
      <c r="R27" s="16" t="b">
        <f t="shared" si="9"/>
        <v>1</v>
      </c>
      <c r="S27" s="17">
        <f t="shared" si="10"/>
        <v>54</v>
      </c>
      <c r="T27" s="3">
        <f>2*RS*S27/I27/I27</f>
        <v>1.9166270186757535E-5</v>
      </c>
      <c r="U27" s="1">
        <f>1/(1-SQRT(1-4*(RS/$C27/$C27)*($N27+(VAC*VAC/RP))))</f>
        <v>1890.1568710097256</v>
      </c>
      <c r="V27" s="4">
        <f t="shared" si="11"/>
        <v>3.6227257285128614E-2</v>
      </c>
      <c r="W27" s="16" t="b">
        <f t="shared" si="12"/>
        <v>1</v>
      </c>
    </row>
    <row r="28" spans="1:23" x14ac:dyDescent="0.45">
      <c r="A28" s="2">
        <v>0.3</v>
      </c>
      <c r="B28" s="8">
        <f t="shared" si="1"/>
        <v>300</v>
      </c>
      <c r="C28">
        <v>450</v>
      </c>
      <c r="D28" s="7">
        <f t="shared" si="2"/>
        <v>0.66666666666666663</v>
      </c>
      <c r="E28" s="4"/>
      <c r="F28" s="1">
        <f t="shared" si="3"/>
        <v>300</v>
      </c>
      <c r="G28" s="7">
        <f>B28*loading</f>
        <v>285</v>
      </c>
      <c r="H28" s="3">
        <f>2*RS*G28/C28/C28</f>
        <v>1.4074074074074073E-3</v>
      </c>
      <c r="I28" s="1" cm="1">
        <f t="array" ref="I28">1/(1-SQRT(1-4*(RS/$C28/$C28)*($G28+(VAC*VAC/RP))))</f>
        <v>632.10329554160217</v>
      </c>
      <c r="J28" s="4">
        <f t="shared" si="4"/>
        <v>0.88962686039188454</v>
      </c>
      <c r="L28" s="16">
        <f t="shared" si="5"/>
        <v>266.88805811756538</v>
      </c>
      <c r="M28" s="16" t="b">
        <f t="shared" si="6"/>
        <v>1</v>
      </c>
      <c r="N28" s="17">
        <f t="shared" si="7"/>
        <v>240</v>
      </c>
      <c r="O28" s="3">
        <f>2*RS*N28/C28/C28</f>
        <v>1.1851851851851852E-3</v>
      </c>
      <c r="P28" s="1">
        <f>1/(1-SQRT(1-4*(RS/$C28/$C28)*($N28+(VAC*VAC/RP))))</f>
        <v>735.58057427727988</v>
      </c>
      <c r="Q28" s="4">
        <f t="shared" si="8"/>
        <v>0.87179919914344284</v>
      </c>
      <c r="R28" s="16" t="b">
        <f t="shared" si="9"/>
        <v>0</v>
      </c>
      <c r="S28" s="17" t="e">
        <f t="shared" si="10"/>
        <v>#N/A</v>
      </c>
      <c r="T28" s="3" t="e">
        <f>2*RS*S28/I28/I28</f>
        <v>#N/A</v>
      </c>
      <c r="U28" s="1">
        <f>1/(1-SQRT(1-4*(RS/$C28/$C28)*($N28+(VAC*VAC/RP))))</f>
        <v>735.58057427727988</v>
      </c>
      <c r="V28" s="4" t="e">
        <f t="shared" si="11"/>
        <v>#N/A</v>
      </c>
      <c r="W28" s="16" t="e">
        <f t="shared" si="12"/>
        <v>#N/A</v>
      </c>
    </row>
    <row r="29" spans="1:23" x14ac:dyDescent="0.45">
      <c r="A29" s="2">
        <v>0.6</v>
      </c>
      <c r="B29" s="8">
        <f t="shared" si="1"/>
        <v>600</v>
      </c>
      <c r="C29">
        <v>450</v>
      </c>
      <c r="D29" s="7">
        <f t="shared" si="2"/>
        <v>1.3333333333333333</v>
      </c>
      <c r="E29" s="4"/>
      <c r="F29" s="1">
        <f t="shared" si="3"/>
        <v>600</v>
      </c>
      <c r="G29" s="7">
        <f>B29*loading</f>
        <v>570</v>
      </c>
      <c r="H29" s="3">
        <f>2*RS*G29/C29/C29</f>
        <v>2.8148148148148147E-3</v>
      </c>
      <c r="I29" s="1" cm="1">
        <f t="array" ref="I29">1/(1-SQRT(1-4*(RS/$C29/$C29)*($G29+(VAC*VAC/RP))))</f>
        <v>334.15156864743716</v>
      </c>
      <c r="J29" s="4">
        <f t="shared" si="4"/>
        <v>0.94057478582241572</v>
      </c>
      <c r="L29" s="16">
        <f t="shared" si="5"/>
        <v>564.34487149344943</v>
      </c>
      <c r="M29" s="16" t="b">
        <f t="shared" si="6"/>
        <v>1</v>
      </c>
      <c r="N29" s="17">
        <f t="shared" si="7"/>
        <v>480</v>
      </c>
      <c r="O29" s="3">
        <f>2*RS*N29/C29/C29</f>
        <v>2.3703703703703703E-3</v>
      </c>
      <c r="P29" s="1">
        <f>1/(1-SQRT(1-4*(RS/$C29/$C29)*($N29+(VAC*VAC/RP))))</f>
        <v>392.62261750487244</v>
      </c>
      <c r="Q29" s="4">
        <f t="shared" si="8"/>
        <v>0.93066101927080869</v>
      </c>
      <c r="R29" s="16" t="b">
        <f t="shared" si="9"/>
        <v>0</v>
      </c>
      <c r="S29" s="17" t="e">
        <f t="shared" si="10"/>
        <v>#N/A</v>
      </c>
      <c r="T29" s="3" t="e">
        <f>2*RS*S29/I29/I29</f>
        <v>#N/A</v>
      </c>
      <c r="U29" s="1">
        <f>1/(1-SQRT(1-4*(RS/$C29/$C29)*($N29+(VAC*VAC/RP))))</f>
        <v>392.62261750487244</v>
      </c>
      <c r="V29" s="4" t="e">
        <f t="shared" si="11"/>
        <v>#N/A</v>
      </c>
      <c r="W29" s="16" t="e">
        <f t="shared" si="12"/>
        <v>#N/A</v>
      </c>
    </row>
    <row r="30" spans="1:23" x14ac:dyDescent="0.45">
      <c r="A30" s="2">
        <v>0.9</v>
      </c>
      <c r="B30" s="8">
        <f t="shared" si="1"/>
        <v>900</v>
      </c>
      <c r="C30">
        <v>450</v>
      </c>
      <c r="D30" s="7">
        <f t="shared" si="2"/>
        <v>2</v>
      </c>
      <c r="E30" s="4"/>
      <c r="F30" s="1">
        <f t="shared" si="3"/>
        <v>900</v>
      </c>
      <c r="G30" s="7">
        <f>B30*loading</f>
        <v>855</v>
      </c>
      <c r="H30" s="3">
        <f>2*RS*G30/C30/C30</f>
        <v>4.2222222222222218E-3</v>
      </c>
      <c r="I30" s="1" cm="1">
        <f t="array" ref="I30">1/(1-SQRT(1-4*(RS/$C30/$C30)*($G30+(VAC*VAC/RP))))</f>
        <v>226.9999863565636</v>
      </c>
      <c r="J30" s="4">
        <f t="shared" si="4"/>
        <v>0.95844438683882394</v>
      </c>
      <c r="L30" s="16">
        <f t="shared" si="5"/>
        <v>862.59994815494156</v>
      </c>
      <c r="M30" s="16" t="b">
        <f t="shared" si="6"/>
        <v>0</v>
      </c>
      <c r="N30" s="17" t="e">
        <f t="shared" si="7"/>
        <v>#N/A</v>
      </c>
      <c r="O30" s="3" t="e">
        <f>2*RS*N30/C30/C30</f>
        <v>#N/A</v>
      </c>
      <c r="P30" s="1" t="e">
        <f>1/(1-SQRT(1-4*(RS/$C30/$C30)*($N30+(VAC*VAC/RP))))</f>
        <v>#N/A</v>
      </c>
      <c r="Q30" s="4" t="e">
        <f t="shared" si="8"/>
        <v>#N/A</v>
      </c>
      <c r="R30" s="16" t="e">
        <f t="shared" si="9"/>
        <v>#N/A</v>
      </c>
      <c r="S30" s="17" t="e">
        <f t="shared" si="10"/>
        <v>#N/A</v>
      </c>
      <c r="T30" s="3" t="e">
        <f>2*RS*S30/I30/I30</f>
        <v>#N/A</v>
      </c>
      <c r="U30" s="1" t="e">
        <f>1/(1-SQRT(1-4*(RS/$C30/$C30)*($N30+(VAC*VAC/RP))))</f>
        <v>#N/A</v>
      </c>
      <c r="V30" s="4" t="e">
        <f t="shared" si="11"/>
        <v>#N/A</v>
      </c>
      <c r="W30" s="16" t="e">
        <f t="shared" si="12"/>
        <v>#N/A</v>
      </c>
    </row>
    <row r="31" spans="1:23" x14ac:dyDescent="0.45">
      <c r="A31" s="2">
        <v>1.8</v>
      </c>
      <c r="B31" s="8">
        <f t="shared" si="1"/>
        <v>1800</v>
      </c>
      <c r="C31">
        <v>450</v>
      </c>
      <c r="D31" s="7">
        <f t="shared" si="2"/>
        <v>4</v>
      </c>
      <c r="E31" s="4"/>
      <c r="F31" s="1">
        <f t="shared" si="3"/>
        <v>1800</v>
      </c>
      <c r="G31" s="7">
        <f>B31*loading</f>
        <v>1710</v>
      </c>
      <c r="H31" s="3">
        <f>2*RS*G31/C31/C31</f>
        <v>8.4444444444444437E-3</v>
      </c>
      <c r="I31" s="1" cm="1">
        <f t="array" ref="I31">1/(1-SQRT(1-4*(RS/$C31/$C31)*($G31+(VAC*VAC/RP))))</f>
        <v>115.53664821188936</v>
      </c>
      <c r="J31" s="4">
        <f t="shared" si="4"/>
        <v>0.97564280712262119</v>
      </c>
      <c r="L31" s="16">
        <f t="shared" si="5"/>
        <v>1756.157052820718</v>
      </c>
      <c r="M31" s="16" t="b">
        <f t="shared" si="6"/>
        <v>0</v>
      </c>
      <c r="N31" s="17" t="e">
        <f t="shared" si="7"/>
        <v>#N/A</v>
      </c>
      <c r="O31" s="3" t="e">
        <f>2*RS*N31/C31/C31</f>
        <v>#N/A</v>
      </c>
      <c r="P31" s="1" t="e">
        <f>1/(1-SQRT(1-4*(RS/$C31/$C31)*($N31+(VAC*VAC/RP))))</f>
        <v>#N/A</v>
      </c>
      <c r="Q31" s="4" t="e">
        <f t="shared" si="8"/>
        <v>#N/A</v>
      </c>
      <c r="R31" s="16" t="e">
        <f t="shared" si="9"/>
        <v>#N/A</v>
      </c>
      <c r="S31" s="17" t="e">
        <f t="shared" si="10"/>
        <v>#N/A</v>
      </c>
      <c r="T31" s="3" t="e">
        <f>2*RS*S31/I31/I31</f>
        <v>#N/A</v>
      </c>
      <c r="U31" s="1" t="e">
        <f>1/(1-SQRT(1-4*(RS/$C31/$C31)*($N31+(VAC*VAC/RP))))</f>
        <v>#N/A</v>
      </c>
      <c r="V31" s="4" t="e">
        <f t="shared" si="11"/>
        <v>#N/A</v>
      </c>
      <c r="W31" s="16" t="e">
        <f t="shared" si="12"/>
        <v>#N/A</v>
      </c>
    </row>
    <row r="32" spans="1:23" x14ac:dyDescent="0.45">
      <c r="A32" s="2">
        <v>3</v>
      </c>
      <c r="B32" s="8">
        <f t="shared" si="1"/>
        <v>3000</v>
      </c>
      <c r="C32">
        <v>450</v>
      </c>
      <c r="D32" s="7">
        <f t="shared" si="2"/>
        <v>6.666666666666667</v>
      </c>
      <c r="E32" s="4"/>
      <c r="F32" s="1">
        <f t="shared" si="3"/>
        <v>3000</v>
      </c>
      <c r="G32" s="7">
        <f>B32*loading</f>
        <v>2850</v>
      </c>
      <c r="H32" s="3">
        <f>2*RS*G32/C32/C32</f>
        <v>1.4074074074074074E-2</v>
      </c>
      <c r="I32" s="1" cm="1">
        <f t="array" ref="I32">1/(1-SQRT(1-4*(RS/$C32/$C32)*($G32+(VAC*VAC/RP))))</f>
        <v>69.684458008897835</v>
      </c>
      <c r="J32" s="14">
        <f t="shared" si="4"/>
        <v>0.98074422382893245</v>
      </c>
      <c r="L32" s="16">
        <f t="shared" si="5"/>
        <v>2942.2326714867972</v>
      </c>
      <c r="M32" s="16" t="b">
        <f t="shared" si="6"/>
        <v>0</v>
      </c>
      <c r="N32" s="17" t="e">
        <f t="shared" si="7"/>
        <v>#N/A</v>
      </c>
      <c r="O32" s="3" t="e">
        <f>2*RS*N32/C32/C32</f>
        <v>#N/A</v>
      </c>
      <c r="P32" s="1" t="e">
        <f>1/(1-SQRT(1-4*(RS/$C32/$C32)*($N32+(VAC*VAC/RP))))</f>
        <v>#N/A</v>
      </c>
      <c r="Q32" s="4" t="e">
        <f t="shared" si="8"/>
        <v>#N/A</v>
      </c>
      <c r="R32" s="16" t="e">
        <f t="shared" si="9"/>
        <v>#N/A</v>
      </c>
      <c r="S32" s="17" t="e">
        <f t="shared" si="10"/>
        <v>#N/A</v>
      </c>
      <c r="T32" s="3" t="e">
        <f>2*RS*S32/I32/I32</f>
        <v>#N/A</v>
      </c>
      <c r="U32" s="1" t="e">
        <f>1/(1-SQRT(1-4*(RS/$C32/$C32)*($N32+(VAC*VAC/RP))))</f>
        <v>#N/A</v>
      </c>
      <c r="V32" s="4" t="e">
        <f t="shared" si="11"/>
        <v>#N/A</v>
      </c>
      <c r="W32" s="16" t="e">
        <f t="shared" si="12"/>
        <v>#N/A</v>
      </c>
    </row>
    <row r="33" spans="1:23" x14ac:dyDescent="0.45">
      <c r="A33" s="2">
        <v>0.1</v>
      </c>
      <c r="B33" s="8">
        <f t="shared" si="1"/>
        <v>100</v>
      </c>
      <c r="C33">
        <v>180</v>
      </c>
      <c r="D33" s="7">
        <f t="shared" si="2"/>
        <v>0.55555555555555558</v>
      </c>
      <c r="F33" s="1">
        <f t="shared" si="3"/>
        <v>100</v>
      </c>
      <c r="G33" s="17">
        <f>B33*loading</f>
        <v>95</v>
      </c>
      <c r="H33" s="3">
        <f>2*RS*G33/C33/C33</f>
        <v>2.9320987654320989E-3</v>
      </c>
      <c r="I33" s="1" cm="1">
        <f t="array" ref="I33">1/(1-SQRT(1-4*(RS/$C33/$C33)*($G33+(VAC*VAC/RP))))</f>
        <v>248.52742567539789</v>
      </c>
      <c r="J33" s="4">
        <f t="shared" si="4"/>
        <v>0.72870695799885188</v>
      </c>
      <c r="L33" s="16">
        <f t="shared" si="5"/>
        <v>72.870695799885183</v>
      </c>
      <c r="M33" s="16" t="b">
        <f t="shared" si="6"/>
        <v>1</v>
      </c>
      <c r="N33" s="17">
        <f t="shared" si="7"/>
        <v>80</v>
      </c>
      <c r="O33" s="3">
        <f>2*RS*N33/C33/C33</f>
        <v>2.4691358024691358E-3</v>
      </c>
      <c r="P33" s="1">
        <f>1/(1-SQRT(1-4*(RS/$C33/$C33)*($N33+(VAC*VAC/RP))))</f>
        <v>280.97970529583444</v>
      </c>
      <c r="Q33" s="4">
        <f t="shared" si="8"/>
        <v>0.69377705011317148</v>
      </c>
      <c r="R33" s="16" t="b">
        <f t="shared" si="9"/>
        <v>1</v>
      </c>
      <c r="S33" s="17">
        <f t="shared" si="10"/>
        <v>60</v>
      </c>
      <c r="T33" s="3">
        <f>2*RS*S33/I33/I33</f>
        <v>9.7141008473761853E-4</v>
      </c>
      <c r="U33" s="1">
        <f>1/(1-SQRT(1-4*(RS/$C33/$C33)*($N33+(VAC*VAC/RP))))</f>
        <v>280.97970529583444</v>
      </c>
      <c r="V33" s="4">
        <f t="shared" si="11"/>
        <v>0.27294651933097763</v>
      </c>
      <c r="W33" s="16" t="b">
        <f t="shared" si="12"/>
        <v>1</v>
      </c>
    </row>
    <row r="34" spans="1:23" x14ac:dyDescent="0.45">
      <c r="A34" s="2">
        <v>0.2</v>
      </c>
      <c r="B34" s="8">
        <f t="shared" si="1"/>
        <v>200</v>
      </c>
      <c r="C34">
        <v>180</v>
      </c>
      <c r="D34" s="7">
        <f t="shared" si="2"/>
        <v>1.1111111111111112</v>
      </c>
      <c r="F34" s="1">
        <f t="shared" si="3"/>
        <v>200</v>
      </c>
      <c r="G34" s="7">
        <f>B34*loading</f>
        <v>190</v>
      </c>
      <c r="H34" s="3">
        <f>2*RS*G34/C34/C34</f>
        <v>5.8641975308641979E-3</v>
      </c>
      <c r="I34" s="1" cm="1">
        <f t="array" ref="I34">1/(1-SQRT(1-4*(RS/$C34/$C34)*($G34+(VAC*VAC/RP))))</f>
        <v>143.43068261995231</v>
      </c>
      <c r="J34" s="4">
        <f t="shared" si="4"/>
        <v>0.84110585487009071</v>
      </c>
      <c r="L34" s="16">
        <f t="shared" si="5"/>
        <v>168.22117097401815</v>
      </c>
      <c r="M34" s="16" t="b">
        <f t="shared" si="6"/>
        <v>1</v>
      </c>
      <c r="N34" s="17">
        <f t="shared" si="7"/>
        <v>160</v>
      </c>
      <c r="O34" s="3">
        <f>2*RS*N34/C34/C34</f>
        <v>4.9382716049382715E-3</v>
      </c>
      <c r="P34" s="1">
        <f>1/(1-SQRT(1-4*(RS/$C34/$C34)*($N34+(VAC*VAC/RP))))</f>
        <v>165.56238029854288</v>
      </c>
      <c r="Q34" s="4">
        <f t="shared" si="8"/>
        <v>0.81759200147428579</v>
      </c>
      <c r="R34" s="16" t="b">
        <f t="shared" si="9"/>
        <v>0</v>
      </c>
      <c r="S34" s="17" t="e">
        <f t="shared" si="10"/>
        <v>#N/A</v>
      </c>
      <c r="T34" s="3" t="e">
        <f>2*RS*S34/I34/I34</f>
        <v>#N/A</v>
      </c>
      <c r="U34" s="1">
        <f>1/(1-SQRT(1-4*(RS/$C34/$C34)*($N34+(VAC*VAC/RP))))</f>
        <v>165.56238029854288</v>
      </c>
      <c r="V34" s="4" t="e">
        <f t="shared" si="11"/>
        <v>#N/A</v>
      </c>
      <c r="W34" s="16" t="e">
        <f t="shared" si="12"/>
        <v>#N/A</v>
      </c>
    </row>
    <row r="35" spans="1:23" x14ac:dyDescent="0.45">
      <c r="A35" s="2">
        <v>0.3</v>
      </c>
      <c r="B35" s="8">
        <f t="shared" si="1"/>
        <v>300</v>
      </c>
      <c r="C35">
        <v>180</v>
      </c>
      <c r="D35" s="7">
        <f t="shared" si="2"/>
        <v>1.6666666666666665</v>
      </c>
      <c r="F35" s="1">
        <f t="shared" si="3"/>
        <v>300</v>
      </c>
      <c r="G35" s="7">
        <f>B35*loading</f>
        <v>285</v>
      </c>
      <c r="H35" s="3">
        <f>2*RS*G35/C35/C35</f>
        <v>8.7962962962962951E-3</v>
      </c>
      <c r="I35" s="1" cm="1">
        <f t="array" ref="I35">1/(1-SQRT(1-4*(RS/$C35/$C35)*($G35+(VAC*VAC/RP))))</f>
        <v>100.71409595851406</v>
      </c>
      <c r="J35" s="4">
        <f t="shared" si="4"/>
        <v>0.88591102926470688</v>
      </c>
      <c r="L35" s="16">
        <f t="shared" si="5"/>
        <v>265.77330877941205</v>
      </c>
      <c r="M35" s="16" t="b">
        <f t="shared" si="6"/>
        <v>1</v>
      </c>
      <c r="N35" s="17">
        <f t="shared" si="7"/>
        <v>240</v>
      </c>
      <c r="O35" s="3">
        <f>2*RS*N35/C35/C35</f>
        <v>7.4074074074074068E-3</v>
      </c>
      <c r="P35" s="1">
        <f>1/(1-SQRT(1-4*(RS/$C35/$C35)*($N35+(VAC*VAC/RP))))</f>
        <v>117.27080535407434</v>
      </c>
      <c r="Q35" s="4">
        <f t="shared" si="8"/>
        <v>0.86867263225240243</v>
      </c>
      <c r="R35" s="16" t="b">
        <f t="shared" si="9"/>
        <v>0</v>
      </c>
      <c r="S35" s="17" t="e">
        <f t="shared" si="10"/>
        <v>#N/A</v>
      </c>
      <c r="T35" s="3" t="e">
        <f>2*RS*S35/I35/I35</f>
        <v>#N/A</v>
      </c>
      <c r="U35" s="1">
        <f>1/(1-SQRT(1-4*(RS/$C35/$C35)*($N35+(VAC*VAC/RP))))</f>
        <v>117.27080535407434</v>
      </c>
      <c r="V35" s="4" t="e">
        <f t="shared" si="11"/>
        <v>#N/A</v>
      </c>
      <c r="W35" s="16" t="e">
        <f t="shared" si="12"/>
        <v>#N/A</v>
      </c>
    </row>
    <row r="36" spans="1:23" x14ac:dyDescent="0.45">
      <c r="A36" s="2">
        <v>0.4</v>
      </c>
      <c r="B36" s="8">
        <f t="shared" si="1"/>
        <v>400</v>
      </c>
      <c r="C36">
        <v>180</v>
      </c>
      <c r="D36" s="7">
        <f t="shared" si="2"/>
        <v>2.2222222222222223</v>
      </c>
      <c r="F36" s="1">
        <f t="shared" si="3"/>
        <v>400</v>
      </c>
      <c r="G36" s="7">
        <f>B36*loading</f>
        <v>380</v>
      </c>
      <c r="H36" s="3">
        <f>2*RS*G36/C36/C36</f>
        <v>1.1728395061728396E-2</v>
      </c>
      <c r="I36" s="1" cm="1">
        <f t="array" ref="I36">1/(1-SQRT(1-4*(RS/$C36/$C36)*($G36+(VAC*VAC/RP))))</f>
        <v>77.549178723365429</v>
      </c>
      <c r="J36" s="4">
        <f t="shared" si="4"/>
        <v>0.90952740478021188</v>
      </c>
      <c r="L36" s="16">
        <f t="shared" si="5"/>
        <v>363.81096191208474</v>
      </c>
      <c r="M36" s="16" t="b">
        <f t="shared" si="6"/>
        <v>1</v>
      </c>
      <c r="N36" s="17">
        <f t="shared" si="7"/>
        <v>320</v>
      </c>
      <c r="O36" s="3">
        <f>2*RS*N36/C36/C36</f>
        <v>9.876543209876543E-3</v>
      </c>
      <c r="P36" s="1">
        <f>1/(1-SQRT(1-4*(RS/$C36/$C36)*($N36+(VAC*VAC/RP))))</f>
        <v>90.737687923687076</v>
      </c>
      <c r="Q36" s="4">
        <f t="shared" si="8"/>
        <v>0.89617469554258844</v>
      </c>
      <c r="R36" s="16" t="b">
        <f t="shared" si="9"/>
        <v>0</v>
      </c>
      <c r="S36" s="17" t="e">
        <f t="shared" si="10"/>
        <v>#N/A</v>
      </c>
      <c r="T36" s="3" t="e">
        <f>2*RS*S36/I36/I36</f>
        <v>#N/A</v>
      </c>
      <c r="U36" s="1">
        <f>1/(1-SQRT(1-4*(RS/$C36/$C36)*($N36+(VAC*VAC/RP))))</f>
        <v>90.737687923687076</v>
      </c>
      <c r="V36" s="4" t="e">
        <f t="shared" si="11"/>
        <v>#N/A</v>
      </c>
      <c r="W36" s="16" t="e">
        <f t="shared" si="12"/>
        <v>#N/A</v>
      </c>
    </row>
    <row r="37" spans="1:23" x14ac:dyDescent="0.45">
      <c r="A37" s="2">
        <v>0.5</v>
      </c>
      <c r="B37" s="8">
        <f t="shared" si="1"/>
        <v>500</v>
      </c>
      <c r="C37">
        <v>180</v>
      </c>
      <c r="D37" s="7">
        <f t="shared" si="2"/>
        <v>2.7777777777777777</v>
      </c>
      <c r="F37" s="1">
        <f t="shared" si="3"/>
        <v>500</v>
      </c>
      <c r="G37" s="7">
        <f>B37*loading</f>
        <v>475</v>
      </c>
      <c r="H37" s="3">
        <f>2*RS*G37/C37/C37</f>
        <v>1.4660493827160493E-2</v>
      </c>
      <c r="I37" s="1" cm="1">
        <f t="array" ref="I37">1/(1-SQRT(1-4*(RS/$C37/$C37)*($G37+(VAC*VAC/RP))))</f>
        <v>63.012257834051894</v>
      </c>
      <c r="J37" s="4">
        <f t="shared" si="4"/>
        <v>0.92379081701156318</v>
      </c>
      <c r="L37" s="16">
        <f t="shared" si="5"/>
        <v>461.89540850578157</v>
      </c>
      <c r="M37" s="16" t="b">
        <f t="shared" si="6"/>
        <v>1</v>
      </c>
      <c r="N37" s="17">
        <f t="shared" si="7"/>
        <v>400</v>
      </c>
      <c r="O37" s="3">
        <f>2*RS*N37/C37/C37</f>
        <v>1.234567901234568E-2</v>
      </c>
      <c r="P37" s="1">
        <f>1/(1-SQRT(1-4*(RS/$C37/$C37)*($N37+(VAC*VAC/RP))))</f>
        <v>73.961274245134106</v>
      </c>
      <c r="Q37" s="4">
        <f t="shared" si="8"/>
        <v>0.91310215117449522</v>
      </c>
      <c r="R37" s="16" t="b">
        <f t="shared" si="9"/>
        <v>0</v>
      </c>
      <c r="S37" s="17" t="e">
        <f t="shared" si="10"/>
        <v>#N/A</v>
      </c>
      <c r="T37" s="3" t="e">
        <f>2*RS*S37/I37/I37</f>
        <v>#N/A</v>
      </c>
      <c r="U37" s="1">
        <f>1/(1-SQRT(1-4*(RS/$C37/$C37)*($N37+(VAC*VAC/RP))))</f>
        <v>73.961274245134106</v>
      </c>
      <c r="V37" s="4" t="e">
        <f t="shared" si="11"/>
        <v>#N/A</v>
      </c>
      <c r="W37" s="16" t="e">
        <f t="shared" si="12"/>
        <v>#N/A</v>
      </c>
    </row>
    <row r="38" spans="1:23" x14ac:dyDescent="0.45">
      <c r="A38" s="2">
        <v>0.6</v>
      </c>
      <c r="B38" s="8">
        <f t="shared" si="1"/>
        <v>600</v>
      </c>
      <c r="C38">
        <v>180</v>
      </c>
      <c r="D38" s="7">
        <f t="shared" si="2"/>
        <v>3.333333333333333</v>
      </c>
      <c r="F38" s="1">
        <f t="shared" si="3"/>
        <v>600</v>
      </c>
      <c r="G38" s="7">
        <f>B38*loading</f>
        <v>570</v>
      </c>
      <c r="H38" s="3">
        <f>2*RS*G38/C38/C38</f>
        <v>1.759259259259259E-2</v>
      </c>
      <c r="I38" s="1" cm="1">
        <f t="array" ref="I38">1/(1-SQRT(1-4*(RS/$C38/$C38)*($G38+(VAC*VAC/RP))))</f>
        <v>53.039612554640087</v>
      </c>
      <c r="J38" s="4">
        <f t="shared" si="4"/>
        <v>0.93310429494274216</v>
      </c>
      <c r="L38" s="16">
        <f t="shared" si="5"/>
        <v>559.8625769656453</v>
      </c>
      <c r="M38" s="16" t="b">
        <f t="shared" si="6"/>
        <v>1</v>
      </c>
      <c r="N38" s="17">
        <f t="shared" si="7"/>
        <v>480</v>
      </c>
      <c r="O38" s="3">
        <f>2*RS*N38/C38/C38</f>
        <v>1.4814814814814814E-2</v>
      </c>
      <c r="P38" s="1">
        <f>1/(1-SQRT(1-4*(RS/$C38/$C38)*($N38+(VAC*VAC/RP))))</f>
        <v>62.395681755704146</v>
      </c>
      <c r="Q38" s="4">
        <f t="shared" si="8"/>
        <v>0.92438047045487615</v>
      </c>
      <c r="R38" s="16" t="b">
        <f t="shared" si="9"/>
        <v>0</v>
      </c>
      <c r="S38" s="17" t="e">
        <f t="shared" si="10"/>
        <v>#N/A</v>
      </c>
      <c r="T38" s="3" t="e">
        <f>2*RS*S38/I38/I38</f>
        <v>#N/A</v>
      </c>
      <c r="U38" s="1">
        <f>1/(1-SQRT(1-4*(RS/$C38/$C38)*($N38+(VAC*VAC/RP))))</f>
        <v>62.395681755704146</v>
      </c>
      <c r="V38" s="4" t="e">
        <f t="shared" si="11"/>
        <v>#N/A</v>
      </c>
      <c r="W38" s="16" t="e">
        <f t="shared" si="12"/>
        <v>#N/A</v>
      </c>
    </row>
    <row r="39" spans="1:23" x14ac:dyDescent="0.45">
      <c r="A39" s="2">
        <v>0.7</v>
      </c>
      <c r="B39" s="8">
        <f t="shared" si="1"/>
        <v>700</v>
      </c>
      <c r="C39">
        <v>180</v>
      </c>
      <c r="D39" s="7">
        <f t="shared" si="2"/>
        <v>3.8888888888888888</v>
      </c>
      <c r="F39" s="1">
        <f t="shared" si="3"/>
        <v>700</v>
      </c>
      <c r="G39" s="7">
        <f>B39*loading</f>
        <v>665</v>
      </c>
      <c r="H39" s="3">
        <f>2*RS*G39/C39/C39</f>
        <v>2.0524691358024691E-2</v>
      </c>
      <c r="I39" s="1" cm="1">
        <f t="array" ref="I39">1/(1-SQRT(1-4*(RS/$C39/$C39)*($G39+(VAC*VAC/RP))))</f>
        <v>45.77320912616473</v>
      </c>
      <c r="J39" s="4">
        <f t="shared" si="4"/>
        <v>0.93948098978085015</v>
      </c>
      <c r="L39" s="16">
        <f t="shared" si="5"/>
        <v>657.63669284659511</v>
      </c>
      <c r="M39" s="16" t="b">
        <f t="shared" si="6"/>
        <v>1</v>
      </c>
      <c r="N39" s="17">
        <f t="shared" si="7"/>
        <v>560</v>
      </c>
      <c r="O39" s="3">
        <f>2*RS*N39/C39/C39</f>
        <v>1.7283950617283952E-2</v>
      </c>
      <c r="P39" s="1">
        <f>1/(1-SQRT(1-4*(RS/$C39/$C39)*($N39+(VAC*VAC/RP))))</f>
        <v>53.939438345255198</v>
      </c>
      <c r="Q39" s="4">
        <f t="shared" si="8"/>
        <v>0.93228658868342329</v>
      </c>
      <c r="R39" s="16" t="b">
        <f t="shared" si="9"/>
        <v>0</v>
      </c>
      <c r="S39" s="17" t="e">
        <f t="shared" si="10"/>
        <v>#N/A</v>
      </c>
      <c r="T39" s="3" t="e">
        <f>2*RS*S39/I39/I39</f>
        <v>#N/A</v>
      </c>
      <c r="U39" s="1">
        <f>1/(1-SQRT(1-4*(RS/$C39/$C39)*($N39+(VAC*VAC/RP))))</f>
        <v>53.939438345255198</v>
      </c>
      <c r="V39" s="4" t="e">
        <f t="shared" si="11"/>
        <v>#N/A</v>
      </c>
      <c r="W39" s="16" t="e">
        <f t="shared" si="12"/>
        <v>#N/A</v>
      </c>
    </row>
    <row r="40" spans="1:23" x14ac:dyDescent="0.45">
      <c r="A40" s="2">
        <v>0.8</v>
      </c>
      <c r="B40" s="8">
        <f t="shared" si="1"/>
        <v>800</v>
      </c>
      <c r="C40">
        <v>180</v>
      </c>
      <c r="D40" s="7">
        <f t="shared" si="2"/>
        <v>4.4444444444444446</v>
      </c>
      <c r="F40" s="1">
        <f t="shared" si="3"/>
        <v>800</v>
      </c>
      <c r="G40" s="7">
        <f>B40*loading</f>
        <v>760</v>
      </c>
      <c r="H40" s="3">
        <f>2*RS*G40/C40/C40</f>
        <v>2.3456790123456792E-2</v>
      </c>
      <c r="I40" s="1" cm="1">
        <f t="array" ref="I40">1/(1-SQRT(1-4*(RS/$C40/$C40)*($G40+(VAC*VAC/RP))))</f>
        <v>40.243012548170341</v>
      </c>
      <c r="J40" s="4">
        <f t="shared" si="4"/>
        <v>0.94397189927806979</v>
      </c>
      <c r="L40" s="16">
        <f t="shared" si="5"/>
        <v>755.17751942245582</v>
      </c>
      <c r="M40" s="16" t="b">
        <f t="shared" si="6"/>
        <v>1</v>
      </c>
      <c r="N40" s="17">
        <f t="shared" si="7"/>
        <v>640</v>
      </c>
      <c r="O40" s="3">
        <f>2*RS*N40/C40/C40</f>
        <v>1.9753086419753086E-2</v>
      </c>
      <c r="P40" s="1">
        <f>1/(1-SQRT(1-4*(RS/$C40/$C40)*($N40+(VAC*VAC/RP))))</f>
        <v>47.487169462646797</v>
      </c>
      <c r="Q40" s="4">
        <f t="shared" si="8"/>
        <v>0.93801816222512191</v>
      </c>
      <c r="R40" s="16" t="b">
        <f t="shared" si="9"/>
        <v>0</v>
      </c>
      <c r="S40" s="17" t="e">
        <f t="shared" si="10"/>
        <v>#N/A</v>
      </c>
      <c r="T40" s="3" t="e">
        <f>2*RS*S40/I40/I40</f>
        <v>#N/A</v>
      </c>
      <c r="U40" s="1">
        <f>1/(1-SQRT(1-4*(RS/$C40/$C40)*($N40+(VAC*VAC/RP))))</f>
        <v>47.487169462646797</v>
      </c>
      <c r="V40" s="4" t="e">
        <f t="shared" si="11"/>
        <v>#N/A</v>
      </c>
      <c r="W40" s="16" t="e">
        <f t="shared" si="12"/>
        <v>#N/A</v>
      </c>
    </row>
    <row r="41" spans="1:23" x14ac:dyDescent="0.45">
      <c r="A41" s="2">
        <v>0.9</v>
      </c>
      <c r="B41" s="8">
        <f t="shared" si="1"/>
        <v>900</v>
      </c>
      <c r="C41">
        <v>180</v>
      </c>
      <c r="D41" s="7">
        <f t="shared" si="2"/>
        <v>5</v>
      </c>
      <c r="F41" s="1">
        <f t="shared" si="3"/>
        <v>900</v>
      </c>
      <c r="G41" s="7">
        <f>B41*loading</f>
        <v>855</v>
      </c>
      <c r="H41" s="3">
        <f>2*RS*G41/C41/C41</f>
        <v>2.6388888888888889E-2</v>
      </c>
      <c r="I41" s="1" cm="1">
        <f t="array" ref="I41">1/(1-SQRT(1-4*(RS/$C41/$C41)*($G41+(VAC*VAC/RP))))</f>
        <v>35.893110895995818</v>
      </c>
      <c r="J41" s="4">
        <f t="shared" si="4"/>
        <v>0.94717931531100075</v>
      </c>
      <c r="L41" s="16">
        <f t="shared" si="5"/>
        <v>852.46138377990064</v>
      </c>
      <c r="M41" s="16" t="b">
        <f t="shared" si="6"/>
        <v>1</v>
      </c>
      <c r="N41" s="17">
        <f t="shared" si="7"/>
        <v>720</v>
      </c>
      <c r="O41" s="3">
        <f>2*RS*N41/C41/C41</f>
        <v>2.2222222222222223E-2</v>
      </c>
      <c r="P41" s="1">
        <f>1/(1-SQRT(1-4*(RS/$C41/$C41)*($N41+(VAC*VAC/RP))))</f>
        <v>42.401938129387155</v>
      </c>
      <c r="Q41" s="4">
        <f t="shared" si="8"/>
        <v>0.94226529176415907</v>
      </c>
      <c r="R41" s="16" t="b">
        <f t="shared" si="9"/>
        <v>0</v>
      </c>
      <c r="S41" s="17" t="e">
        <f t="shared" si="10"/>
        <v>#N/A</v>
      </c>
      <c r="T41" s="3" t="e">
        <f>2*RS*S41/I41/I41</f>
        <v>#N/A</v>
      </c>
      <c r="U41" s="1">
        <f>1/(1-SQRT(1-4*(RS/$C41/$C41)*($N41+(VAC*VAC/RP))))</f>
        <v>42.401938129387155</v>
      </c>
      <c r="V41" s="4" t="e">
        <f t="shared" si="11"/>
        <v>#N/A</v>
      </c>
      <c r="W41" s="16" t="e">
        <f t="shared" si="12"/>
        <v>#N/A</v>
      </c>
    </row>
    <row r="42" spans="1:23" x14ac:dyDescent="0.45">
      <c r="A42" s="2">
        <v>1</v>
      </c>
      <c r="B42" s="8">
        <f t="shared" si="1"/>
        <v>1000</v>
      </c>
      <c r="C42">
        <v>180</v>
      </c>
      <c r="D42" s="7">
        <f t="shared" si="2"/>
        <v>5.5555555555555554</v>
      </c>
      <c r="F42" s="1">
        <f t="shared" si="3"/>
        <v>1000</v>
      </c>
      <c r="G42" s="7">
        <f>B42*loading</f>
        <v>950</v>
      </c>
      <c r="H42" s="3">
        <f>2*RS*G42/C42/C42</f>
        <v>2.9320987654320986E-2</v>
      </c>
      <c r="I42" s="1" cm="1">
        <f t="array" ref="I42">1/(1-SQRT(1-4*(RS/$C42/$C42)*($G42+(VAC*VAC/RP))))</f>
        <v>32.382032711655476</v>
      </c>
      <c r="J42" s="4">
        <f t="shared" si="4"/>
        <v>0.94947318136026859</v>
      </c>
      <c r="L42" s="16">
        <f t="shared" si="5"/>
        <v>949.47318136026854</v>
      </c>
      <c r="M42" s="16" t="b">
        <f t="shared" si="6"/>
        <v>1</v>
      </c>
      <c r="N42" s="17">
        <f t="shared" si="7"/>
        <v>800</v>
      </c>
      <c r="O42" s="3">
        <f>2*RS*N42/C42/C42</f>
        <v>2.469135802469136E-2</v>
      </c>
      <c r="P42" s="1">
        <f>1/(1-SQRT(1-4*(RS/$C42/$C42)*($N42+(VAC*VAC/RP))))</f>
        <v>38.290872089495792</v>
      </c>
      <c r="Q42" s="4">
        <f t="shared" si="8"/>
        <v>0.94545363183940234</v>
      </c>
      <c r="R42" s="16" t="b">
        <f t="shared" si="9"/>
        <v>0</v>
      </c>
      <c r="S42" s="17" t="e">
        <f t="shared" si="10"/>
        <v>#N/A</v>
      </c>
      <c r="T42" s="3" t="e">
        <f>2*RS*S42/I42/I42</f>
        <v>#N/A</v>
      </c>
      <c r="U42" s="1">
        <f>1/(1-SQRT(1-4*(RS/$C42/$C42)*($N42+(VAC*VAC/RP))))</f>
        <v>38.290872089495792</v>
      </c>
      <c r="V42" s="4" t="e">
        <f t="shared" si="11"/>
        <v>#N/A</v>
      </c>
      <c r="W42" s="16" t="e">
        <f t="shared" si="12"/>
        <v>#N/A</v>
      </c>
    </row>
    <row r="43" spans="1:23" x14ac:dyDescent="0.45">
      <c r="A43" s="2">
        <v>1.1000000000000001</v>
      </c>
      <c r="B43" s="8">
        <f t="shared" si="1"/>
        <v>1100</v>
      </c>
      <c r="C43">
        <v>180</v>
      </c>
      <c r="D43" s="7">
        <f t="shared" si="2"/>
        <v>6.1111111111111116</v>
      </c>
      <c r="F43" s="1">
        <f t="shared" si="3"/>
        <v>1100</v>
      </c>
      <c r="G43" s="7">
        <f>B43*loading</f>
        <v>1045</v>
      </c>
      <c r="H43" s="3">
        <f>2*RS*G43/C43/C43</f>
        <v>3.2253086419753087E-2</v>
      </c>
      <c r="I43" s="1" cm="1">
        <f t="array" ref="I43">1/(1-SQRT(1-4*(RS/$C43/$C43)*($G43+(VAC*VAC/RP))))</f>
        <v>29.488442132368434</v>
      </c>
      <c r="J43" s="4">
        <f t="shared" si="4"/>
        <v>0.95109327247916708</v>
      </c>
      <c r="L43" s="16">
        <f t="shared" si="5"/>
        <v>1046.2025997270837</v>
      </c>
      <c r="M43" s="16" t="b">
        <f t="shared" si="6"/>
        <v>0</v>
      </c>
      <c r="N43" s="17" t="e">
        <f t="shared" si="7"/>
        <v>#N/A</v>
      </c>
      <c r="O43" s="3" t="e">
        <f>2*RS*N43/C43/C43</f>
        <v>#N/A</v>
      </c>
      <c r="P43" s="1" t="e">
        <f>1/(1-SQRT(1-4*(RS/$C43/$C43)*($N43+(VAC*VAC/RP))))</f>
        <v>#N/A</v>
      </c>
      <c r="Q43" s="4" t="e">
        <f t="shared" si="8"/>
        <v>#N/A</v>
      </c>
      <c r="R43" s="16" t="e">
        <f t="shared" si="9"/>
        <v>#N/A</v>
      </c>
      <c r="S43" s="17" t="e">
        <f t="shared" si="10"/>
        <v>#N/A</v>
      </c>
      <c r="T43" s="3" t="e">
        <f>2*RS*S43/I43/I43</f>
        <v>#N/A</v>
      </c>
      <c r="U43" s="1" t="e">
        <f>1/(1-SQRT(1-4*(RS/$C43/$C43)*($N43+(VAC*VAC/RP))))</f>
        <v>#N/A</v>
      </c>
      <c r="V43" s="4" t="e">
        <f t="shared" si="11"/>
        <v>#N/A</v>
      </c>
      <c r="W43" s="16" t="e">
        <f t="shared" si="12"/>
        <v>#N/A</v>
      </c>
    </row>
    <row r="44" spans="1:23" x14ac:dyDescent="0.45">
      <c r="A44" s="2">
        <v>1.2</v>
      </c>
      <c r="B44" s="8">
        <f t="shared" si="1"/>
        <v>1200</v>
      </c>
      <c r="C44">
        <v>180</v>
      </c>
      <c r="D44" s="7">
        <f t="shared" si="2"/>
        <v>6.6666666666666661</v>
      </c>
      <c r="F44" s="1">
        <f t="shared" si="3"/>
        <v>1200</v>
      </c>
      <c r="G44" s="7">
        <f>B44*loading</f>
        <v>1140</v>
      </c>
      <c r="H44" s="3">
        <f>2*RS*G44/C44/C44</f>
        <v>3.518518518518518E-2</v>
      </c>
      <c r="I44" s="1" cm="1">
        <f t="array" ref="I44">1/(1-SQRT(1-4*(RS/$C44/$C44)*($G44+(VAC*VAC/RP))))</f>
        <v>27.062577802099494</v>
      </c>
      <c r="J44" s="4">
        <f t="shared" si="4"/>
        <v>0.95220181155535244</v>
      </c>
      <c r="L44" s="16">
        <f t="shared" si="5"/>
        <v>1142.642173866423</v>
      </c>
      <c r="M44" s="16" t="b">
        <f t="shared" si="6"/>
        <v>0</v>
      </c>
      <c r="N44" s="17" t="e">
        <f t="shared" si="7"/>
        <v>#N/A</v>
      </c>
      <c r="O44" s="3" t="e">
        <f>2*RS*N44/C44/C44</f>
        <v>#N/A</v>
      </c>
      <c r="P44" s="1" t="e">
        <f>1/(1-SQRT(1-4*(RS/$C44/$C44)*($N44+(VAC*VAC/RP))))</f>
        <v>#N/A</v>
      </c>
      <c r="Q44" s="4" t="e">
        <f t="shared" si="8"/>
        <v>#N/A</v>
      </c>
      <c r="R44" s="16" t="e">
        <f t="shared" si="9"/>
        <v>#N/A</v>
      </c>
      <c r="S44" s="17" t="e">
        <f t="shared" si="10"/>
        <v>#N/A</v>
      </c>
      <c r="T44" s="3" t="e">
        <f>2*RS*S44/I44/I44</f>
        <v>#N/A</v>
      </c>
      <c r="U44" s="1" t="e">
        <f>1/(1-SQRT(1-4*(RS/$C44/$C44)*($N44+(VAC*VAC/RP))))</f>
        <v>#N/A</v>
      </c>
      <c r="V44" s="4" t="e">
        <f t="shared" si="11"/>
        <v>#N/A</v>
      </c>
      <c r="W44" s="16" t="e">
        <f t="shared" si="12"/>
        <v>#N/A</v>
      </c>
    </row>
    <row r="45" spans="1:23" x14ac:dyDescent="0.45">
      <c r="A45" s="2">
        <v>1.3</v>
      </c>
      <c r="B45" s="8">
        <f t="shared" si="1"/>
        <v>1300</v>
      </c>
      <c r="C45">
        <v>180</v>
      </c>
      <c r="D45" s="7">
        <f t="shared" si="2"/>
        <v>7.2222222222222223</v>
      </c>
      <c r="F45" s="1">
        <f t="shared" si="3"/>
        <v>1300</v>
      </c>
      <c r="G45" s="7">
        <f>B45*loading</f>
        <v>1235</v>
      </c>
      <c r="H45" s="3">
        <f>2*RS*G45/C45/C45</f>
        <v>3.8117283950617281E-2</v>
      </c>
      <c r="I45" s="1" cm="1">
        <f t="array" ref="I45">1/(1-SQRT(1-4*(RS/$C45/$C45)*($G45+(VAC*VAC/RP))))</f>
        <v>24.999485104744849</v>
      </c>
      <c r="J45" s="4">
        <f t="shared" si="4"/>
        <v>0.95291247235678667</v>
      </c>
      <c r="L45" s="16">
        <f t="shared" si="5"/>
        <v>1238.7862140638226</v>
      </c>
      <c r="M45" s="16" t="b">
        <f t="shared" si="6"/>
        <v>0</v>
      </c>
      <c r="N45" s="17" t="e">
        <f t="shared" si="7"/>
        <v>#N/A</v>
      </c>
      <c r="O45" s="3" t="e">
        <f>2*RS*N45/C45/C45</f>
        <v>#N/A</v>
      </c>
      <c r="P45" s="1" t="e">
        <f>1/(1-SQRT(1-4*(RS/$C45/$C45)*($N45+(VAC*VAC/RP))))</f>
        <v>#N/A</v>
      </c>
      <c r="Q45" s="4" t="e">
        <f t="shared" si="8"/>
        <v>#N/A</v>
      </c>
      <c r="R45" s="16" t="e">
        <f t="shared" si="9"/>
        <v>#N/A</v>
      </c>
      <c r="S45" s="17" t="e">
        <f t="shared" si="10"/>
        <v>#N/A</v>
      </c>
      <c r="T45" s="3" t="e">
        <f>2*RS*S45/I45/I45</f>
        <v>#N/A</v>
      </c>
      <c r="U45" s="1" t="e">
        <f>1/(1-SQRT(1-4*(RS/$C45/$C45)*($N45+(VAC*VAC/RP))))</f>
        <v>#N/A</v>
      </c>
      <c r="V45" s="4" t="e">
        <f t="shared" si="11"/>
        <v>#N/A</v>
      </c>
      <c r="W45" s="16" t="e">
        <f t="shared" si="12"/>
        <v>#N/A</v>
      </c>
    </row>
    <row r="46" spans="1:23" x14ac:dyDescent="0.45">
      <c r="A46" s="2">
        <v>1.4</v>
      </c>
      <c r="B46" s="8">
        <f t="shared" si="1"/>
        <v>1400</v>
      </c>
      <c r="C46">
        <v>180</v>
      </c>
      <c r="D46" s="7">
        <f t="shared" si="2"/>
        <v>7.7777777777777777</v>
      </c>
      <c r="F46" s="1">
        <f t="shared" si="3"/>
        <v>1400</v>
      </c>
      <c r="G46" s="7">
        <f>B46*loading</f>
        <v>1330</v>
      </c>
      <c r="H46" s="3">
        <f>2*RS*G46/C46/C46</f>
        <v>4.1049382716049382E-2</v>
      </c>
      <c r="I46" s="1" cm="1">
        <f t="array" ref="I46">1/(1-SQRT(1-4*(RS/$C46/$C46)*($G46+(VAC*VAC/RP))))</f>
        <v>23.223425281207927</v>
      </c>
      <c r="J46" s="4">
        <f t="shared" si="4"/>
        <v>0.95330727234588097</v>
      </c>
      <c r="L46" s="16">
        <f t="shared" si="5"/>
        <v>1334.6301812842335</v>
      </c>
      <c r="M46" s="16" t="b">
        <f t="shared" si="6"/>
        <v>0</v>
      </c>
      <c r="N46" s="17" t="e">
        <f t="shared" si="7"/>
        <v>#N/A</v>
      </c>
      <c r="O46" s="3" t="e">
        <f>2*RS*N46/C46/C46</f>
        <v>#N/A</v>
      </c>
      <c r="P46" s="1" t="e">
        <f>1/(1-SQRT(1-4*(RS/$C46/$C46)*($N46+(VAC*VAC/RP))))</f>
        <v>#N/A</v>
      </c>
      <c r="Q46" s="4" t="e">
        <f t="shared" si="8"/>
        <v>#N/A</v>
      </c>
      <c r="R46" s="16" t="e">
        <f t="shared" si="9"/>
        <v>#N/A</v>
      </c>
      <c r="S46" s="17" t="e">
        <f t="shared" si="10"/>
        <v>#N/A</v>
      </c>
      <c r="T46" s="3" t="e">
        <f>2*RS*S46/I46/I46</f>
        <v>#N/A</v>
      </c>
      <c r="U46" s="1" t="e">
        <f>1/(1-SQRT(1-4*(RS/$C46/$C46)*($N46+(VAC*VAC/RP))))</f>
        <v>#N/A</v>
      </c>
      <c r="V46" s="4" t="e">
        <f t="shared" si="11"/>
        <v>#N/A</v>
      </c>
      <c r="W46" s="16" t="e">
        <f t="shared" si="12"/>
        <v>#N/A</v>
      </c>
    </row>
    <row r="47" spans="1:23" x14ac:dyDescent="0.45">
      <c r="A47" s="2">
        <v>1.5</v>
      </c>
      <c r="B47" s="8">
        <f t="shared" si="1"/>
        <v>1500</v>
      </c>
      <c r="C47">
        <v>180</v>
      </c>
      <c r="D47" s="7">
        <f t="shared" si="2"/>
        <v>8.3333333333333339</v>
      </c>
      <c r="F47" s="1">
        <f t="shared" si="3"/>
        <v>1500</v>
      </c>
      <c r="G47" s="7">
        <f>B47*loading</f>
        <v>1425</v>
      </c>
      <c r="H47" s="3">
        <f>2*RS*G47/C47/C47</f>
        <v>4.3981481481481483E-2</v>
      </c>
      <c r="I47" s="1" cm="1">
        <f t="array" ref="I47">1/(1-SQRT(1-4*(RS/$C47/$C47)*($G47+(VAC*VAC/RP))))</f>
        <v>21.67837095769222</v>
      </c>
      <c r="J47" s="4">
        <f t="shared" si="4"/>
        <v>0.95344687082442636</v>
      </c>
      <c r="L47" s="16">
        <f t="shared" si="5"/>
        <v>1430.1703062366396</v>
      </c>
      <c r="M47" s="16" t="b">
        <f t="shared" si="6"/>
        <v>0</v>
      </c>
      <c r="N47" s="17" t="e">
        <f t="shared" si="7"/>
        <v>#N/A</v>
      </c>
      <c r="O47" s="3" t="e">
        <f>2*RS*N47/C47/C47</f>
        <v>#N/A</v>
      </c>
      <c r="P47" s="1" t="e">
        <f>1/(1-SQRT(1-4*(RS/$C47/$C47)*($N47+(VAC*VAC/RP))))</f>
        <v>#N/A</v>
      </c>
      <c r="Q47" s="4" t="e">
        <f t="shared" si="8"/>
        <v>#N/A</v>
      </c>
      <c r="R47" s="16" t="e">
        <f t="shared" si="9"/>
        <v>#N/A</v>
      </c>
      <c r="S47" s="17" t="e">
        <f t="shared" si="10"/>
        <v>#N/A</v>
      </c>
      <c r="T47" s="3" t="e">
        <f>2*RS*S47/I47/I47</f>
        <v>#N/A</v>
      </c>
      <c r="U47" s="1" t="e">
        <f>1/(1-SQRT(1-4*(RS/$C47/$C47)*($N47+(VAC*VAC/RP))))</f>
        <v>#N/A</v>
      </c>
      <c r="V47" s="4" t="e">
        <f t="shared" si="11"/>
        <v>#N/A</v>
      </c>
      <c r="W47" s="16" t="e">
        <f t="shared" si="12"/>
        <v>#N/A</v>
      </c>
    </row>
    <row r="48" spans="1:23" x14ac:dyDescent="0.45">
      <c r="A48" s="2">
        <v>1.6</v>
      </c>
      <c r="B48" s="8">
        <f t="shared" si="1"/>
        <v>1600</v>
      </c>
      <c r="C48">
        <v>180</v>
      </c>
      <c r="D48" s="7">
        <f t="shared" si="2"/>
        <v>8.8888888888888893</v>
      </c>
      <c r="F48" s="1">
        <f t="shared" si="3"/>
        <v>1600</v>
      </c>
      <c r="G48" s="7">
        <f>B48*loading</f>
        <v>1520</v>
      </c>
      <c r="H48" s="3">
        <f>2*RS*G48/C48/C48</f>
        <v>4.6913580246913583E-2</v>
      </c>
      <c r="I48" s="1" cm="1">
        <f t="array" ref="I48">1/(1-SQRT(1-4*(RS/$C48/$C48)*($G48+(VAC*VAC/RP))))</f>
        <v>20.321985391607242</v>
      </c>
      <c r="J48" s="4">
        <f t="shared" si="4"/>
        <v>0.95337709244577196</v>
      </c>
      <c r="L48" s="16">
        <f t="shared" si="5"/>
        <v>1525.4033479132352</v>
      </c>
      <c r="M48" s="16" t="b">
        <f t="shared" si="6"/>
        <v>0</v>
      </c>
      <c r="N48" s="17" t="e">
        <f t="shared" si="7"/>
        <v>#N/A</v>
      </c>
      <c r="O48" s="3" t="e">
        <f>2*RS*N48/C48/C48</f>
        <v>#N/A</v>
      </c>
      <c r="P48" s="1" t="e">
        <f>1/(1-SQRT(1-4*(RS/$C48/$C48)*($N48+(VAC*VAC/RP))))</f>
        <v>#N/A</v>
      </c>
      <c r="Q48" s="4" t="e">
        <f t="shared" si="8"/>
        <v>#N/A</v>
      </c>
      <c r="R48" s="16" t="e">
        <f t="shared" si="9"/>
        <v>#N/A</v>
      </c>
      <c r="S48" s="17" t="e">
        <f t="shared" si="10"/>
        <v>#N/A</v>
      </c>
      <c r="T48" s="3" t="e">
        <f>2*RS*S48/I48/I48</f>
        <v>#N/A</v>
      </c>
      <c r="U48" s="1" t="e">
        <f>1/(1-SQRT(1-4*(RS/$C48/$C48)*($N48+(VAC*VAC/RP))))</f>
        <v>#N/A</v>
      </c>
      <c r="V48" s="4" t="e">
        <f t="shared" si="11"/>
        <v>#N/A</v>
      </c>
      <c r="W48" s="16" t="e">
        <f t="shared" si="12"/>
        <v>#N/A</v>
      </c>
    </row>
    <row r="49" spans="1:23" x14ac:dyDescent="0.45">
      <c r="A49" s="2">
        <v>1.7</v>
      </c>
      <c r="B49" s="8">
        <f t="shared" si="1"/>
        <v>1700</v>
      </c>
      <c r="C49">
        <v>180</v>
      </c>
      <c r="D49" s="7">
        <f t="shared" si="2"/>
        <v>9.4444444444444446</v>
      </c>
      <c r="F49" s="1">
        <f t="shared" si="3"/>
        <v>1700</v>
      </c>
      <c r="G49" s="7">
        <f>B49*loading</f>
        <v>1615</v>
      </c>
      <c r="H49" s="3">
        <f>2*RS*G49/C49/C49</f>
        <v>4.9845679012345677E-2</v>
      </c>
      <c r="I49" s="1" cm="1">
        <f t="array" ref="I49">1/(1-SQRT(1-4*(RS/$C49/$C49)*($G49+(VAC*VAC/RP))))</f>
        <v>19.121681481198049</v>
      </c>
      <c r="J49" s="4">
        <f t="shared" si="4"/>
        <v>0.95313319728811263</v>
      </c>
      <c r="L49" s="16">
        <f t="shared" si="5"/>
        <v>1620.3264353897914</v>
      </c>
      <c r="M49" s="16" t="b">
        <f t="shared" si="6"/>
        <v>0</v>
      </c>
      <c r="N49" s="17" t="e">
        <f t="shared" si="7"/>
        <v>#N/A</v>
      </c>
      <c r="O49" s="3" t="e">
        <f>2*RS*N49/C49/C49</f>
        <v>#N/A</v>
      </c>
      <c r="P49" s="1" t="e">
        <f>1/(1-SQRT(1-4*(RS/$C49/$C49)*($N49+(VAC*VAC/RP))))</f>
        <v>#N/A</v>
      </c>
      <c r="Q49" s="4" t="e">
        <f t="shared" si="8"/>
        <v>#N/A</v>
      </c>
      <c r="R49" s="16" t="e">
        <f t="shared" si="9"/>
        <v>#N/A</v>
      </c>
      <c r="S49" s="17" t="e">
        <f t="shared" si="10"/>
        <v>#N/A</v>
      </c>
      <c r="T49" s="3" t="e">
        <f>2*RS*S49/I49/I49</f>
        <v>#N/A</v>
      </c>
      <c r="U49" s="1" t="e">
        <f>1/(1-SQRT(1-4*(RS/$C49/$C49)*($N49+(VAC*VAC/RP))))</f>
        <v>#N/A</v>
      </c>
      <c r="V49" s="4" t="e">
        <f t="shared" si="11"/>
        <v>#N/A</v>
      </c>
      <c r="W49" s="16" t="e">
        <f t="shared" si="12"/>
        <v>#N/A</v>
      </c>
    </row>
    <row r="50" spans="1:23" x14ac:dyDescent="0.45">
      <c r="A50" s="2">
        <v>1.8</v>
      </c>
      <c r="B50" s="8">
        <f t="shared" si="1"/>
        <v>1800</v>
      </c>
      <c r="C50">
        <v>180</v>
      </c>
      <c r="D50" s="7">
        <f t="shared" si="2"/>
        <v>10</v>
      </c>
      <c r="F50" s="1">
        <f t="shared" si="3"/>
        <v>1800</v>
      </c>
      <c r="G50" s="7">
        <f>B50*loading</f>
        <v>1710</v>
      </c>
      <c r="H50" s="3">
        <f>2*RS*G50/C50/C50</f>
        <v>5.2777777777777778E-2</v>
      </c>
      <c r="I50" s="1" cm="1">
        <f t="array" ref="I50">1/(1-SQRT(1-4*(RS/$C50/$C50)*($G50+(VAC*VAC/RP))))</f>
        <v>18.051968012154617</v>
      </c>
      <c r="J50" s="4">
        <f t="shared" si="4"/>
        <v>0.95274275619704929</v>
      </c>
      <c r="L50" s="16">
        <f t="shared" si="5"/>
        <v>1714.9369611546888</v>
      </c>
      <c r="M50" s="16" t="b">
        <f t="shared" si="6"/>
        <v>0</v>
      </c>
      <c r="N50" s="17" t="e">
        <f t="shared" si="7"/>
        <v>#N/A</v>
      </c>
      <c r="O50" s="3" t="e">
        <f>2*RS*N50/C50/C50</f>
        <v>#N/A</v>
      </c>
      <c r="P50" s="1" t="e">
        <f>1/(1-SQRT(1-4*(RS/$C50/$C50)*($N50+(VAC*VAC/RP))))</f>
        <v>#N/A</v>
      </c>
      <c r="Q50" s="4" t="e">
        <f t="shared" si="8"/>
        <v>#N/A</v>
      </c>
      <c r="R50" s="16" t="e">
        <f t="shared" si="9"/>
        <v>#N/A</v>
      </c>
      <c r="S50" s="17" t="e">
        <f t="shared" si="10"/>
        <v>#N/A</v>
      </c>
      <c r="T50" s="3" t="e">
        <f>2*RS*S50/I50/I50</f>
        <v>#N/A</v>
      </c>
      <c r="U50" s="1" t="e">
        <f>1/(1-SQRT(1-4*(RS/$C50/$C50)*($N50+(VAC*VAC/RP))))</f>
        <v>#N/A</v>
      </c>
      <c r="V50" s="4" t="e">
        <f t="shared" si="11"/>
        <v>#N/A</v>
      </c>
      <c r="W50" s="16" t="e">
        <f t="shared" si="12"/>
        <v>#N/A</v>
      </c>
    </row>
    <row r="51" spans="1:23" x14ac:dyDescent="0.45">
      <c r="A51" s="2">
        <v>1.9</v>
      </c>
      <c r="B51" s="8">
        <f t="shared" si="1"/>
        <v>1900</v>
      </c>
      <c r="C51">
        <v>180</v>
      </c>
      <c r="D51" s="7">
        <f t="shared" si="2"/>
        <v>10.555555555555555</v>
      </c>
      <c r="F51" s="1">
        <f t="shared" si="3"/>
        <v>1900</v>
      </c>
      <c r="G51" s="7">
        <f>B51*loading</f>
        <v>1805</v>
      </c>
      <c r="H51" s="3">
        <f>2*RS*G51/C51/C51</f>
        <v>5.5709876543209878E-2</v>
      </c>
      <c r="I51" s="1" cm="1">
        <f t="array" ref="I51">1/(1-SQRT(1-4*(RS/$C51/$C51)*($G51+(VAC*VAC/RP))))</f>
        <v>17.09261794367136</v>
      </c>
      <c r="J51" s="4">
        <f t="shared" si="4"/>
        <v>0.95222763544218536</v>
      </c>
      <c r="L51" s="16">
        <f t="shared" si="5"/>
        <v>1809.2325073401521</v>
      </c>
      <c r="M51" s="16" t="b">
        <f t="shared" si="6"/>
        <v>0</v>
      </c>
      <c r="N51" s="17" t="e">
        <f t="shared" si="7"/>
        <v>#N/A</v>
      </c>
      <c r="O51" s="3" t="e">
        <f>2*RS*N51/C51/C51</f>
        <v>#N/A</v>
      </c>
      <c r="P51" s="1" t="e">
        <f>1/(1-SQRT(1-4*(RS/$C51/$C51)*($N51+(VAC*VAC/RP))))</f>
        <v>#N/A</v>
      </c>
      <c r="Q51" s="4" t="e">
        <f t="shared" si="8"/>
        <v>#N/A</v>
      </c>
      <c r="R51" s="16" t="e">
        <f t="shared" si="9"/>
        <v>#N/A</v>
      </c>
      <c r="S51" s="17" t="e">
        <f t="shared" si="10"/>
        <v>#N/A</v>
      </c>
      <c r="T51" s="3" t="e">
        <f>2*RS*S51/I51/I51</f>
        <v>#N/A</v>
      </c>
      <c r="U51" s="1" t="e">
        <f>1/(1-SQRT(1-4*(RS/$C51/$C51)*($N51+(VAC*VAC/RP))))</f>
        <v>#N/A</v>
      </c>
      <c r="V51" s="4" t="e">
        <f t="shared" si="11"/>
        <v>#N/A</v>
      </c>
      <c r="W51" s="16" t="e">
        <f t="shared" si="12"/>
        <v>#N/A</v>
      </c>
    </row>
    <row r="52" spans="1:23" x14ac:dyDescent="0.45">
      <c r="A52" s="2">
        <v>2</v>
      </c>
      <c r="B52" s="8">
        <f t="shared" si="1"/>
        <v>2000</v>
      </c>
      <c r="C52">
        <v>180</v>
      </c>
      <c r="D52" s="7">
        <f t="shared" si="2"/>
        <v>11.111111111111111</v>
      </c>
      <c r="F52" s="1">
        <f t="shared" si="3"/>
        <v>2000</v>
      </c>
      <c r="G52" s="7">
        <f>B52*loading</f>
        <v>1900</v>
      </c>
      <c r="H52" s="3">
        <f>2*RS*G52/C52/C52</f>
        <v>5.8641975308641972E-2</v>
      </c>
      <c r="I52" s="1" cm="1">
        <f t="array" ref="I52">1/(1-SQRT(1-4*(RS/$C52/$C52)*($G52+(VAC*VAC/RP))))</f>
        <v>16.227376239694493</v>
      </c>
      <c r="J52" s="4">
        <f t="shared" si="4"/>
        <v>0.9516053967722079</v>
      </c>
      <c r="L52" s="16">
        <f t="shared" si="5"/>
        <v>1903.2107935444158</v>
      </c>
      <c r="M52" s="16" t="b">
        <f t="shared" si="6"/>
        <v>0</v>
      </c>
      <c r="N52" s="17" t="e">
        <f t="shared" si="7"/>
        <v>#N/A</v>
      </c>
      <c r="O52" s="3" t="e">
        <f>2*RS*N52/C52/C52</f>
        <v>#N/A</v>
      </c>
      <c r="P52" s="1" t="e">
        <f>1/(1-SQRT(1-4*(RS/$C52/$C52)*($N52+(VAC*VAC/RP))))</f>
        <v>#N/A</v>
      </c>
      <c r="Q52" s="4" t="e">
        <f t="shared" si="8"/>
        <v>#N/A</v>
      </c>
      <c r="R52" s="16" t="e">
        <f t="shared" si="9"/>
        <v>#N/A</v>
      </c>
      <c r="S52" s="17" t="e">
        <f t="shared" si="10"/>
        <v>#N/A</v>
      </c>
      <c r="T52" s="3" t="e">
        <f>2*RS*S52/I52/I52</f>
        <v>#N/A</v>
      </c>
      <c r="U52" s="1" t="e">
        <f>1/(1-SQRT(1-4*(RS/$C52/$C52)*($N52+(VAC*VAC/RP))))</f>
        <v>#N/A</v>
      </c>
      <c r="V52" s="4" t="e">
        <f t="shared" si="11"/>
        <v>#N/A</v>
      </c>
      <c r="W52" s="16" t="e">
        <f t="shared" si="12"/>
        <v>#N/A</v>
      </c>
    </row>
    <row r="53" spans="1:23" x14ac:dyDescent="0.45">
      <c r="A53" s="2">
        <v>2.1</v>
      </c>
      <c r="B53" s="8">
        <f t="shared" si="1"/>
        <v>2100</v>
      </c>
      <c r="C53">
        <v>180</v>
      </c>
      <c r="D53" s="7">
        <f t="shared" si="2"/>
        <v>11.666666666666668</v>
      </c>
      <c r="F53" s="1">
        <f t="shared" si="3"/>
        <v>2100</v>
      </c>
      <c r="G53" s="7">
        <f>B53*loading</f>
        <v>1995</v>
      </c>
      <c r="H53" s="3">
        <f>2*RS*G53/C53/C53</f>
        <v>6.157407407407408E-2</v>
      </c>
      <c r="I53" s="1" cm="1">
        <f t="array" ref="I53">1/(1-SQRT(1-4*(RS/$C53/$C53)*($G53+(VAC*VAC/RP))))</f>
        <v>15.443030506991928</v>
      </c>
      <c r="J53" s="4">
        <f t="shared" si="4"/>
        <v>0.95089030436570676</v>
      </c>
      <c r="L53" s="16">
        <f t="shared" si="5"/>
        <v>1996.8696391679841</v>
      </c>
      <c r="M53" s="16" t="b">
        <f t="shared" si="6"/>
        <v>0</v>
      </c>
      <c r="N53" s="17" t="e">
        <f t="shared" si="7"/>
        <v>#N/A</v>
      </c>
      <c r="O53" s="3" t="e">
        <f>2*RS*N53/C53/C53</f>
        <v>#N/A</v>
      </c>
      <c r="P53" s="1" t="e">
        <f>1/(1-SQRT(1-4*(RS/$C53/$C53)*($N53+(VAC*VAC/RP))))</f>
        <v>#N/A</v>
      </c>
      <c r="Q53" s="4" t="e">
        <f t="shared" si="8"/>
        <v>#N/A</v>
      </c>
      <c r="R53" s="16" t="e">
        <f t="shared" si="9"/>
        <v>#N/A</v>
      </c>
      <c r="S53" s="17" t="e">
        <f t="shared" si="10"/>
        <v>#N/A</v>
      </c>
      <c r="T53" s="3" t="e">
        <f>2*RS*S53/I53/I53</f>
        <v>#N/A</v>
      </c>
      <c r="U53" s="1" t="e">
        <f>1/(1-SQRT(1-4*(RS/$C53/$C53)*($N53+(VAC*VAC/RP))))</f>
        <v>#N/A</v>
      </c>
      <c r="V53" s="4" t="e">
        <f t="shared" si="11"/>
        <v>#N/A</v>
      </c>
      <c r="W53" s="16" t="e">
        <f t="shared" si="12"/>
        <v>#N/A</v>
      </c>
    </row>
    <row r="54" spans="1:23" x14ac:dyDescent="0.45">
      <c r="A54" s="2">
        <v>2.2000000000000002</v>
      </c>
      <c r="B54" s="8">
        <f t="shared" si="1"/>
        <v>2200</v>
      </c>
      <c r="C54">
        <v>180</v>
      </c>
      <c r="D54" s="7">
        <f t="shared" si="2"/>
        <v>12.222222222222223</v>
      </c>
      <c r="F54" s="1">
        <f t="shared" si="3"/>
        <v>2200</v>
      </c>
      <c r="G54" s="7">
        <f>B54*loading</f>
        <v>2090</v>
      </c>
      <c r="H54" s="3">
        <f>2*RS*G54/C54/C54</f>
        <v>6.4506172839506173E-2</v>
      </c>
      <c r="I54" s="1" cm="1">
        <f t="array" ref="I54">1/(1-SQRT(1-4*(RS/$C54/$C54)*($G54+(VAC*VAC/RP))))</f>
        <v>14.728730908494477</v>
      </c>
      <c r="J54" s="4">
        <f t="shared" si="4"/>
        <v>0.9500940616899215</v>
      </c>
      <c r="L54" s="16">
        <f t="shared" si="5"/>
        <v>2090.2069357178275</v>
      </c>
      <c r="M54" s="16" t="b">
        <f t="shared" si="6"/>
        <v>0</v>
      </c>
      <c r="N54" s="17" t="e">
        <f t="shared" si="7"/>
        <v>#N/A</v>
      </c>
      <c r="O54" s="3" t="e">
        <f>2*RS*N54/C54/C54</f>
        <v>#N/A</v>
      </c>
      <c r="P54" s="1" t="e">
        <f>1/(1-SQRT(1-4*(RS/$C54/$C54)*($N54+(VAC*VAC/RP))))</f>
        <v>#N/A</v>
      </c>
      <c r="Q54" s="4" t="e">
        <f t="shared" si="8"/>
        <v>#N/A</v>
      </c>
      <c r="R54" s="16" t="e">
        <f t="shared" si="9"/>
        <v>#N/A</v>
      </c>
      <c r="S54" s="17" t="e">
        <f t="shared" si="10"/>
        <v>#N/A</v>
      </c>
      <c r="T54" s="3" t="e">
        <f>2*RS*S54/I54/I54</f>
        <v>#N/A</v>
      </c>
      <c r="U54" s="1" t="e">
        <f>1/(1-SQRT(1-4*(RS/$C54/$C54)*($N54+(VAC*VAC/RP))))</f>
        <v>#N/A</v>
      </c>
      <c r="V54" s="4" t="e">
        <f t="shared" si="11"/>
        <v>#N/A</v>
      </c>
      <c r="W54" s="16" t="e">
        <f t="shared" si="12"/>
        <v>#N/A</v>
      </c>
    </row>
    <row r="55" spans="1:23" x14ac:dyDescent="0.45">
      <c r="A55" s="2">
        <v>2.2999999999999998</v>
      </c>
      <c r="B55" s="8">
        <f t="shared" si="1"/>
        <v>2300</v>
      </c>
      <c r="C55">
        <v>180</v>
      </c>
      <c r="D55" s="7">
        <f t="shared" si="2"/>
        <v>12.777777777777777</v>
      </c>
      <c r="F55" s="1">
        <f t="shared" si="3"/>
        <v>2300</v>
      </c>
      <c r="G55" s="7">
        <f>B55*loading</f>
        <v>2185</v>
      </c>
      <c r="H55" s="3">
        <f>2*RS*G55/C55/C55</f>
        <v>6.7438271604938274E-2</v>
      </c>
      <c r="I55" s="1" cm="1">
        <f t="array" ref="I55">1/(1-SQRT(1-4*(RS/$C55/$C55)*($G55+(VAC*VAC/RP))))</f>
        <v>14.075484685165229</v>
      </c>
      <c r="J55" s="4">
        <f t="shared" si="4"/>
        <v>0.94922635916932174</v>
      </c>
      <c r="L55" s="16">
        <f t="shared" si="5"/>
        <v>2183.22062608944</v>
      </c>
      <c r="M55" s="16" t="b">
        <f t="shared" si="6"/>
        <v>1</v>
      </c>
      <c r="N55" s="17">
        <f t="shared" si="7"/>
        <v>1840</v>
      </c>
      <c r="O55" s="3">
        <f>2*RS*N55/C55/C55</f>
        <v>5.6790123456790118E-2</v>
      </c>
      <c r="P55" s="1">
        <f>1/(1-SQRT(1-4*(RS/$C55/$C55)*($N55+(VAC*VAC/RP))))</f>
        <v>16.763654916326779</v>
      </c>
      <c r="Q55" s="4">
        <f t="shared" si="8"/>
        <v>0.95201003228522441</v>
      </c>
      <c r="R55" s="16" t="b">
        <f t="shared" si="9"/>
        <v>0</v>
      </c>
      <c r="S55" s="17" t="e">
        <f t="shared" si="10"/>
        <v>#N/A</v>
      </c>
      <c r="T55" s="3" t="e">
        <f>2*RS*S55/I55/I55</f>
        <v>#N/A</v>
      </c>
      <c r="U55" s="1">
        <f>1/(1-SQRT(1-4*(RS/$C55/$C55)*($N55+(VAC*VAC/RP))))</f>
        <v>16.763654916326779</v>
      </c>
      <c r="V55" s="4" t="e">
        <f t="shared" si="11"/>
        <v>#N/A</v>
      </c>
      <c r="W55" s="16" t="e">
        <f t="shared" si="12"/>
        <v>#N/A</v>
      </c>
    </row>
    <row r="56" spans="1:23" x14ac:dyDescent="0.45">
      <c r="A56" s="2">
        <v>2.4</v>
      </c>
      <c r="B56" s="8">
        <f t="shared" si="1"/>
        <v>2400</v>
      </c>
      <c r="C56">
        <v>180</v>
      </c>
      <c r="D56" s="7">
        <f t="shared" si="2"/>
        <v>13.333333333333332</v>
      </c>
      <c r="F56" s="1">
        <f t="shared" si="3"/>
        <v>2400</v>
      </c>
      <c r="G56" s="7">
        <f>B56*loading</f>
        <v>2280</v>
      </c>
      <c r="H56" s="3">
        <f>2*RS*G56/C56/C56</f>
        <v>7.0370370370370361E-2</v>
      </c>
      <c r="I56" s="1" cm="1">
        <f t="array" ref="I56">1/(1-SQRT(1-4*(RS/$C56/$C56)*($G56+(VAC*VAC/RP))))</f>
        <v>13.475775131160161</v>
      </c>
      <c r="J56" s="4">
        <f t="shared" si="4"/>
        <v>0.94829528700756671</v>
      </c>
      <c r="L56" s="16">
        <f t="shared" si="5"/>
        <v>2275.90868881816</v>
      </c>
      <c r="M56" s="16" t="b">
        <f t="shared" si="6"/>
        <v>1</v>
      </c>
      <c r="N56" s="17">
        <f t="shared" si="7"/>
        <v>1920</v>
      </c>
      <c r="O56" s="3">
        <f>2*RS*N56/C56/C56</f>
        <v>5.9259259259259255E-2</v>
      </c>
      <c r="P56" s="1">
        <f>1/(1-SQRT(1-4*(RS/$C56/$C56)*($N56+(VAC*VAC/RP))))</f>
        <v>16.055923623337062</v>
      </c>
      <c r="Q56" s="4">
        <f t="shared" si="8"/>
        <v>0.95146214064219614</v>
      </c>
      <c r="R56" s="16" t="b">
        <f t="shared" si="9"/>
        <v>0</v>
      </c>
      <c r="S56" s="17" t="e">
        <f t="shared" si="10"/>
        <v>#N/A</v>
      </c>
      <c r="T56" s="3" t="e">
        <f>2*RS*S56/I56/I56</f>
        <v>#N/A</v>
      </c>
      <c r="U56" s="1">
        <f>1/(1-SQRT(1-4*(RS/$C56/$C56)*($N56+(VAC*VAC/RP))))</f>
        <v>16.055923623337062</v>
      </c>
      <c r="V56" s="4" t="e">
        <f t="shared" si="11"/>
        <v>#N/A</v>
      </c>
      <c r="W56" s="16" t="e">
        <f t="shared" si="12"/>
        <v>#N/A</v>
      </c>
    </row>
    <row r="57" spans="1:23" x14ac:dyDescent="0.45">
      <c r="A57" s="2">
        <v>2.5</v>
      </c>
      <c r="B57" s="8">
        <f t="shared" si="1"/>
        <v>2500</v>
      </c>
      <c r="C57">
        <v>180</v>
      </c>
      <c r="D57" s="7">
        <f t="shared" si="2"/>
        <v>13.888888888888888</v>
      </c>
      <c r="F57" s="1">
        <f t="shared" si="3"/>
        <v>2500</v>
      </c>
      <c r="G57" s="7">
        <f>B57*loading</f>
        <v>2375</v>
      </c>
      <c r="H57" s="3">
        <f>2*RS*G57/C57/C57</f>
        <v>7.3302469135802475E-2</v>
      </c>
      <c r="I57" s="1" cm="1">
        <f t="array" ref="I57">1/(1-SQRT(1-4*(RS/$C57/$C57)*($G57+(VAC*VAC/RP))))</f>
        <v>12.923270682938476</v>
      </c>
      <c r="J57" s="4">
        <f t="shared" si="4"/>
        <v>0.94730765036971865</v>
      </c>
      <c r="L57" s="16">
        <f t="shared" si="5"/>
        <v>2368.2691259242965</v>
      </c>
      <c r="M57" s="16" t="b">
        <f t="shared" si="6"/>
        <v>1</v>
      </c>
      <c r="N57" s="17">
        <f t="shared" si="7"/>
        <v>2000</v>
      </c>
      <c r="O57" s="3">
        <f>2*RS*N57/C57/C57</f>
        <v>6.1728395061728392E-2</v>
      </c>
      <c r="P57" s="1">
        <f>1/(1-SQRT(1-4*(RS/$C57/$C57)*($N57+(VAC*VAC/RP))))</f>
        <v>15.403775305065535</v>
      </c>
      <c r="Q57" s="4">
        <f t="shared" si="8"/>
        <v>0.9508503274731811</v>
      </c>
      <c r="R57" s="16" t="b">
        <f t="shared" si="9"/>
        <v>0</v>
      </c>
      <c r="S57" s="17" t="e">
        <f t="shared" si="10"/>
        <v>#N/A</v>
      </c>
      <c r="T57" s="3" t="e">
        <f>2*RS*S57/I57/I57</f>
        <v>#N/A</v>
      </c>
      <c r="U57" s="1">
        <f>1/(1-SQRT(1-4*(RS/$C57/$C57)*($N57+(VAC*VAC/RP))))</f>
        <v>15.403775305065535</v>
      </c>
      <c r="V57" s="4" t="e">
        <f t="shared" si="11"/>
        <v>#N/A</v>
      </c>
      <c r="W57" s="16" t="e">
        <f t="shared" si="12"/>
        <v>#N/A</v>
      </c>
    </row>
    <row r="58" spans="1:23" x14ac:dyDescent="0.45">
      <c r="A58" s="2">
        <v>2.6</v>
      </c>
      <c r="B58" s="8">
        <f t="shared" si="1"/>
        <v>2600</v>
      </c>
      <c r="C58">
        <v>180</v>
      </c>
      <c r="D58" s="7">
        <f t="shared" si="2"/>
        <v>14.444444444444445</v>
      </c>
      <c r="F58" s="1">
        <f t="shared" si="3"/>
        <v>2600</v>
      </c>
      <c r="G58" s="7">
        <f>B58*loading</f>
        <v>2470</v>
      </c>
      <c r="H58" s="3">
        <f>2*RS*G58/C58/C58</f>
        <v>7.6234567901234562E-2</v>
      </c>
      <c r="I58" s="1" cm="1">
        <f t="array" ref="I58">1/(1-SQRT(1-4*(RS/$C58/$C58)*($G58+(VAC*VAC/RP))))</f>
        <v>12.412600200865441</v>
      </c>
      <c r="J58" s="4">
        <f t="shared" si="4"/>
        <v>0.9462692128437542</v>
      </c>
      <c r="L58" s="16">
        <f t="shared" si="5"/>
        <v>2460.2999533937609</v>
      </c>
      <c r="M58" s="16" t="b">
        <f t="shared" si="6"/>
        <v>1</v>
      </c>
      <c r="N58" s="17">
        <f t="shared" si="7"/>
        <v>2080</v>
      </c>
      <c r="O58" s="3">
        <f>2*RS*N58/C58/C58</f>
        <v>6.4197530864197536E-2</v>
      </c>
      <c r="P58" s="1">
        <f>1/(1-SQRT(1-4*(RS/$C58/$C58)*($N58+(VAC*VAC/RP))))</f>
        <v>14.80090250812842</v>
      </c>
      <c r="Q58" s="4">
        <f t="shared" si="8"/>
        <v>0.95018139558355297</v>
      </c>
      <c r="R58" s="16" t="b">
        <f t="shared" si="9"/>
        <v>0</v>
      </c>
      <c r="S58" s="17" t="e">
        <f t="shared" si="10"/>
        <v>#N/A</v>
      </c>
      <c r="T58" s="3" t="e">
        <f>2*RS*S58/I58/I58</f>
        <v>#N/A</v>
      </c>
      <c r="U58" s="1">
        <f>1/(1-SQRT(1-4*(RS/$C58/$C58)*($N58+(VAC*VAC/RP))))</f>
        <v>14.80090250812842</v>
      </c>
      <c r="V58" s="4" t="e">
        <f t="shared" si="11"/>
        <v>#N/A</v>
      </c>
      <c r="W58" s="16" t="e">
        <f t="shared" si="12"/>
        <v>#N/A</v>
      </c>
    </row>
    <row r="59" spans="1:23" x14ac:dyDescent="0.45">
      <c r="A59" s="2">
        <v>2.7</v>
      </c>
      <c r="B59" s="8">
        <f t="shared" si="1"/>
        <v>2700</v>
      </c>
      <c r="C59">
        <v>180</v>
      </c>
      <c r="D59" s="7">
        <f t="shared" si="2"/>
        <v>15.000000000000002</v>
      </c>
      <c r="F59" s="1">
        <f t="shared" si="3"/>
        <v>2700</v>
      </c>
      <c r="G59" s="7">
        <f>B59*loading</f>
        <v>2565</v>
      </c>
      <c r="H59" s="3">
        <f>2*RS*G59/C59/C59</f>
        <v>7.9166666666666663E-2</v>
      </c>
      <c r="I59" s="1" cm="1">
        <f t="array" ref="I59">1/(1-SQRT(1-4*(RS/$C59/$C59)*($G59+(VAC*VAC/RP))))</f>
        <v>11.939177513992165</v>
      </c>
      <c r="J59" s="4">
        <f t="shared" si="4"/>
        <v>0.94518488652437971</v>
      </c>
      <c r="L59" s="16">
        <f t="shared" si="5"/>
        <v>2551.9991936158253</v>
      </c>
      <c r="M59" s="16" t="b">
        <f t="shared" si="6"/>
        <v>1</v>
      </c>
      <c r="N59" s="17">
        <f t="shared" si="7"/>
        <v>2160</v>
      </c>
      <c r="O59" s="3">
        <f>2*RS*N59/C59/C59</f>
        <v>6.6666666666666666E-2</v>
      </c>
      <c r="P59" s="1">
        <f>1/(1-SQRT(1-4*(RS/$C59/$C59)*($N59+(VAC*VAC/RP))))</f>
        <v>14.241917265935424</v>
      </c>
      <c r="Q59" s="4">
        <f t="shared" si="8"/>
        <v>0.94946115106236162</v>
      </c>
      <c r="R59" s="16" t="b">
        <f t="shared" si="9"/>
        <v>0</v>
      </c>
      <c r="S59" s="17" t="e">
        <f t="shared" si="10"/>
        <v>#N/A</v>
      </c>
      <c r="T59" s="3" t="e">
        <f>2*RS*S59/I59/I59</f>
        <v>#N/A</v>
      </c>
      <c r="U59" s="1">
        <f>1/(1-SQRT(1-4*(RS/$C59/$C59)*($N59+(VAC*VAC/RP))))</f>
        <v>14.241917265935424</v>
      </c>
      <c r="V59" s="4" t="e">
        <f t="shared" si="11"/>
        <v>#N/A</v>
      </c>
      <c r="W59" s="16" t="e">
        <f t="shared" si="12"/>
        <v>#N/A</v>
      </c>
    </row>
    <row r="60" spans="1:23" x14ac:dyDescent="0.45">
      <c r="A60" s="2">
        <v>2.8</v>
      </c>
      <c r="B60" s="8" t="e">
        <f t="shared" si="1"/>
        <v>#N/A</v>
      </c>
      <c r="C60">
        <v>180</v>
      </c>
      <c r="D60" s="7">
        <f t="shared" si="2"/>
        <v>15.555555555555555</v>
      </c>
      <c r="F60" s="1" t="e">
        <f t="shared" si="3"/>
        <v>#N/A</v>
      </c>
      <c r="G60" s="7" t="e">
        <f>B60*loading</f>
        <v>#N/A</v>
      </c>
      <c r="H60" s="3" t="e">
        <f>2*RS*G60/C60/C60</f>
        <v>#N/A</v>
      </c>
      <c r="I60" s="1" t="e" cm="1">
        <f t="array" ref="I60">1/(1-SQRT(1-4*(RS/$C60/$C60)*($G60+(VAC*VAC/RP))))</f>
        <v>#N/A</v>
      </c>
      <c r="J60" s="4" t="e">
        <f t="shared" si="4"/>
        <v>#N/A</v>
      </c>
      <c r="L60" s="16" t="e">
        <f t="shared" si="5"/>
        <v>#N/A</v>
      </c>
      <c r="M60" s="16" t="e">
        <f t="shared" si="6"/>
        <v>#N/A</v>
      </c>
      <c r="N60" s="17" t="e">
        <f t="shared" si="7"/>
        <v>#N/A</v>
      </c>
      <c r="O60" s="3" t="e">
        <f>2*RS*N60/C60/C60</f>
        <v>#N/A</v>
      </c>
      <c r="P60" s="1" t="e">
        <f>1/(1-SQRT(1-4*(RS/$C60/$C60)*($N60+(VAC*VAC/RP))))</f>
        <v>#N/A</v>
      </c>
      <c r="Q60" s="4" t="e">
        <f t="shared" si="8"/>
        <v>#N/A</v>
      </c>
      <c r="R60" s="16" t="e">
        <f t="shared" si="9"/>
        <v>#N/A</v>
      </c>
      <c r="S60" s="17" t="e">
        <f t="shared" si="10"/>
        <v>#N/A</v>
      </c>
      <c r="T60" s="3" t="e">
        <f>2*RS*S60/I60/I60</f>
        <v>#N/A</v>
      </c>
      <c r="U60" s="1" t="e">
        <f>1/(1-SQRT(1-4*(RS/$C60/$C60)*($N60+(VAC*VAC/RP))))</f>
        <v>#N/A</v>
      </c>
      <c r="V60" s="4" t="e">
        <f t="shared" si="11"/>
        <v>#N/A</v>
      </c>
      <c r="W60" s="16" t="e">
        <f t="shared" si="12"/>
        <v>#N/A</v>
      </c>
    </row>
    <row r="61" spans="1:23" x14ac:dyDescent="0.45">
      <c r="A61" s="2">
        <v>2.9</v>
      </c>
      <c r="B61" s="8" t="e">
        <f t="shared" si="1"/>
        <v>#N/A</v>
      </c>
      <c r="C61">
        <v>180</v>
      </c>
      <c r="D61" s="7">
        <f t="shared" si="2"/>
        <v>16.111111111111111</v>
      </c>
      <c r="F61" s="1" t="e">
        <f t="shared" si="3"/>
        <v>#N/A</v>
      </c>
      <c r="G61" s="7" t="e">
        <f>B61*loading</f>
        <v>#N/A</v>
      </c>
      <c r="H61" s="3" t="e">
        <f>2*RS*G61/C61/C61</f>
        <v>#N/A</v>
      </c>
      <c r="I61" s="1" t="e" cm="1">
        <f t="array" ref="I61">1/(1-SQRT(1-4*(RS/$C61/$C61)*($G61+(VAC*VAC/RP))))</f>
        <v>#N/A</v>
      </c>
      <c r="J61" s="4" t="e">
        <f t="shared" si="4"/>
        <v>#N/A</v>
      </c>
      <c r="L61" s="16" t="e">
        <f t="shared" si="5"/>
        <v>#N/A</v>
      </c>
      <c r="M61" s="16" t="e">
        <f t="shared" si="6"/>
        <v>#N/A</v>
      </c>
      <c r="N61" s="17" t="e">
        <f t="shared" si="7"/>
        <v>#N/A</v>
      </c>
      <c r="O61" s="3" t="e">
        <f>2*RS*N61/C61/C61</f>
        <v>#N/A</v>
      </c>
      <c r="P61" s="1" t="e">
        <f>1/(1-SQRT(1-4*(RS/$C61/$C61)*($N61+(VAC*VAC/RP))))</f>
        <v>#N/A</v>
      </c>
      <c r="Q61" s="4" t="e">
        <f t="shared" si="8"/>
        <v>#N/A</v>
      </c>
      <c r="R61" s="16" t="e">
        <f t="shared" si="9"/>
        <v>#N/A</v>
      </c>
      <c r="S61" s="17" t="e">
        <f t="shared" si="10"/>
        <v>#N/A</v>
      </c>
      <c r="T61" s="3" t="e">
        <f>2*RS*S61/I61/I61</f>
        <v>#N/A</v>
      </c>
      <c r="U61" s="1" t="e">
        <f>1/(1-SQRT(1-4*(RS/$C61/$C61)*($N61+(VAC*VAC/RP))))</f>
        <v>#N/A</v>
      </c>
      <c r="V61" s="4" t="e">
        <f t="shared" si="11"/>
        <v>#N/A</v>
      </c>
      <c r="W61" s="16" t="e">
        <f t="shared" si="12"/>
        <v>#N/A</v>
      </c>
    </row>
    <row r="62" spans="1:23" x14ac:dyDescent="0.45">
      <c r="A62" s="2">
        <v>3</v>
      </c>
      <c r="B62" s="8" t="e">
        <f t="shared" si="1"/>
        <v>#N/A</v>
      </c>
      <c r="C62">
        <v>180</v>
      </c>
      <c r="D62" s="7">
        <f t="shared" si="2"/>
        <v>16.666666666666668</v>
      </c>
      <c r="F62" s="1" t="e">
        <f t="shared" si="3"/>
        <v>#N/A</v>
      </c>
      <c r="G62" s="7" t="e">
        <f>B62*loading</f>
        <v>#N/A</v>
      </c>
      <c r="H62" s="3" t="e">
        <f>2*RS*G62/C62/C62</f>
        <v>#N/A</v>
      </c>
      <c r="I62" s="1" t="e" cm="1">
        <f t="array" ref="I62">1/(1-SQRT(1-4*(RS/$C62/$C62)*($G62+(VAC*VAC/RP))))</f>
        <v>#N/A</v>
      </c>
      <c r="J62" s="4" t="e">
        <f t="shared" si="4"/>
        <v>#N/A</v>
      </c>
      <c r="L62" s="16" t="e">
        <f t="shared" si="5"/>
        <v>#N/A</v>
      </c>
      <c r="M62" s="16" t="e">
        <f t="shared" si="6"/>
        <v>#N/A</v>
      </c>
      <c r="N62" s="17" t="e">
        <f t="shared" si="7"/>
        <v>#N/A</v>
      </c>
      <c r="O62" s="3" t="e">
        <f>2*RS*N62/C62/C62</f>
        <v>#N/A</v>
      </c>
      <c r="P62" s="1" t="e">
        <f>1/(1-SQRT(1-4*(RS/$C62/$C62)*($N62+(VAC*VAC/RP))))</f>
        <v>#N/A</v>
      </c>
      <c r="Q62" s="4" t="e">
        <f t="shared" si="8"/>
        <v>#N/A</v>
      </c>
      <c r="R62" s="16" t="e">
        <f t="shared" si="9"/>
        <v>#N/A</v>
      </c>
      <c r="S62" s="17" t="e">
        <f t="shared" si="10"/>
        <v>#N/A</v>
      </c>
      <c r="T62" s="3" t="e">
        <f>2*RS*S62/I62/I62</f>
        <v>#N/A</v>
      </c>
      <c r="U62" s="1" t="e">
        <f>1/(1-SQRT(1-4*(RS/$C62/$C62)*($N62+(VAC*VAC/RP))))</f>
        <v>#N/A</v>
      </c>
      <c r="V62" s="4" t="e">
        <f t="shared" si="11"/>
        <v>#N/A</v>
      </c>
      <c r="W62" s="16" t="e">
        <f t="shared" si="12"/>
        <v>#N/A</v>
      </c>
    </row>
    <row r="63" spans="1:23" x14ac:dyDescent="0.45">
      <c r="A63" s="2">
        <v>0.1</v>
      </c>
      <c r="B63" s="8">
        <f t="shared" si="1"/>
        <v>100</v>
      </c>
      <c r="C63">
        <v>130</v>
      </c>
      <c r="D63" s="7">
        <f t="shared" si="2"/>
        <v>0.76923076923076927</v>
      </c>
      <c r="F63" s="1">
        <f t="shared" si="3"/>
        <v>100</v>
      </c>
      <c r="G63" s="7">
        <f>B63*loading</f>
        <v>95</v>
      </c>
      <c r="H63" s="3">
        <f>2*RS*G63/C63/C63</f>
        <v>5.6213017751479289E-3</v>
      </c>
      <c r="I63" s="1" cm="1">
        <f t="array" ref="I63">1/(1-SQRT(1-4*(RS/$C63/$C63)*($G63+(VAC*VAC/RP))))</f>
        <v>129.39252115012727</v>
      </c>
      <c r="J63" s="4">
        <f t="shared" si="4"/>
        <v>0.72735440883207636</v>
      </c>
      <c r="L63" s="16">
        <f t="shared" si="5"/>
        <v>72.73544088320763</v>
      </c>
      <c r="M63" s="16" t="b">
        <f t="shared" si="6"/>
        <v>1</v>
      </c>
      <c r="N63" s="17">
        <f t="shared" si="7"/>
        <v>80</v>
      </c>
      <c r="O63" s="3">
        <f>2*RS*N63/C63/C63</f>
        <v>4.7337278106508876E-3</v>
      </c>
      <c r="P63" s="1">
        <f>1/(1-SQRT(1-4*(RS/$C63/$C63)*($N63+(VAC*VAC/RP))))</f>
        <v>146.31995478472541</v>
      </c>
      <c r="Q63" s="4">
        <f t="shared" si="8"/>
        <v>0.69263883921763514</v>
      </c>
      <c r="R63" s="16" t="b">
        <f t="shared" si="9"/>
        <v>1</v>
      </c>
      <c r="S63" s="17">
        <f t="shared" si="10"/>
        <v>60</v>
      </c>
      <c r="T63" s="3">
        <f>2*RS*S63/I63/I63</f>
        <v>3.583710345772912E-3</v>
      </c>
      <c r="U63" s="1">
        <f>1/(1-SQRT(1-4*(RS/$C63/$C63)*($N63+(VAC*VAC/RP))))</f>
        <v>146.31995478472541</v>
      </c>
      <c r="V63" s="4">
        <f t="shared" si="11"/>
        <v>0.52436833575504516</v>
      </c>
      <c r="W63" s="16" t="b">
        <f t="shared" si="12"/>
        <v>1</v>
      </c>
    </row>
    <row r="64" spans="1:23" x14ac:dyDescent="0.45">
      <c r="A64" s="2">
        <v>0.2</v>
      </c>
      <c r="B64" s="8">
        <f t="shared" si="1"/>
        <v>200</v>
      </c>
      <c r="C64">
        <v>130</v>
      </c>
      <c r="D64" s="7">
        <f t="shared" si="2"/>
        <v>1.5384615384615385</v>
      </c>
      <c r="F64" s="1">
        <f t="shared" si="3"/>
        <v>200</v>
      </c>
      <c r="G64" s="7">
        <f>B64*loading</f>
        <v>190</v>
      </c>
      <c r="H64" s="3">
        <f>2*RS*G64/C64/C64</f>
        <v>1.1242603550295858E-2</v>
      </c>
      <c r="I64" s="1" cm="1">
        <f t="array" ref="I64">1/(1-SQRT(1-4*(RS/$C64/$C64)*($G64+(VAC*VAC/RP))))</f>
        <v>74.572492090279326</v>
      </c>
      <c r="J64" s="4">
        <f t="shared" si="4"/>
        <v>0.83838896432858412</v>
      </c>
      <c r="L64" s="16">
        <f t="shared" si="5"/>
        <v>167.67779286571681</v>
      </c>
      <c r="M64" s="16" t="b">
        <f t="shared" si="6"/>
        <v>1</v>
      </c>
      <c r="N64" s="17">
        <f t="shared" si="7"/>
        <v>160</v>
      </c>
      <c r="O64" s="3">
        <f>2*RS*N64/C64/C64</f>
        <v>9.4674556213017753E-3</v>
      </c>
      <c r="P64" s="1">
        <f>1/(1-SQRT(1-4*(RS/$C64/$C64)*($N64+(VAC*VAC/RP))))</f>
        <v>86.11682764997397</v>
      </c>
      <c r="Q64" s="4">
        <f t="shared" si="8"/>
        <v>0.81530724402342225</v>
      </c>
      <c r="R64" s="16" t="b">
        <f t="shared" si="9"/>
        <v>0</v>
      </c>
      <c r="S64" s="17" t="e">
        <f t="shared" si="10"/>
        <v>#N/A</v>
      </c>
      <c r="T64" s="3" t="e">
        <f>2*RS*S64/I64/I64</f>
        <v>#N/A</v>
      </c>
      <c r="U64" s="1">
        <f>1/(1-SQRT(1-4*(RS/$C64/$C64)*($N64+(VAC*VAC/RP))))</f>
        <v>86.11682764997397</v>
      </c>
      <c r="V64" s="4" t="e">
        <f t="shared" si="11"/>
        <v>#N/A</v>
      </c>
      <c r="W64" s="16" t="e">
        <f t="shared" si="12"/>
        <v>#N/A</v>
      </c>
    </row>
    <row r="65" spans="1:23" x14ac:dyDescent="0.45">
      <c r="A65" s="2">
        <v>0.3</v>
      </c>
      <c r="B65" s="8">
        <f t="shared" si="1"/>
        <v>300</v>
      </c>
      <c r="C65">
        <v>130</v>
      </c>
      <c r="D65" s="7">
        <f t="shared" si="2"/>
        <v>2.3076923076923075</v>
      </c>
      <c r="F65" s="1">
        <f t="shared" si="3"/>
        <v>300</v>
      </c>
      <c r="G65" s="7">
        <f>B65*loading</f>
        <v>285</v>
      </c>
      <c r="H65" s="3">
        <f>2*RS*G65/C65/C65</f>
        <v>1.6863905325443788E-2</v>
      </c>
      <c r="I65" s="1" cm="1">
        <f t="array" ref="I65">1/(1-SQRT(1-4*(RS/$C65/$C65)*($G65+(VAC*VAC/RP))))</f>
        <v>52.29024633737437</v>
      </c>
      <c r="J65" s="4">
        <f t="shared" si="4"/>
        <v>0.88181776367761522</v>
      </c>
      <c r="L65" s="16">
        <f t="shared" si="5"/>
        <v>264.54532910328459</v>
      </c>
      <c r="M65" s="16" t="b">
        <f t="shared" si="6"/>
        <v>1</v>
      </c>
      <c r="N65" s="17">
        <f t="shared" si="7"/>
        <v>240</v>
      </c>
      <c r="O65" s="3">
        <f>2*RS*N65/C65/C65</f>
        <v>1.4201183431952664E-2</v>
      </c>
      <c r="P65" s="1">
        <f>1/(1-SQRT(1-4*(RS/$C65/$C65)*($N65+(VAC*VAC/RP))))</f>
        <v>60.926813148745893</v>
      </c>
      <c r="Q65" s="4">
        <f t="shared" si="8"/>
        <v>0.86523284944964585</v>
      </c>
      <c r="R65" s="16" t="b">
        <f t="shared" si="9"/>
        <v>0</v>
      </c>
      <c r="S65" s="17" t="e">
        <f t="shared" si="10"/>
        <v>#N/A</v>
      </c>
      <c r="T65" s="3" t="e">
        <f>2*RS*S65/I65/I65</f>
        <v>#N/A</v>
      </c>
      <c r="U65" s="1">
        <f>1/(1-SQRT(1-4*(RS/$C65/$C65)*($N65+(VAC*VAC/RP))))</f>
        <v>60.926813148745893</v>
      </c>
      <c r="V65" s="4" t="e">
        <f t="shared" si="11"/>
        <v>#N/A</v>
      </c>
      <c r="W65" s="16" t="e">
        <f t="shared" si="12"/>
        <v>#N/A</v>
      </c>
    </row>
    <row r="66" spans="1:23" x14ac:dyDescent="0.45">
      <c r="A66" s="2">
        <v>0.4</v>
      </c>
      <c r="B66" s="8">
        <f t="shared" si="1"/>
        <v>400</v>
      </c>
      <c r="C66">
        <v>130</v>
      </c>
      <c r="D66" s="7">
        <f t="shared" si="2"/>
        <v>3.0769230769230771</v>
      </c>
      <c r="F66" s="1">
        <f t="shared" si="3"/>
        <v>400</v>
      </c>
      <c r="G66" s="7">
        <f>B66*loading</f>
        <v>380</v>
      </c>
      <c r="H66" s="3">
        <f>2*RS*G66/C66/C66</f>
        <v>2.2485207100591716E-2</v>
      </c>
      <c r="I66" s="1" cm="1">
        <f t="array" ref="I66">1/(1-SQRT(1-4*(RS/$C66/$C66)*($G66+(VAC*VAC/RP))))</f>
        <v>40.20623325108712</v>
      </c>
      <c r="J66" s="4">
        <f t="shared" si="4"/>
        <v>0.90404548138539087</v>
      </c>
      <c r="L66" s="16">
        <f t="shared" si="5"/>
        <v>361.61819255415634</v>
      </c>
      <c r="M66" s="16" t="b">
        <f t="shared" si="6"/>
        <v>1</v>
      </c>
      <c r="N66" s="17">
        <f t="shared" si="7"/>
        <v>320</v>
      </c>
      <c r="O66" s="3">
        <f>2*RS*N66/C66/C66</f>
        <v>1.8934911242603551E-2</v>
      </c>
      <c r="P66" s="1">
        <f>1/(1-SQRT(1-4*(RS/$C66/$C66)*($N66+(VAC*VAC/RP))))</f>
        <v>47.086107256905301</v>
      </c>
      <c r="Q66" s="4">
        <f t="shared" si="8"/>
        <v>0.89157126166921286</v>
      </c>
      <c r="R66" s="16" t="b">
        <f t="shared" si="9"/>
        <v>0</v>
      </c>
      <c r="S66" s="17" t="e">
        <f t="shared" si="10"/>
        <v>#N/A</v>
      </c>
      <c r="T66" s="3" t="e">
        <f>2*RS*S66/I66/I66</f>
        <v>#N/A</v>
      </c>
      <c r="U66" s="1">
        <f>1/(1-SQRT(1-4*(RS/$C66/$C66)*($N66+(VAC*VAC/RP))))</f>
        <v>47.086107256905301</v>
      </c>
      <c r="V66" s="4" t="e">
        <f t="shared" si="11"/>
        <v>#N/A</v>
      </c>
      <c r="W66" s="16" t="e">
        <f t="shared" si="12"/>
        <v>#N/A</v>
      </c>
    </row>
    <row r="67" spans="1:23" x14ac:dyDescent="0.45">
      <c r="A67" s="2">
        <v>0.5</v>
      </c>
      <c r="B67" s="8">
        <f t="shared" si="1"/>
        <v>500</v>
      </c>
      <c r="C67">
        <v>130</v>
      </c>
      <c r="D67" s="7">
        <f t="shared" si="2"/>
        <v>3.8461538461538463</v>
      </c>
      <c r="F67" s="1">
        <f t="shared" si="3"/>
        <v>500</v>
      </c>
      <c r="G67" s="7">
        <f>B67*loading</f>
        <v>475</v>
      </c>
      <c r="H67" s="3">
        <f>2*RS*G67/C67/C67</f>
        <v>2.8106508875739643E-2</v>
      </c>
      <c r="I67" s="1" cm="1">
        <f t="array" ref="I67">1/(1-SQRT(1-4*(RS/$C67/$C67)*($G67+(VAC*VAC/RP))))</f>
        <v>32.622610657639221</v>
      </c>
      <c r="J67" s="4">
        <f t="shared" si="4"/>
        <v>0.91690769599873545</v>
      </c>
      <c r="L67" s="16">
        <f t="shared" si="5"/>
        <v>458.45384799936772</v>
      </c>
      <c r="M67" s="16" t="b">
        <f t="shared" si="6"/>
        <v>1</v>
      </c>
      <c r="N67" s="17">
        <f t="shared" si="7"/>
        <v>400</v>
      </c>
      <c r="O67" s="3">
        <f>2*RS*N67/C67/C67</f>
        <v>2.3668639053254441E-2</v>
      </c>
      <c r="P67" s="1">
        <f>1/(1-SQRT(1-4*(RS/$C67/$C67)*($N67+(VAC*VAC/RP))))</f>
        <v>38.334535738470855</v>
      </c>
      <c r="Q67" s="4">
        <f t="shared" si="8"/>
        <v>0.90732628966794937</v>
      </c>
      <c r="R67" s="16" t="b">
        <f t="shared" si="9"/>
        <v>0</v>
      </c>
      <c r="S67" s="17" t="e">
        <f t="shared" si="10"/>
        <v>#N/A</v>
      </c>
      <c r="T67" s="3" t="e">
        <f>2*RS*S67/I67/I67</f>
        <v>#N/A</v>
      </c>
      <c r="U67" s="1">
        <f>1/(1-SQRT(1-4*(RS/$C67/$C67)*($N67+(VAC*VAC/RP))))</f>
        <v>38.334535738470855</v>
      </c>
      <c r="V67" s="4" t="e">
        <f t="shared" si="11"/>
        <v>#N/A</v>
      </c>
      <c r="W67" s="16" t="e">
        <f t="shared" si="12"/>
        <v>#N/A</v>
      </c>
    </row>
    <row r="68" spans="1:23" x14ac:dyDescent="0.45">
      <c r="A68" s="2">
        <v>0.6</v>
      </c>
      <c r="B68" s="8">
        <f t="shared" si="1"/>
        <v>600</v>
      </c>
      <c r="C68">
        <v>130</v>
      </c>
      <c r="D68" s="7">
        <f t="shared" si="2"/>
        <v>4.615384615384615</v>
      </c>
      <c r="F68" s="1">
        <f t="shared" si="3"/>
        <v>600</v>
      </c>
      <c r="G68" s="7">
        <f>B68*loading</f>
        <v>570</v>
      </c>
      <c r="H68" s="3">
        <f>2*RS*G68/C68/C68</f>
        <v>3.3727810650887577E-2</v>
      </c>
      <c r="I68" s="1" cm="1">
        <f t="array" ref="I68">1/(1-SQRT(1-4*(RS/$C68/$C68)*($G68+(VAC*VAC/RP))))</f>
        <v>27.419721390240895</v>
      </c>
      <c r="J68" s="4">
        <f t="shared" si="4"/>
        <v>0.92480717115013678</v>
      </c>
      <c r="L68" s="16">
        <f t="shared" si="5"/>
        <v>554.88430269008211</v>
      </c>
      <c r="M68" s="16" t="b">
        <f t="shared" si="6"/>
        <v>1</v>
      </c>
      <c r="N68" s="17">
        <f t="shared" si="7"/>
        <v>480</v>
      </c>
      <c r="O68" s="3">
        <f>2*RS*N68/C68/C68</f>
        <v>2.8402366863905328E-2</v>
      </c>
      <c r="P68" s="1">
        <f>1/(1-SQRT(1-4*(RS/$C68/$C68)*($N68+(VAC*VAC/RP))))</f>
        <v>32.3009435882867</v>
      </c>
      <c r="Q68" s="4">
        <f t="shared" si="8"/>
        <v>0.91742324984482937</v>
      </c>
      <c r="R68" s="16" t="b">
        <f t="shared" si="9"/>
        <v>0</v>
      </c>
      <c r="S68" s="17" t="e">
        <f t="shared" si="10"/>
        <v>#N/A</v>
      </c>
      <c r="T68" s="3" t="e">
        <f>2*RS*S68/I68/I68</f>
        <v>#N/A</v>
      </c>
      <c r="U68" s="1">
        <f>1/(1-SQRT(1-4*(RS/$C68/$C68)*($N68+(VAC*VAC/RP))))</f>
        <v>32.3009435882867</v>
      </c>
      <c r="V68" s="4" t="e">
        <f t="shared" si="11"/>
        <v>#N/A</v>
      </c>
      <c r="W68" s="16" t="e">
        <f t="shared" si="12"/>
        <v>#N/A</v>
      </c>
    </row>
    <row r="69" spans="1:23" x14ac:dyDescent="0.45">
      <c r="A69" s="2">
        <v>0.7</v>
      </c>
      <c r="B69" s="8">
        <f t="shared" si="1"/>
        <v>700</v>
      </c>
      <c r="C69">
        <v>130</v>
      </c>
      <c r="D69" s="7">
        <f t="shared" si="2"/>
        <v>5.3846153846153841</v>
      </c>
      <c r="F69" s="1">
        <f t="shared" si="3"/>
        <v>700</v>
      </c>
      <c r="G69" s="7">
        <f>B69*loading</f>
        <v>665</v>
      </c>
      <c r="H69" s="3">
        <f>2*RS*G69/C69/C69</f>
        <v>3.9349112426035497E-2</v>
      </c>
      <c r="I69" s="1" cm="1">
        <f t="array" ref="I69">1/(1-SQRT(1-4*(RS/$C69/$C69)*($G69+(VAC*VAC/RP))))</f>
        <v>23.628405488782779</v>
      </c>
      <c r="J69" s="4">
        <f t="shared" si="4"/>
        <v>0.92975678402606776</v>
      </c>
      <c r="L69" s="16">
        <f t="shared" si="5"/>
        <v>650.82974881824748</v>
      </c>
      <c r="M69" s="16" t="b">
        <f t="shared" si="6"/>
        <v>1</v>
      </c>
      <c r="N69" s="17">
        <f t="shared" si="7"/>
        <v>560</v>
      </c>
      <c r="O69" s="3">
        <f>2*RS*N69/C69/C69</f>
        <v>3.3136094674556214E-2</v>
      </c>
      <c r="P69" s="1">
        <f>1/(1-SQRT(1-4*(RS/$C69/$C69)*($N69+(VAC*VAC/RP))))</f>
        <v>27.88919235821454</v>
      </c>
      <c r="Q69" s="4">
        <f t="shared" si="8"/>
        <v>0.92413891837870665</v>
      </c>
      <c r="R69" s="16" t="b">
        <f t="shared" si="9"/>
        <v>0</v>
      </c>
      <c r="S69" s="17" t="e">
        <f t="shared" si="10"/>
        <v>#N/A</v>
      </c>
      <c r="T69" s="3" t="e">
        <f>2*RS*S69/I69/I69</f>
        <v>#N/A</v>
      </c>
      <c r="U69" s="1">
        <f>1/(1-SQRT(1-4*(RS/$C69/$C69)*($N69+(VAC*VAC/RP))))</f>
        <v>27.88919235821454</v>
      </c>
      <c r="V69" s="4" t="e">
        <f t="shared" si="11"/>
        <v>#N/A</v>
      </c>
      <c r="W69" s="16" t="e">
        <f t="shared" si="12"/>
        <v>#N/A</v>
      </c>
    </row>
    <row r="70" spans="1:23" x14ac:dyDescent="0.45">
      <c r="A70" s="2">
        <v>0.8</v>
      </c>
      <c r="B70" s="8">
        <f t="shared" si="1"/>
        <v>800</v>
      </c>
      <c r="C70">
        <v>130</v>
      </c>
      <c r="D70" s="7">
        <f t="shared" si="2"/>
        <v>6.1538461538461542</v>
      </c>
      <c r="F70" s="1">
        <f t="shared" si="3"/>
        <v>800</v>
      </c>
      <c r="G70" s="7">
        <f>B70*loading</f>
        <v>760</v>
      </c>
      <c r="H70" s="3">
        <f>2*RS*G70/C70/C70</f>
        <v>4.4970414201183431E-2</v>
      </c>
      <c r="I70" s="1" cm="1">
        <f t="array" ref="I70">1/(1-SQRT(1-4*(RS/$C70/$C70)*($G70+(VAC*VAC/RP))))</f>
        <v>20.742687517386365</v>
      </c>
      <c r="J70" s="4">
        <f t="shared" si="4"/>
        <v>0.93280724930258208</v>
      </c>
      <c r="L70" s="16">
        <f t="shared" si="5"/>
        <v>746.24579944206562</v>
      </c>
      <c r="M70" s="16" t="b">
        <f t="shared" si="6"/>
        <v>1</v>
      </c>
      <c r="N70" s="17">
        <f t="shared" si="7"/>
        <v>640</v>
      </c>
      <c r="O70" s="3">
        <f>2*RS*N70/C70/C70</f>
        <v>3.7869822485207101E-2</v>
      </c>
      <c r="P70" s="1">
        <f>1/(1-SQRT(1-4*(RS/$C70/$C70)*($N70+(VAC*VAC/RP))))</f>
        <v>24.522712999447265</v>
      </c>
      <c r="Q70" s="4">
        <f t="shared" si="8"/>
        <v>0.92867078814474846</v>
      </c>
      <c r="R70" s="16" t="b">
        <f t="shared" si="9"/>
        <v>0</v>
      </c>
      <c r="S70" s="17" t="e">
        <f t="shared" si="10"/>
        <v>#N/A</v>
      </c>
      <c r="T70" s="3" t="e">
        <f>2*RS*S70/I70/I70</f>
        <v>#N/A</v>
      </c>
      <c r="U70" s="1">
        <f>1/(1-SQRT(1-4*(RS/$C70/$C70)*($N70+(VAC*VAC/RP))))</f>
        <v>24.522712999447265</v>
      </c>
      <c r="V70" s="4" t="e">
        <f t="shared" si="11"/>
        <v>#N/A</v>
      </c>
      <c r="W70" s="16" t="e">
        <f t="shared" si="12"/>
        <v>#N/A</v>
      </c>
    </row>
    <row r="71" spans="1:23" x14ac:dyDescent="0.45">
      <c r="A71" s="2">
        <v>0.9</v>
      </c>
      <c r="B71" s="8">
        <f t="shared" si="1"/>
        <v>900</v>
      </c>
      <c r="C71">
        <v>130</v>
      </c>
      <c r="D71" s="7">
        <f t="shared" si="2"/>
        <v>6.9230769230769234</v>
      </c>
      <c r="F71" s="1">
        <f t="shared" si="3"/>
        <v>900</v>
      </c>
      <c r="G71" s="7">
        <f>B71*loading</f>
        <v>855</v>
      </c>
      <c r="H71" s="3">
        <f>2*RS*G71/C71/C71</f>
        <v>5.0591715976331358E-2</v>
      </c>
      <c r="I71" s="1" cm="1">
        <f t="array" ref="I71">1/(1-SQRT(1-4*(RS/$C71/$C71)*($G71+(VAC*VAC/RP))))</f>
        <v>18.472600667537606</v>
      </c>
      <c r="J71" s="4">
        <f t="shared" si="4"/>
        <v>0.93456056631625162</v>
      </c>
      <c r="L71" s="16">
        <f t="shared" si="5"/>
        <v>841.10450968462646</v>
      </c>
      <c r="M71" s="16" t="b">
        <f t="shared" si="6"/>
        <v>1</v>
      </c>
      <c r="N71" s="17">
        <f t="shared" si="7"/>
        <v>720</v>
      </c>
      <c r="O71" s="3">
        <f>2*RS*N71/C71/C71</f>
        <v>4.2603550295857988E-2</v>
      </c>
      <c r="P71" s="1">
        <f>1/(1-SQRT(1-4*(RS/$C71/$C71)*($N71+(VAC*VAC/RP))))</f>
        <v>21.869275807644325</v>
      </c>
      <c r="Q71" s="4">
        <f t="shared" si="8"/>
        <v>0.93170879180496535</v>
      </c>
      <c r="R71" s="16" t="b">
        <f t="shared" si="9"/>
        <v>0</v>
      </c>
      <c r="S71" s="17" t="e">
        <f t="shared" si="10"/>
        <v>#N/A</v>
      </c>
      <c r="T71" s="3" t="e">
        <f>2*RS*S71/I71/I71</f>
        <v>#N/A</v>
      </c>
      <c r="U71" s="1">
        <f>1/(1-SQRT(1-4*(RS/$C71/$C71)*($N71+(VAC*VAC/RP))))</f>
        <v>21.869275807644325</v>
      </c>
      <c r="V71" s="4" t="e">
        <f t="shared" si="11"/>
        <v>#N/A</v>
      </c>
      <c r="W71" s="16" t="e">
        <f t="shared" si="12"/>
        <v>#N/A</v>
      </c>
    </row>
    <row r="72" spans="1:23" x14ac:dyDescent="0.45">
      <c r="A72" s="2">
        <v>1</v>
      </c>
      <c r="B72" s="8">
        <f t="shared" si="1"/>
        <v>1000</v>
      </c>
      <c r="C72">
        <v>130</v>
      </c>
      <c r="D72" s="7">
        <f t="shared" si="2"/>
        <v>7.6923076923076925</v>
      </c>
      <c r="F72" s="1">
        <f t="shared" si="3"/>
        <v>1000</v>
      </c>
      <c r="G72" s="7">
        <f>B72*loading</f>
        <v>950</v>
      </c>
      <c r="H72" s="3">
        <f>2*RS*G72/C72/C72</f>
        <v>5.6213017751479286E-2</v>
      </c>
      <c r="I72" s="1" cm="1">
        <f t="array" ref="I72">1/(1-SQRT(1-4*(RS/$C72/$C72)*($G72+(VAC*VAC/RP))))</f>
        <v>16.640031322410028</v>
      </c>
      <c r="J72" s="4">
        <f t="shared" si="4"/>
        <v>0.93538637611180619</v>
      </c>
      <c r="L72" s="16">
        <f t="shared" si="5"/>
        <v>935.38637611180616</v>
      </c>
      <c r="M72" s="16" t="b">
        <f t="shared" si="6"/>
        <v>1</v>
      </c>
      <c r="N72" s="17">
        <f t="shared" si="7"/>
        <v>800</v>
      </c>
      <c r="O72" s="3">
        <f>2*RS*N72/C72/C72</f>
        <v>4.7337278106508882E-2</v>
      </c>
      <c r="P72" s="1">
        <f>1/(1-SQRT(1-4*(RS/$C72/$C72)*($N72+(VAC*VAC/RP))))</f>
        <v>19.723956436020192</v>
      </c>
      <c r="Q72" s="4">
        <f t="shared" si="8"/>
        <v>0.93367841117255357</v>
      </c>
      <c r="R72" s="16" t="b">
        <f t="shared" si="9"/>
        <v>0</v>
      </c>
      <c r="S72" s="17" t="e">
        <f t="shared" si="10"/>
        <v>#N/A</v>
      </c>
      <c r="T72" s="3" t="e">
        <f>2*RS*S72/I72/I72</f>
        <v>#N/A</v>
      </c>
      <c r="U72" s="1">
        <f>1/(1-SQRT(1-4*(RS/$C72/$C72)*($N72+(VAC*VAC/RP))))</f>
        <v>19.723956436020192</v>
      </c>
      <c r="V72" s="4" t="e">
        <f t="shared" si="11"/>
        <v>#N/A</v>
      </c>
      <c r="W72" s="16" t="e">
        <f t="shared" si="12"/>
        <v>#N/A</v>
      </c>
    </row>
    <row r="73" spans="1:23" x14ac:dyDescent="0.45">
      <c r="A73" s="2">
        <v>1.1000000000000001</v>
      </c>
      <c r="B73" s="8">
        <f t="shared" si="1"/>
        <v>1100</v>
      </c>
      <c r="C73">
        <v>130</v>
      </c>
      <c r="D73" s="7">
        <f t="shared" si="2"/>
        <v>8.4615384615384635</v>
      </c>
      <c r="F73" s="1">
        <f t="shared" si="3"/>
        <v>1100</v>
      </c>
      <c r="G73" s="7">
        <f>B73*loading</f>
        <v>1045</v>
      </c>
      <c r="H73" s="3">
        <f>2*RS*G73/C73/C73</f>
        <v>6.183431952662722E-2</v>
      </c>
      <c r="I73" s="1" cm="1">
        <f t="array" ref="I73">1/(1-SQRT(1-4*(RS/$C73/$C73)*($G73+(VAC*VAC/RP))))</f>
        <v>15.129529169489025</v>
      </c>
      <c r="J73" s="4">
        <f t="shared" si="4"/>
        <v>0.93552414095361136</v>
      </c>
      <c r="L73" s="16">
        <f t="shared" si="5"/>
        <v>1029.0765550489725</v>
      </c>
      <c r="M73" s="16" t="b">
        <f t="shared" si="6"/>
        <v>1</v>
      </c>
      <c r="N73" s="17">
        <f t="shared" si="7"/>
        <v>880</v>
      </c>
      <c r="O73" s="3">
        <f>2*RS*N73/C73/C73</f>
        <v>5.2071005917159761E-2</v>
      </c>
      <c r="P73" s="1">
        <f>1/(1-SQRT(1-4*(RS/$C73/$C73)*($N73+(VAC*VAC/RP))))</f>
        <v>17.953489700225653</v>
      </c>
      <c r="Q73" s="4">
        <f t="shared" si="8"/>
        <v>0.93485626841411684</v>
      </c>
      <c r="R73" s="16" t="b">
        <f t="shared" si="9"/>
        <v>0</v>
      </c>
      <c r="S73" s="17" t="e">
        <f t="shared" si="10"/>
        <v>#N/A</v>
      </c>
      <c r="T73" s="3" t="e">
        <f>2*RS*S73/I73/I73</f>
        <v>#N/A</v>
      </c>
      <c r="U73" s="1">
        <f>1/(1-SQRT(1-4*(RS/$C73/$C73)*($N73+(VAC*VAC/RP))))</f>
        <v>17.953489700225653</v>
      </c>
      <c r="V73" s="4" t="e">
        <f t="shared" si="11"/>
        <v>#N/A</v>
      </c>
      <c r="W73" s="16" t="e">
        <f t="shared" si="12"/>
        <v>#N/A</v>
      </c>
    </row>
    <row r="74" spans="1:23" x14ac:dyDescent="0.45">
      <c r="A74" s="2">
        <v>1.2</v>
      </c>
      <c r="B74" s="8">
        <f t="shared" si="1"/>
        <v>1200</v>
      </c>
      <c r="C74">
        <v>130</v>
      </c>
      <c r="D74" s="7">
        <f t="shared" si="2"/>
        <v>9.2307692307692299</v>
      </c>
      <c r="F74" s="1">
        <f t="shared" si="3"/>
        <v>1200</v>
      </c>
      <c r="G74" s="7">
        <f>B74*loading</f>
        <v>1140</v>
      </c>
      <c r="H74" s="3">
        <f>2*RS*G74/C74/C74</f>
        <v>6.7455621301775154E-2</v>
      </c>
      <c r="I74" s="1" cm="1">
        <f t="array" ref="I74">1/(1-SQRT(1-4*(RS/$C74/$C74)*($G74+(VAC*VAC/RP))))</f>
        <v>13.862977496265977</v>
      </c>
      <c r="J74" s="4">
        <f t="shared" si="4"/>
        <v>0.93513576010314881</v>
      </c>
      <c r="L74" s="16">
        <f t="shared" si="5"/>
        <v>1122.1629121237786</v>
      </c>
      <c r="M74" s="16" t="b">
        <f t="shared" si="6"/>
        <v>1</v>
      </c>
      <c r="N74" s="17">
        <f t="shared" si="7"/>
        <v>960</v>
      </c>
      <c r="O74" s="3">
        <f>2*RS*N74/C74/C74</f>
        <v>5.6804733727810655E-2</v>
      </c>
      <c r="P74" s="1">
        <f>1/(1-SQRT(1-4*(RS/$C74/$C74)*($N74+(VAC*VAC/RP))))</f>
        <v>16.467464929327196</v>
      </c>
      <c r="Q74" s="4">
        <f t="shared" si="8"/>
        <v>0.93542996048249172</v>
      </c>
      <c r="R74" s="16" t="b">
        <f t="shared" si="9"/>
        <v>0</v>
      </c>
      <c r="S74" s="17" t="e">
        <f t="shared" si="10"/>
        <v>#N/A</v>
      </c>
      <c r="T74" s="3" t="e">
        <f>2*RS*S74/I74/I74</f>
        <v>#N/A</v>
      </c>
      <c r="U74" s="1">
        <f>1/(1-SQRT(1-4*(RS/$C74/$C74)*($N74+(VAC*VAC/RP))))</f>
        <v>16.467464929327196</v>
      </c>
      <c r="V74" s="4" t="e">
        <f t="shared" si="11"/>
        <v>#N/A</v>
      </c>
      <c r="W74" s="16" t="e">
        <f t="shared" si="12"/>
        <v>#N/A</v>
      </c>
    </row>
    <row r="75" spans="1:23" x14ac:dyDescent="0.45">
      <c r="A75" s="2">
        <v>1.3</v>
      </c>
      <c r="B75" s="8">
        <f t="shared" si="1"/>
        <v>1300</v>
      </c>
      <c r="C75">
        <v>130</v>
      </c>
      <c r="D75" s="7">
        <f t="shared" si="2"/>
        <v>10</v>
      </c>
      <c r="F75" s="1">
        <f t="shared" si="3"/>
        <v>1300</v>
      </c>
      <c r="G75" s="7">
        <f>B75*loading</f>
        <v>1235</v>
      </c>
      <c r="H75" s="3">
        <f>2*RS*G75/C75/C75</f>
        <v>7.3076923076923081E-2</v>
      </c>
      <c r="I75" s="1" cm="1">
        <f t="array" ref="I75">1/(1-SQRT(1-4*(RS/$C75/$C75)*($G75+(VAC*VAC/RP))))</f>
        <v>12.785630990076097</v>
      </c>
      <c r="J75" s="4">
        <f t="shared" si="4"/>
        <v>0.9343345723517148</v>
      </c>
      <c r="L75" s="16">
        <f t="shared" si="5"/>
        <v>1214.6349440572292</v>
      </c>
      <c r="M75" s="16" t="b">
        <f t="shared" si="6"/>
        <v>1</v>
      </c>
      <c r="N75" s="17">
        <f t="shared" si="7"/>
        <v>1040</v>
      </c>
      <c r="O75" s="3">
        <f>2*RS*N75/C75/C75</f>
        <v>6.1538461538461542E-2</v>
      </c>
      <c r="P75" s="1">
        <f>1/(1-SQRT(1-4*(RS/$C75/$C75)*($N75+(VAC*VAC/RP))))</f>
        <v>15.202381663759953</v>
      </c>
      <c r="Q75" s="4">
        <f t="shared" si="8"/>
        <v>0.93553117930830487</v>
      </c>
      <c r="R75" s="16" t="b">
        <f t="shared" si="9"/>
        <v>0</v>
      </c>
      <c r="S75" s="17" t="e">
        <f t="shared" si="10"/>
        <v>#N/A</v>
      </c>
      <c r="T75" s="3" t="e">
        <f>2*RS*S75/I75/I75</f>
        <v>#N/A</v>
      </c>
      <c r="U75" s="1">
        <f>1/(1-SQRT(1-4*(RS/$C75/$C75)*($N75+(VAC*VAC/RP))))</f>
        <v>15.202381663759953</v>
      </c>
      <c r="V75" s="4" t="e">
        <f t="shared" si="11"/>
        <v>#N/A</v>
      </c>
      <c r="W75" s="16" t="e">
        <f t="shared" si="12"/>
        <v>#N/A</v>
      </c>
    </row>
    <row r="76" spans="1:23" x14ac:dyDescent="0.45">
      <c r="A76" s="2">
        <v>1.4</v>
      </c>
      <c r="B76" s="8">
        <f t="shared" si="1"/>
        <v>1400</v>
      </c>
      <c r="C76">
        <v>130</v>
      </c>
      <c r="D76" s="7">
        <f t="shared" si="2"/>
        <v>10.769230769230768</v>
      </c>
      <c r="F76" s="1">
        <f t="shared" si="3"/>
        <v>1400</v>
      </c>
      <c r="G76" s="7">
        <f>B76*loading</f>
        <v>1330</v>
      </c>
      <c r="H76" s="3">
        <f>2*RS*G76/C76/C76</f>
        <v>7.8698224852070994E-2</v>
      </c>
      <c r="I76" s="1" cm="1">
        <f t="array" ref="I76">1/(1-SQRT(1-4*(RS/$C76/$C76)*($G76+(VAC*VAC/RP))))</f>
        <v>11.85798345571822</v>
      </c>
      <c r="J76" s="4">
        <f t="shared" si="4"/>
        <v>0.93320224829025022</v>
      </c>
      <c r="L76" s="16">
        <f t="shared" si="5"/>
        <v>1306.4831476063503</v>
      </c>
      <c r="M76" s="16" t="b">
        <f t="shared" si="6"/>
        <v>1</v>
      </c>
      <c r="N76" s="17">
        <f t="shared" si="7"/>
        <v>1120</v>
      </c>
      <c r="O76" s="3">
        <f>2*RS*N76/C76/C76</f>
        <v>6.6272189349112429E-2</v>
      </c>
      <c r="P76" s="1">
        <f>1/(1-SQRT(1-4*(RS/$C76/$C76)*($N76+(VAC*VAC/RP))))</f>
        <v>14.112330950670266</v>
      </c>
      <c r="Q76" s="4">
        <f t="shared" si="8"/>
        <v>0.93525506892015964</v>
      </c>
      <c r="R76" s="16" t="b">
        <f t="shared" si="9"/>
        <v>0</v>
      </c>
      <c r="S76" s="17" t="e">
        <f t="shared" si="10"/>
        <v>#N/A</v>
      </c>
      <c r="T76" s="3" t="e">
        <f>2*RS*S76/I76/I76</f>
        <v>#N/A</v>
      </c>
      <c r="U76" s="1">
        <f>1/(1-SQRT(1-4*(RS/$C76/$C76)*($N76+(VAC*VAC/RP))))</f>
        <v>14.112330950670266</v>
      </c>
      <c r="V76" s="4" t="e">
        <f t="shared" si="11"/>
        <v>#N/A</v>
      </c>
      <c r="W76" s="16" t="e">
        <f t="shared" si="12"/>
        <v>#N/A</v>
      </c>
    </row>
    <row r="77" spans="1:23" x14ac:dyDescent="0.45">
      <c r="A77" s="2">
        <v>1.5</v>
      </c>
      <c r="B77" s="8">
        <f t="shared" ref="B77:B122" si="13">IF(D77&gt;15,NA(),1000*A77)</f>
        <v>1500</v>
      </c>
      <c r="C77">
        <v>130</v>
      </c>
      <c r="D77" s="7">
        <f t="shared" ref="D77:D122" si="14">A77/C77*1000</f>
        <v>11.538461538461538</v>
      </c>
      <c r="F77" s="1">
        <f t="shared" ref="F77:F122" si="15">(1-E77)*B77</f>
        <v>1500</v>
      </c>
      <c r="G77" s="7">
        <f>B77*loading</f>
        <v>1425</v>
      </c>
      <c r="H77" s="3">
        <f>2*RS*G77/C77/C77</f>
        <v>8.4319526627218935E-2</v>
      </c>
      <c r="I77" s="1" cm="1">
        <f t="array" ref="I77">1/(1-SQRT(1-4*(RS/$C77/$C77)*($G77+(VAC*VAC/RP))))</f>
        <v>11.050810235166193</v>
      </c>
      <c r="J77" s="4">
        <f t="shared" ref="J77:J122" si="16">H77*I77</f>
        <v>0.93179908787643928</v>
      </c>
      <c r="L77" s="16">
        <f t="shared" ref="L77:L122" si="17">IF(ISNA(B77),B77,B77*J77)</f>
        <v>1397.6986318146589</v>
      </c>
      <c r="M77" s="16" t="b">
        <f t="shared" ref="M77:M122" si="18">L77&lt;G77</f>
        <v>1</v>
      </c>
      <c r="N77" s="17">
        <f t="shared" ref="N77:N122" si="19">IF(M77,0.8*$B77,NA())</f>
        <v>1200</v>
      </c>
      <c r="O77" s="3">
        <f>2*RS*N77/C77/C77</f>
        <v>7.1005917159763302E-2</v>
      </c>
      <c r="P77" s="1">
        <f>1/(1-SQRT(1-4*(RS/$C77/$C77)*($N77+(VAC*VAC/RP))))</f>
        <v>13.163298174101641</v>
      </c>
      <c r="Q77" s="4">
        <f t="shared" ref="Q77:Q122" si="20">O77*P77</f>
        <v>0.9346720596995246</v>
      </c>
      <c r="R77" s="16" t="b">
        <f t="shared" ref="R77:R122" si="21">(Q77*B77)&lt;N77</f>
        <v>0</v>
      </c>
      <c r="S77" s="17" t="e">
        <f t="shared" ref="S77:S122" si="22">IF(R77,0.6*$B77,NA())</f>
        <v>#N/A</v>
      </c>
      <c r="T77" s="3" t="e">
        <f>2*RS*S77/I77/I77</f>
        <v>#N/A</v>
      </c>
      <c r="U77" s="1">
        <f>1/(1-SQRT(1-4*(RS/$C77/$C77)*($N77+(VAC*VAC/RP))))</f>
        <v>13.163298174101641</v>
      </c>
      <c r="V77" s="4" t="e">
        <f t="shared" si="11"/>
        <v>#N/A</v>
      </c>
      <c r="W77" s="16" t="e">
        <f t="shared" si="12"/>
        <v>#N/A</v>
      </c>
    </row>
    <row r="78" spans="1:23" x14ac:dyDescent="0.45">
      <c r="A78" s="2">
        <v>1.6</v>
      </c>
      <c r="B78" s="8">
        <f t="shared" si="13"/>
        <v>1600</v>
      </c>
      <c r="C78">
        <v>130</v>
      </c>
      <c r="D78" s="7">
        <f t="shared" si="14"/>
        <v>12.307692307692308</v>
      </c>
      <c r="F78" s="1">
        <f t="shared" si="15"/>
        <v>1600</v>
      </c>
      <c r="G78" s="7">
        <f>B78*loading</f>
        <v>1520</v>
      </c>
      <c r="H78" s="3">
        <f>2*RS*G78/C78/C78</f>
        <v>8.9940828402366862E-2</v>
      </c>
      <c r="I78" s="1" cm="1">
        <f t="array" ref="I78">1/(1-SQRT(1-4*(RS/$C78/$C78)*($G78+(VAC*VAC/RP))))</f>
        <v>10.342027751532719</v>
      </c>
      <c r="J78" s="4">
        <f t="shared" si="16"/>
        <v>0.93017054333312021</v>
      </c>
      <c r="L78" s="16">
        <f t="shared" si="17"/>
        <v>1488.2728693329923</v>
      </c>
      <c r="M78" s="16" t="b">
        <f t="shared" si="18"/>
        <v>1</v>
      </c>
      <c r="N78" s="17">
        <f t="shared" si="19"/>
        <v>1280</v>
      </c>
      <c r="O78" s="3">
        <f>2*RS*N78/C78/C78</f>
        <v>7.5739644970414202E-2</v>
      </c>
      <c r="P78" s="1">
        <f>1/(1-SQRT(1-4*(RS/$C78/$C78)*($N78+(VAC*VAC/RP))))</f>
        <v>12.329545293304879</v>
      </c>
      <c r="Q78" s="4">
        <f t="shared" si="20"/>
        <v>0.9338353831615529</v>
      </c>
      <c r="R78" s="16" t="b">
        <f t="shared" si="21"/>
        <v>0</v>
      </c>
      <c r="S78" s="17" t="e">
        <f t="shared" si="22"/>
        <v>#N/A</v>
      </c>
      <c r="T78" s="3" t="e">
        <f>2*RS*S78/I78/I78</f>
        <v>#N/A</v>
      </c>
      <c r="U78" s="1">
        <f>1/(1-SQRT(1-4*(RS/$C78/$C78)*($N78+(VAC*VAC/RP))))</f>
        <v>12.329545293304879</v>
      </c>
      <c r="V78" s="4" t="e">
        <f t="shared" ref="V78:V122" si="23">T78*U78</f>
        <v>#N/A</v>
      </c>
      <c r="W78" s="16" t="e">
        <f t="shared" ref="W78:W122" si="24">(V78*H78)&lt;S78</f>
        <v>#N/A</v>
      </c>
    </row>
    <row r="79" spans="1:23" x14ac:dyDescent="0.45">
      <c r="A79" s="2">
        <v>1.7</v>
      </c>
      <c r="B79" s="8">
        <f t="shared" si="13"/>
        <v>1700</v>
      </c>
      <c r="C79">
        <v>130</v>
      </c>
      <c r="D79" s="7">
        <f t="shared" si="14"/>
        <v>13.076923076923077</v>
      </c>
      <c r="F79" s="1">
        <f t="shared" si="15"/>
        <v>1700</v>
      </c>
      <c r="G79" s="7">
        <f>B79*loading</f>
        <v>1615</v>
      </c>
      <c r="H79" s="3">
        <f>2*RS*G79/C79/C79</f>
        <v>9.556213017751479E-2</v>
      </c>
      <c r="I79" s="1" cm="1">
        <f t="array" ref="I79">1/(1-SQRT(1-4*(RS/$C79/$C79)*($G79+(VAC*VAC/RP))))</f>
        <v>9.7146378679980447</v>
      </c>
      <c r="J79" s="4">
        <f t="shared" si="16"/>
        <v>0.92835148856904393</v>
      </c>
      <c r="L79" s="16">
        <f t="shared" si="17"/>
        <v>1578.1975305673748</v>
      </c>
      <c r="M79" s="16" t="b">
        <f t="shared" si="18"/>
        <v>1</v>
      </c>
      <c r="N79" s="17">
        <f t="shared" si="19"/>
        <v>1360</v>
      </c>
      <c r="O79" s="3">
        <f>2*RS*N79/C79/C79</f>
        <v>8.0473372781065089E-2</v>
      </c>
      <c r="P79" s="1">
        <f>1/(1-SQRT(1-4*(RS/$C79/$C79)*($N79+(VAC*VAC/RP))))</f>
        <v>11.591237807883308</v>
      </c>
      <c r="Q79" s="4">
        <f t="shared" si="20"/>
        <v>0.93278600110776921</v>
      </c>
      <c r="R79" s="16" t="b">
        <f t="shared" si="21"/>
        <v>0</v>
      </c>
      <c r="S79" s="17" t="e">
        <f t="shared" si="22"/>
        <v>#N/A</v>
      </c>
      <c r="T79" s="3" t="e">
        <f>2*RS*S79/I79/I79</f>
        <v>#N/A</v>
      </c>
      <c r="U79" s="1">
        <f>1/(1-SQRT(1-4*(RS/$C79/$C79)*($N79+(VAC*VAC/RP))))</f>
        <v>11.591237807883308</v>
      </c>
      <c r="V79" s="4" t="e">
        <f t="shared" si="23"/>
        <v>#N/A</v>
      </c>
      <c r="W79" s="16" t="e">
        <f t="shared" si="24"/>
        <v>#N/A</v>
      </c>
    </row>
    <row r="80" spans="1:23" x14ac:dyDescent="0.45">
      <c r="A80" s="2">
        <v>1.8</v>
      </c>
      <c r="B80" s="8">
        <f t="shared" si="13"/>
        <v>1800</v>
      </c>
      <c r="C80">
        <v>130</v>
      </c>
      <c r="D80" s="7">
        <f t="shared" si="14"/>
        <v>13.846153846153847</v>
      </c>
      <c r="F80" s="1">
        <f t="shared" si="15"/>
        <v>1800</v>
      </c>
      <c r="G80" s="7">
        <f>B80*loading</f>
        <v>1710</v>
      </c>
      <c r="H80" s="3">
        <f>2*RS*G80/C80/C80</f>
        <v>0.10118343195266272</v>
      </c>
      <c r="I80" s="1" cm="1">
        <f t="array" ref="I80">1/(1-SQRT(1-4*(RS/$C80/$C80)*($G80+(VAC*VAC/RP))))</f>
        <v>9.1553436758359226</v>
      </c>
      <c r="J80" s="4">
        <f t="shared" si="16"/>
        <v>0.92636909382718502</v>
      </c>
      <c r="L80" s="16">
        <f t="shared" si="17"/>
        <v>1667.464368888933</v>
      </c>
      <c r="M80" s="16" t="b">
        <f t="shared" si="18"/>
        <v>1</v>
      </c>
      <c r="N80" s="17">
        <f t="shared" si="19"/>
        <v>1440</v>
      </c>
      <c r="O80" s="3">
        <f>2*RS*N80/C80/C80</f>
        <v>8.5207100591715976E-2</v>
      </c>
      <c r="P80" s="1">
        <f>1/(1-SQRT(1-4*(RS/$C80/$C80)*($N80+(VAC*VAC/RP))))</f>
        <v>10.932843909347158</v>
      </c>
      <c r="Q80" s="4">
        <f t="shared" si="20"/>
        <v>0.93155593073727261</v>
      </c>
      <c r="R80" s="16" t="b">
        <f t="shared" si="21"/>
        <v>0</v>
      </c>
      <c r="S80" s="17" t="e">
        <f t="shared" si="22"/>
        <v>#N/A</v>
      </c>
      <c r="T80" s="3" t="e">
        <f>2*RS*S80/I80/I80</f>
        <v>#N/A</v>
      </c>
      <c r="U80" s="1">
        <f>1/(1-SQRT(1-4*(RS/$C80/$C80)*($N80+(VAC*VAC/RP))))</f>
        <v>10.932843909347158</v>
      </c>
      <c r="V80" s="4" t="e">
        <f t="shared" si="23"/>
        <v>#N/A</v>
      </c>
      <c r="W80" s="16" t="e">
        <f t="shared" si="24"/>
        <v>#N/A</v>
      </c>
    </row>
    <row r="81" spans="1:23" x14ac:dyDescent="0.45">
      <c r="A81" s="2">
        <v>1.9</v>
      </c>
      <c r="B81" s="8">
        <f t="shared" si="13"/>
        <v>1900</v>
      </c>
      <c r="C81">
        <v>130</v>
      </c>
      <c r="D81" s="7">
        <f t="shared" si="14"/>
        <v>14.615384615384615</v>
      </c>
      <c r="F81" s="1">
        <f t="shared" si="15"/>
        <v>1900</v>
      </c>
      <c r="G81" s="7">
        <f>B81*loading</f>
        <v>1805</v>
      </c>
      <c r="H81" s="3">
        <f>2*RS*G81/C81/C81</f>
        <v>0.10680473372781066</v>
      </c>
      <c r="I81" s="1" cm="1">
        <f t="array" ref="I81">1/(1-SQRT(1-4*(RS/$C81/$C81)*($G81+(VAC*VAC/RP))))</f>
        <v>8.6535940622018082</v>
      </c>
      <c r="J81" s="4">
        <f t="shared" si="16"/>
        <v>0.92424480960202748</v>
      </c>
      <c r="L81" s="16">
        <f t="shared" si="17"/>
        <v>1756.0651382438523</v>
      </c>
      <c r="M81" s="16" t="b">
        <f t="shared" si="18"/>
        <v>1</v>
      </c>
      <c r="N81" s="17">
        <f t="shared" si="19"/>
        <v>1520</v>
      </c>
      <c r="O81" s="3">
        <f>2*RS*N81/C81/C81</f>
        <v>8.9940828402366862E-2</v>
      </c>
      <c r="P81" s="1">
        <f>1/(1-SQRT(1-4*(RS/$C81/$C81)*($N81+(VAC*VAC/RP))))</f>
        <v>10.342027751532719</v>
      </c>
      <c r="Q81" s="4">
        <f t="shared" si="20"/>
        <v>0.93017054333312021</v>
      </c>
      <c r="R81" s="16" t="b">
        <f t="shared" si="21"/>
        <v>0</v>
      </c>
      <c r="S81" s="17" t="e">
        <f t="shared" si="22"/>
        <v>#N/A</v>
      </c>
      <c r="T81" s="3" t="e">
        <f>2*RS*S81/I81/I81</f>
        <v>#N/A</v>
      </c>
      <c r="U81" s="1">
        <f>1/(1-SQRT(1-4*(RS/$C81/$C81)*($N81+(VAC*VAC/RP))))</f>
        <v>10.342027751532719</v>
      </c>
      <c r="V81" s="4" t="e">
        <f t="shared" si="23"/>
        <v>#N/A</v>
      </c>
      <c r="W81" s="16" t="e">
        <f t="shared" si="24"/>
        <v>#N/A</v>
      </c>
    </row>
    <row r="82" spans="1:23" x14ac:dyDescent="0.45">
      <c r="A82" s="2">
        <v>2</v>
      </c>
      <c r="B82" s="8" t="e">
        <f t="shared" si="13"/>
        <v>#N/A</v>
      </c>
      <c r="C82">
        <v>130</v>
      </c>
      <c r="D82" s="7">
        <f t="shared" si="14"/>
        <v>15.384615384615385</v>
      </c>
      <c r="F82" s="1" t="e">
        <f t="shared" si="15"/>
        <v>#N/A</v>
      </c>
      <c r="G82" s="7" t="e">
        <f>B82*loading</f>
        <v>#N/A</v>
      </c>
      <c r="H82" s="3" t="e">
        <f>2*RS*G82/C82/C82</f>
        <v>#N/A</v>
      </c>
      <c r="I82" s="1" t="e" cm="1">
        <f t="array" ref="I82">1/(1-SQRT(1-4*(RS/$C82/$C82)*($G82+(VAC*VAC/RP))))</f>
        <v>#N/A</v>
      </c>
      <c r="J82" s="4" t="e">
        <f t="shared" si="16"/>
        <v>#N/A</v>
      </c>
      <c r="L82" s="16" t="e">
        <f t="shared" si="17"/>
        <v>#N/A</v>
      </c>
      <c r="M82" s="16" t="e">
        <f t="shared" si="18"/>
        <v>#N/A</v>
      </c>
      <c r="N82" s="17" t="e">
        <f t="shared" si="19"/>
        <v>#N/A</v>
      </c>
      <c r="O82" s="3" t="e">
        <f>2*RS*N82/C82/C82</f>
        <v>#N/A</v>
      </c>
      <c r="P82" s="1" t="e">
        <f>1/(1-SQRT(1-4*(RS/$C82/$C82)*($N82+(VAC*VAC/RP))))</f>
        <v>#N/A</v>
      </c>
      <c r="Q82" s="4" t="e">
        <f t="shared" si="20"/>
        <v>#N/A</v>
      </c>
      <c r="R82" s="16" t="e">
        <f t="shared" si="21"/>
        <v>#N/A</v>
      </c>
      <c r="S82" s="17" t="e">
        <f t="shared" si="22"/>
        <v>#N/A</v>
      </c>
      <c r="T82" s="3" t="e">
        <f>2*RS*S82/I82/I82</f>
        <v>#N/A</v>
      </c>
      <c r="U82" s="1" t="e">
        <f>1/(1-SQRT(1-4*(RS/$C82/$C82)*($N82+(VAC*VAC/RP))))</f>
        <v>#N/A</v>
      </c>
      <c r="V82" s="4" t="e">
        <f t="shared" si="23"/>
        <v>#N/A</v>
      </c>
      <c r="W82" s="16" t="e">
        <f t="shared" si="24"/>
        <v>#N/A</v>
      </c>
    </row>
    <row r="83" spans="1:23" x14ac:dyDescent="0.45">
      <c r="A83" s="2">
        <v>2.1</v>
      </c>
      <c r="B83" s="8" t="e">
        <f t="shared" si="13"/>
        <v>#N/A</v>
      </c>
      <c r="C83">
        <v>130</v>
      </c>
      <c r="D83" s="7">
        <f t="shared" si="14"/>
        <v>16.153846153846153</v>
      </c>
      <c r="F83" s="1" t="e">
        <f t="shared" si="15"/>
        <v>#N/A</v>
      </c>
      <c r="G83" s="7" t="e">
        <f>B83*loading</f>
        <v>#N/A</v>
      </c>
      <c r="H83" s="3" t="e">
        <f>2*RS*G83/C83/C83</f>
        <v>#N/A</v>
      </c>
      <c r="I83" s="1" t="e" cm="1">
        <f t="array" ref="I83">1/(1-SQRT(1-4*(RS/$C83/$C83)*($G83+(VAC*VAC/RP))))</f>
        <v>#N/A</v>
      </c>
      <c r="J83" s="4" t="e">
        <f t="shared" si="16"/>
        <v>#N/A</v>
      </c>
      <c r="L83" s="16" t="e">
        <f t="shared" si="17"/>
        <v>#N/A</v>
      </c>
      <c r="M83" s="16" t="e">
        <f t="shared" si="18"/>
        <v>#N/A</v>
      </c>
      <c r="N83" s="17" t="e">
        <f t="shared" si="19"/>
        <v>#N/A</v>
      </c>
      <c r="O83" s="3" t="e">
        <f>2*RS*N83/C83/C83</f>
        <v>#N/A</v>
      </c>
      <c r="P83" s="1" t="e">
        <f>1/(1-SQRT(1-4*(RS/$C83/$C83)*($N83+(VAC*VAC/RP))))</f>
        <v>#N/A</v>
      </c>
      <c r="Q83" s="4" t="e">
        <f t="shared" si="20"/>
        <v>#N/A</v>
      </c>
      <c r="R83" s="16" t="e">
        <f t="shared" si="21"/>
        <v>#N/A</v>
      </c>
      <c r="S83" s="17" t="e">
        <f t="shared" si="22"/>
        <v>#N/A</v>
      </c>
      <c r="T83" s="3" t="e">
        <f>2*RS*S83/I83/I83</f>
        <v>#N/A</v>
      </c>
      <c r="U83" s="1" t="e">
        <f>1/(1-SQRT(1-4*(RS/$C83/$C83)*($N83+(VAC*VAC/RP))))</f>
        <v>#N/A</v>
      </c>
      <c r="V83" s="4" t="e">
        <f t="shared" si="23"/>
        <v>#N/A</v>
      </c>
      <c r="W83" s="16" t="e">
        <f t="shared" si="24"/>
        <v>#N/A</v>
      </c>
    </row>
    <row r="84" spans="1:23" x14ac:dyDescent="0.45">
      <c r="A84" s="2">
        <v>2.2000000000000002</v>
      </c>
      <c r="B84" s="8" t="e">
        <f t="shared" si="13"/>
        <v>#N/A</v>
      </c>
      <c r="C84">
        <v>130</v>
      </c>
      <c r="D84" s="7">
        <f t="shared" si="14"/>
        <v>16.923076923076927</v>
      </c>
      <c r="F84" s="1" t="e">
        <f t="shared" si="15"/>
        <v>#N/A</v>
      </c>
      <c r="G84" s="7" t="e">
        <f>B84*loading</f>
        <v>#N/A</v>
      </c>
      <c r="H84" s="3" t="e">
        <f>2*RS*G84/C84/C84</f>
        <v>#N/A</v>
      </c>
      <c r="I84" s="1" t="e" cm="1">
        <f t="array" ref="I84">1/(1-SQRT(1-4*(RS/$C84/$C84)*($G84+(VAC*VAC/RP))))</f>
        <v>#N/A</v>
      </c>
      <c r="J84" s="4" t="e">
        <f t="shared" si="16"/>
        <v>#N/A</v>
      </c>
      <c r="L84" s="16" t="e">
        <f t="shared" si="17"/>
        <v>#N/A</v>
      </c>
      <c r="M84" s="16" t="e">
        <f t="shared" si="18"/>
        <v>#N/A</v>
      </c>
      <c r="N84" s="17" t="e">
        <f t="shared" si="19"/>
        <v>#N/A</v>
      </c>
      <c r="O84" s="3" t="e">
        <f>2*RS*N84/C84/C84</f>
        <v>#N/A</v>
      </c>
      <c r="P84" s="1" t="e">
        <f>1/(1-SQRT(1-4*(RS/$C84/$C84)*($N84+(VAC*VAC/RP))))</f>
        <v>#N/A</v>
      </c>
      <c r="Q84" s="4" t="e">
        <f t="shared" si="20"/>
        <v>#N/A</v>
      </c>
      <c r="R84" s="16" t="e">
        <f t="shared" si="21"/>
        <v>#N/A</v>
      </c>
      <c r="S84" s="17" t="e">
        <f t="shared" si="22"/>
        <v>#N/A</v>
      </c>
      <c r="T84" s="3" t="e">
        <f>2*RS*S84/I84/I84</f>
        <v>#N/A</v>
      </c>
      <c r="U84" s="1" t="e">
        <f>1/(1-SQRT(1-4*(RS/$C84/$C84)*($N84+(VAC*VAC/RP))))</f>
        <v>#N/A</v>
      </c>
      <c r="V84" s="4" t="e">
        <f t="shared" si="23"/>
        <v>#N/A</v>
      </c>
      <c r="W84" s="16" t="e">
        <f t="shared" si="24"/>
        <v>#N/A</v>
      </c>
    </row>
    <row r="85" spans="1:23" x14ac:dyDescent="0.45">
      <c r="A85" s="2">
        <v>2.2999999999999998</v>
      </c>
      <c r="B85" s="8" t="e">
        <f t="shared" si="13"/>
        <v>#N/A</v>
      </c>
      <c r="C85">
        <v>130</v>
      </c>
      <c r="D85" s="7">
        <f t="shared" si="14"/>
        <v>17.69230769230769</v>
      </c>
      <c r="F85" s="1" t="e">
        <f t="shared" si="15"/>
        <v>#N/A</v>
      </c>
      <c r="G85" s="7" t="e">
        <f>B85*loading</f>
        <v>#N/A</v>
      </c>
      <c r="H85" s="3" t="e">
        <f>2*RS*G85/C85/C85</f>
        <v>#N/A</v>
      </c>
      <c r="I85" s="1" t="e" cm="1">
        <f t="array" ref="I85">1/(1-SQRT(1-4*(RS/$C85/$C85)*($G85+(VAC*VAC/RP))))</f>
        <v>#N/A</v>
      </c>
      <c r="J85" s="4" t="e">
        <f t="shared" si="16"/>
        <v>#N/A</v>
      </c>
      <c r="L85" s="16" t="e">
        <f t="shared" si="17"/>
        <v>#N/A</v>
      </c>
      <c r="M85" s="16" t="e">
        <f t="shared" si="18"/>
        <v>#N/A</v>
      </c>
      <c r="N85" s="17" t="e">
        <f t="shared" si="19"/>
        <v>#N/A</v>
      </c>
      <c r="O85" s="3" t="e">
        <f>2*RS*N85/C85/C85</f>
        <v>#N/A</v>
      </c>
      <c r="P85" s="1" t="e">
        <f>1/(1-SQRT(1-4*(RS/$C85/$C85)*($N85+(VAC*VAC/RP))))</f>
        <v>#N/A</v>
      </c>
      <c r="Q85" s="4" t="e">
        <f t="shared" si="20"/>
        <v>#N/A</v>
      </c>
      <c r="R85" s="16" t="e">
        <f t="shared" si="21"/>
        <v>#N/A</v>
      </c>
      <c r="S85" s="17" t="e">
        <f t="shared" si="22"/>
        <v>#N/A</v>
      </c>
      <c r="T85" s="3" t="e">
        <f>2*RS*S85/I85/I85</f>
        <v>#N/A</v>
      </c>
      <c r="U85" s="1" t="e">
        <f>1/(1-SQRT(1-4*(RS/$C85/$C85)*($N85+(VAC*VAC/RP))))</f>
        <v>#N/A</v>
      </c>
      <c r="V85" s="4" t="e">
        <f t="shared" si="23"/>
        <v>#N/A</v>
      </c>
      <c r="W85" s="16" t="e">
        <f t="shared" si="24"/>
        <v>#N/A</v>
      </c>
    </row>
    <row r="86" spans="1:23" x14ac:dyDescent="0.45">
      <c r="A86" s="2">
        <v>2.4</v>
      </c>
      <c r="B86" s="8" t="e">
        <f t="shared" si="13"/>
        <v>#N/A</v>
      </c>
      <c r="C86">
        <v>130</v>
      </c>
      <c r="D86" s="7">
        <f t="shared" si="14"/>
        <v>18.46153846153846</v>
      </c>
      <c r="F86" s="1" t="e">
        <f t="shared" si="15"/>
        <v>#N/A</v>
      </c>
      <c r="G86" s="7" t="e">
        <f>B86*loading</f>
        <v>#N/A</v>
      </c>
      <c r="H86" s="3" t="e">
        <f>2*RS*G86/C86/C86</f>
        <v>#N/A</v>
      </c>
      <c r="I86" s="1" t="e" cm="1">
        <f t="array" ref="I86">1/(1-SQRT(1-4*(RS/$C86/$C86)*($G86+(VAC*VAC/RP))))</f>
        <v>#N/A</v>
      </c>
      <c r="J86" s="4" t="e">
        <f t="shared" si="16"/>
        <v>#N/A</v>
      </c>
      <c r="L86" s="16" t="e">
        <f t="shared" si="17"/>
        <v>#N/A</v>
      </c>
      <c r="M86" s="16" t="e">
        <f t="shared" si="18"/>
        <v>#N/A</v>
      </c>
      <c r="N86" s="17" t="e">
        <f t="shared" si="19"/>
        <v>#N/A</v>
      </c>
      <c r="O86" s="3" t="e">
        <f>2*RS*N86/C86/C86</f>
        <v>#N/A</v>
      </c>
      <c r="P86" s="1" t="e">
        <f>1/(1-SQRT(1-4*(RS/$C86/$C86)*($N86+(VAC*VAC/RP))))</f>
        <v>#N/A</v>
      </c>
      <c r="Q86" s="4" t="e">
        <f t="shared" si="20"/>
        <v>#N/A</v>
      </c>
      <c r="R86" s="16" t="e">
        <f t="shared" si="21"/>
        <v>#N/A</v>
      </c>
      <c r="S86" s="17" t="e">
        <f t="shared" si="22"/>
        <v>#N/A</v>
      </c>
      <c r="T86" s="3" t="e">
        <f>2*RS*S86/I86/I86</f>
        <v>#N/A</v>
      </c>
      <c r="U86" s="1" t="e">
        <f>1/(1-SQRT(1-4*(RS/$C86/$C86)*($N86+(VAC*VAC/RP))))</f>
        <v>#N/A</v>
      </c>
      <c r="V86" s="4" t="e">
        <f t="shared" si="23"/>
        <v>#N/A</v>
      </c>
      <c r="W86" s="16" t="e">
        <f t="shared" si="24"/>
        <v>#N/A</v>
      </c>
    </row>
    <row r="87" spans="1:23" x14ac:dyDescent="0.45">
      <c r="A87" s="2">
        <v>2.5</v>
      </c>
      <c r="B87" s="8" t="e">
        <f t="shared" si="13"/>
        <v>#N/A</v>
      </c>
      <c r="C87">
        <v>130</v>
      </c>
      <c r="D87" s="7">
        <f t="shared" si="14"/>
        <v>19.230769230769234</v>
      </c>
      <c r="F87" s="1" t="e">
        <f t="shared" si="15"/>
        <v>#N/A</v>
      </c>
      <c r="G87" s="7" t="e">
        <f>B87*loading</f>
        <v>#N/A</v>
      </c>
      <c r="H87" s="3" t="e">
        <f>2*RS*G87/C87/C87</f>
        <v>#N/A</v>
      </c>
      <c r="I87" s="1" t="e" cm="1">
        <f t="array" ref="I87">1/(1-SQRT(1-4*(RS/$C87/$C87)*($G87+(VAC*VAC/RP))))</f>
        <v>#N/A</v>
      </c>
      <c r="J87" s="4" t="e">
        <f t="shared" si="16"/>
        <v>#N/A</v>
      </c>
      <c r="L87" s="16" t="e">
        <f t="shared" si="17"/>
        <v>#N/A</v>
      </c>
      <c r="M87" s="16" t="e">
        <f t="shared" si="18"/>
        <v>#N/A</v>
      </c>
      <c r="N87" s="17" t="e">
        <f t="shared" si="19"/>
        <v>#N/A</v>
      </c>
      <c r="O87" s="3" t="e">
        <f>2*RS*N87/C87/C87</f>
        <v>#N/A</v>
      </c>
      <c r="P87" s="1" t="e">
        <f>1/(1-SQRT(1-4*(RS/$C87/$C87)*($N87+(VAC*VAC/RP))))</f>
        <v>#N/A</v>
      </c>
      <c r="Q87" s="4" t="e">
        <f t="shared" si="20"/>
        <v>#N/A</v>
      </c>
      <c r="R87" s="16" t="e">
        <f t="shared" si="21"/>
        <v>#N/A</v>
      </c>
      <c r="S87" s="17" t="e">
        <f t="shared" si="22"/>
        <v>#N/A</v>
      </c>
      <c r="T87" s="3" t="e">
        <f>2*RS*S87/I87/I87</f>
        <v>#N/A</v>
      </c>
      <c r="U87" s="1" t="e">
        <f>1/(1-SQRT(1-4*(RS/$C87/$C87)*($N87+(VAC*VAC/RP))))</f>
        <v>#N/A</v>
      </c>
      <c r="V87" s="4" t="e">
        <f t="shared" si="23"/>
        <v>#N/A</v>
      </c>
      <c r="W87" s="16" t="e">
        <f t="shared" si="24"/>
        <v>#N/A</v>
      </c>
    </row>
    <row r="88" spans="1:23" x14ac:dyDescent="0.45">
      <c r="A88" s="2">
        <v>2.6</v>
      </c>
      <c r="B88" s="8" t="e">
        <f t="shared" si="13"/>
        <v>#N/A</v>
      </c>
      <c r="C88">
        <v>130</v>
      </c>
      <c r="D88" s="7">
        <f t="shared" si="14"/>
        <v>20</v>
      </c>
      <c r="F88" s="1" t="e">
        <f t="shared" si="15"/>
        <v>#N/A</v>
      </c>
      <c r="G88" s="7" t="e">
        <f>B88*loading</f>
        <v>#N/A</v>
      </c>
      <c r="H88" s="3" t="e">
        <f>2*RS*G88/C88/C88</f>
        <v>#N/A</v>
      </c>
      <c r="I88" s="1" t="e" cm="1">
        <f t="array" ref="I88">1/(1-SQRT(1-4*(RS/$C88/$C88)*($G88+(VAC*VAC/RP))))</f>
        <v>#N/A</v>
      </c>
      <c r="J88" s="4" t="e">
        <f t="shared" si="16"/>
        <v>#N/A</v>
      </c>
      <c r="L88" s="16" t="e">
        <f t="shared" si="17"/>
        <v>#N/A</v>
      </c>
      <c r="M88" s="16" t="e">
        <f t="shared" si="18"/>
        <v>#N/A</v>
      </c>
      <c r="N88" s="17" t="e">
        <f t="shared" si="19"/>
        <v>#N/A</v>
      </c>
      <c r="O88" s="3" t="e">
        <f>2*RS*N88/C88/C88</f>
        <v>#N/A</v>
      </c>
      <c r="P88" s="1" t="e">
        <f>1/(1-SQRT(1-4*(RS/$C88/$C88)*($N88+(VAC*VAC/RP))))</f>
        <v>#N/A</v>
      </c>
      <c r="Q88" s="4" t="e">
        <f t="shared" si="20"/>
        <v>#N/A</v>
      </c>
      <c r="R88" s="16" t="e">
        <f t="shared" si="21"/>
        <v>#N/A</v>
      </c>
      <c r="S88" s="17" t="e">
        <f t="shared" si="22"/>
        <v>#N/A</v>
      </c>
      <c r="T88" s="3" t="e">
        <f>2*RS*S88/I88/I88</f>
        <v>#N/A</v>
      </c>
      <c r="U88" s="1" t="e">
        <f>1/(1-SQRT(1-4*(RS/$C88/$C88)*($N88+(VAC*VAC/RP))))</f>
        <v>#N/A</v>
      </c>
      <c r="V88" s="4" t="e">
        <f t="shared" si="23"/>
        <v>#N/A</v>
      </c>
      <c r="W88" s="16" t="e">
        <f t="shared" si="24"/>
        <v>#N/A</v>
      </c>
    </row>
    <row r="89" spans="1:23" x14ac:dyDescent="0.45">
      <c r="A89" s="2">
        <v>2.7</v>
      </c>
      <c r="B89" s="8" t="e">
        <f t="shared" si="13"/>
        <v>#N/A</v>
      </c>
      <c r="C89">
        <v>130</v>
      </c>
      <c r="D89" s="7">
        <f t="shared" si="14"/>
        <v>20.76923076923077</v>
      </c>
      <c r="F89" s="1" t="e">
        <f t="shared" si="15"/>
        <v>#N/A</v>
      </c>
      <c r="G89" s="7" t="e">
        <f>B89*loading</f>
        <v>#N/A</v>
      </c>
      <c r="H89" s="3" t="e">
        <f>2*RS*G89/C89/C89</f>
        <v>#N/A</v>
      </c>
      <c r="I89" s="1" t="e" cm="1">
        <f t="array" ref="I89">1/(1-SQRT(1-4*(RS/$C89/$C89)*($G89+(VAC*VAC/RP))))</f>
        <v>#N/A</v>
      </c>
      <c r="J89" s="4" t="e">
        <f t="shared" si="16"/>
        <v>#N/A</v>
      </c>
      <c r="L89" s="16" t="e">
        <f t="shared" si="17"/>
        <v>#N/A</v>
      </c>
      <c r="M89" s="16" t="e">
        <f t="shared" si="18"/>
        <v>#N/A</v>
      </c>
      <c r="N89" s="17" t="e">
        <f t="shared" si="19"/>
        <v>#N/A</v>
      </c>
      <c r="O89" s="3" t="e">
        <f>2*RS*N89/C89/C89</f>
        <v>#N/A</v>
      </c>
      <c r="P89" s="1" t="e">
        <f>1/(1-SQRT(1-4*(RS/$C89/$C89)*($N89+(VAC*VAC/RP))))</f>
        <v>#N/A</v>
      </c>
      <c r="Q89" s="4" t="e">
        <f t="shared" si="20"/>
        <v>#N/A</v>
      </c>
      <c r="R89" s="16" t="e">
        <f t="shared" si="21"/>
        <v>#N/A</v>
      </c>
      <c r="S89" s="17" t="e">
        <f t="shared" si="22"/>
        <v>#N/A</v>
      </c>
      <c r="T89" s="3" t="e">
        <f>2*RS*S89/I89/I89</f>
        <v>#N/A</v>
      </c>
      <c r="U89" s="1" t="e">
        <f>1/(1-SQRT(1-4*(RS/$C89/$C89)*($N89+(VAC*VAC/RP))))</f>
        <v>#N/A</v>
      </c>
      <c r="V89" s="4" t="e">
        <f t="shared" si="23"/>
        <v>#N/A</v>
      </c>
      <c r="W89" s="16" t="e">
        <f t="shared" si="24"/>
        <v>#N/A</v>
      </c>
    </row>
    <row r="90" spans="1:23" x14ac:dyDescent="0.45">
      <c r="A90" s="2">
        <v>2.8</v>
      </c>
      <c r="B90" s="8" t="e">
        <f t="shared" si="13"/>
        <v>#N/A</v>
      </c>
      <c r="C90">
        <v>130</v>
      </c>
      <c r="D90" s="7">
        <f t="shared" si="14"/>
        <v>21.538461538461537</v>
      </c>
      <c r="F90" s="1" t="e">
        <f t="shared" si="15"/>
        <v>#N/A</v>
      </c>
      <c r="G90" s="7" t="e">
        <f>B90*loading</f>
        <v>#N/A</v>
      </c>
      <c r="H90" s="3" t="e">
        <f>2*RS*G90/C90/C90</f>
        <v>#N/A</v>
      </c>
      <c r="I90" s="1" t="e" cm="1">
        <f t="array" ref="I90">1/(1-SQRT(1-4*(RS/$C90/$C90)*($G90+(VAC*VAC/RP))))</f>
        <v>#N/A</v>
      </c>
      <c r="J90" s="4" t="e">
        <f t="shared" si="16"/>
        <v>#N/A</v>
      </c>
      <c r="L90" s="16" t="e">
        <f t="shared" si="17"/>
        <v>#N/A</v>
      </c>
      <c r="M90" s="16" t="e">
        <f t="shared" si="18"/>
        <v>#N/A</v>
      </c>
      <c r="N90" s="17" t="e">
        <f t="shared" si="19"/>
        <v>#N/A</v>
      </c>
      <c r="O90" s="3" t="e">
        <f>2*RS*N90/C90/C90</f>
        <v>#N/A</v>
      </c>
      <c r="P90" s="1" t="e">
        <f>1/(1-SQRT(1-4*(RS/$C90/$C90)*($N90+(VAC*VAC/RP))))</f>
        <v>#N/A</v>
      </c>
      <c r="Q90" s="4" t="e">
        <f t="shared" si="20"/>
        <v>#N/A</v>
      </c>
      <c r="R90" s="16" t="e">
        <f t="shared" si="21"/>
        <v>#N/A</v>
      </c>
      <c r="S90" s="17" t="e">
        <f t="shared" si="22"/>
        <v>#N/A</v>
      </c>
      <c r="T90" s="3" t="e">
        <f>2*RS*S90/I90/I90</f>
        <v>#N/A</v>
      </c>
      <c r="U90" s="1" t="e">
        <f>1/(1-SQRT(1-4*(RS/$C90/$C90)*($N90+(VAC*VAC/RP))))</f>
        <v>#N/A</v>
      </c>
      <c r="V90" s="4" t="e">
        <f t="shared" si="23"/>
        <v>#N/A</v>
      </c>
      <c r="W90" s="16" t="e">
        <f t="shared" si="24"/>
        <v>#N/A</v>
      </c>
    </row>
    <row r="91" spans="1:23" x14ac:dyDescent="0.45">
      <c r="A91" s="2">
        <v>2.9</v>
      </c>
      <c r="B91" s="8" t="e">
        <f t="shared" si="13"/>
        <v>#N/A</v>
      </c>
      <c r="C91">
        <v>130</v>
      </c>
      <c r="D91" s="7">
        <f t="shared" si="14"/>
        <v>22.307692307692307</v>
      </c>
      <c r="F91" s="1" t="e">
        <f t="shared" si="15"/>
        <v>#N/A</v>
      </c>
      <c r="G91" s="7" t="e">
        <f>B91*loading</f>
        <v>#N/A</v>
      </c>
      <c r="H91" s="3" t="e">
        <f>2*RS*G91/C91/C91</f>
        <v>#N/A</v>
      </c>
      <c r="I91" s="1" t="e" cm="1">
        <f t="array" ref="I91">1/(1-SQRT(1-4*(RS/$C91/$C91)*($G91+(VAC*VAC/RP))))</f>
        <v>#N/A</v>
      </c>
      <c r="J91" s="4" t="e">
        <f t="shared" si="16"/>
        <v>#N/A</v>
      </c>
      <c r="L91" s="16" t="e">
        <f t="shared" si="17"/>
        <v>#N/A</v>
      </c>
      <c r="M91" s="16" t="e">
        <f t="shared" si="18"/>
        <v>#N/A</v>
      </c>
      <c r="N91" s="17" t="e">
        <f t="shared" si="19"/>
        <v>#N/A</v>
      </c>
      <c r="O91" s="3" t="e">
        <f>2*RS*N91/C91/C91</f>
        <v>#N/A</v>
      </c>
      <c r="P91" s="1" t="e">
        <f>1/(1-SQRT(1-4*(RS/$C91/$C91)*($N91+(VAC*VAC/RP))))</f>
        <v>#N/A</v>
      </c>
      <c r="Q91" s="4" t="e">
        <f t="shared" si="20"/>
        <v>#N/A</v>
      </c>
      <c r="R91" s="16" t="e">
        <f t="shared" si="21"/>
        <v>#N/A</v>
      </c>
      <c r="S91" s="17" t="e">
        <f t="shared" si="22"/>
        <v>#N/A</v>
      </c>
      <c r="T91" s="3" t="e">
        <f>2*RS*S91/I91/I91</f>
        <v>#N/A</v>
      </c>
      <c r="U91" s="1" t="e">
        <f>1/(1-SQRT(1-4*(RS/$C91/$C91)*($N91+(VAC*VAC/RP))))</f>
        <v>#N/A</v>
      </c>
      <c r="V91" s="4" t="e">
        <f t="shared" si="23"/>
        <v>#N/A</v>
      </c>
      <c r="W91" s="16" t="e">
        <f t="shared" si="24"/>
        <v>#N/A</v>
      </c>
    </row>
    <row r="92" spans="1:23" x14ac:dyDescent="0.45">
      <c r="A92" s="2">
        <v>3</v>
      </c>
      <c r="B92" s="8" t="e">
        <f t="shared" si="13"/>
        <v>#N/A</v>
      </c>
      <c r="C92">
        <v>130</v>
      </c>
      <c r="D92" s="7">
        <f t="shared" si="14"/>
        <v>23.076923076923077</v>
      </c>
      <c r="F92" s="1" t="e">
        <f t="shared" si="15"/>
        <v>#N/A</v>
      </c>
      <c r="G92" s="7" t="e">
        <f>B92*loading</f>
        <v>#N/A</v>
      </c>
      <c r="H92" s="3" t="e">
        <f>2*RS*G92/C92/C92</f>
        <v>#N/A</v>
      </c>
      <c r="I92" s="1" t="e" cm="1">
        <f t="array" ref="I92">1/(1-SQRT(1-4*(RS/$C92/$C92)*($G92+(VAC*VAC/RP))))</f>
        <v>#N/A</v>
      </c>
      <c r="J92" s="4" t="e">
        <f t="shared" si="16"/>
        <v>#N/A</v>
      </c>
      <c r="L92" s="16" t="e">
        <f t="shared" si="17"/>
        <v>#N/A</v>
      </c>
      <c r="M92" s="16" t="e">
        <f t="shared" si="18"/>
        <v>#N/A</v>
      </c>
      <c r="N92" s="17" t="e">
        <f t="shared" si="19"/>
        <v>#N/A</v>
      </c>
      <c r="O92" s="3" t="e">
        <f>2*RS*N92/C92/C92</f>
        <v>#N/A</v>
      </c>
      <c r="P92" s="1" t="e">
        <f>1/(1-SQRT(1-4*(RS/$C92/$C92)*($N92+(VAC*VAC/RP))))</f>
        <v>#N/A</v>
      </c>
      <c r="Q92" s="4" t="e">
        <f t="shared" si="20"/>
        <v>#N/A</v>
      </c>
      <c r="R92" s="16" t="e">
        <f t="shared" si="21"/>
        <v>#N/A</v>
      </c>
      <c r="S92" s="17" t="e">
        <f t="shared" si="22"/>
        <v>#N/A</v>
      </c>
      <c r="T92" s="3" t="e">
        <f>2*RS*S92/I92/I92</f>
        <v>#N/A</v>
      </c>
      <c r="U92" s="1" t="e">
        <f>1/(1-SQRT(1-4*(RS/$C92/$C92)*($N92+(VAC*VAC/RP))))</f>
        <v>#N/A</v>
      </c>
      <c r="V92" s="4" t="e">
        <f t="shared" si="23"/>
        <v>#N/A</v>
      </c>
      <c r="W92" s="16" t="e">
        <f t="shared" si="24"/>
        <v>#N/A</v>
      </c>
    </row>
    <row r="93" spans="1:23" x14ac:dyDescent="0.45">
      <c r="A93" s="2">
        <v>0.1</v>
      </c>
      <c r="B93" s="8">
        <f t="shared" si="13"/>
        <v>100</v>
      </c>
      <c r="C93">
        <v>80</v>
      </c>
      <c r="D93" s="7">
        <f t="shared" si="14"/>
        <v>1.25</v>
      </c>
      <c r="F93" s="1">
        <f t="shared" si="15"/>
        <v>100</v>
      </c>
      <c r="G93" s="7">
        <f>B93*loading</f>
        <v>95</v>
      </c>
      <c r="H93" s="3">
        <f>2*RS*G93/C93/C93</f>
        <v>1.4843749999999999E-2</v>
      </c>
      <c r="I93" s="1" cm="1">
        <f t="array" ref="I93">1/(1-SQRT(1-4*(RS/$C93/$C93)*($G93+(VAC*VAC/RP))))</f>
        <v>48.685613433816158</v>
      </c>
      <c r="J93" s="4">
        <f t="shared" si="16"/>
        <v>0.72267707440820861</v>
      </c>
      <c r="L93" s="16">
        <f t="shared" si="17"/>
        <v>72.267707440820857</v>
      </c>
      <c r="M93" s="16" t="b">
        <f t="shared" si="18"/>
        <v>1</v>
      </c>
      <c r="N93" s="17">
        <f t="shared" si="19"/>
        <v>80</v>
      </c>
      <c r="O93" s="3">
        <f>2*RS*N93/C93/C93</f>
        <v>1.2500000000000001E-2</v>
      </c>
      <c r="P93" s="1">
        <f>1/(1-SQRT(1-4*(RS/$C93/$C93)*($N93+(VAC*VAC/RP))))</f>
        <v>55.096526460467231</v>
      </c>
      <c r="Q93" s="4">
        <f t="shared" si="20"/>
        <v>0.68870658075584046</v>
      </c>
      <c r="R93" s="16" t="b">
        <f t="shared" si="21"/>
        <v>1</v>
      </c>
      <c r="S93" s="17">
        <f t="shared" si="22"/>
        <v>60</v>
      </c>
      <c r="T93" s="3">
        <f>2*RS*S93/I93/I93</f>
        <v>2.5313369436508928E-2</v>
      </c>
      <c r="U93" s="1">
        <f>1/(1-SQRT(1-4*(RS/$C93/$C93)*($N93+(VAC*VAC/RP))))</f>
        <v>55.096526460467231</v>
      </c>
      <c r="V93" s="4">
        <f t="shared" si="23"/>
        <v>1.3946787289621967</v>
      </c>
      <c r="W93" s="16" t="b">
        <f t="shared" si="24"/>
        <v>1</v>
      </c>
    </row>
    <row r="94" spans="1:23" x14ac:dyDescent="0.45">
      <c r="A94" s="2">
        <v>0.2</v>
      </c>
      <c r="B94" s="8">
        <f t="shared" si="13"/>
        <v>200</v>
      </c>
      <c r="C94">
        <v>80</v>
      </c>
      <c r="D94" s="7">
        <f t="shared" si="14"/>
        <v>2.5</v>
      </c>
      <c r="F94" s="1">
        <f t="shared" si="15"/>
        <v>200</v>
      </c>
      <c r="G94" s="7">
        <f>B94*loading</f>
        <v>190</v>
      </c>
      <c r="H94" s="3">
        <f>2*RS*G94/C94/C94</f>
        <v>2.9687499999999999E-2</v>
      </c>
      <c r="I94" s="1" cm="1">
        <f t="array" ref="I94">1/(1-SQRT(1-4*(RS/$C94/$C94)*($G94+(VAC*VAC/RP))))</f>
        <v>27.921980849689888</v>
      </c>
      <c r="J94" s="4">
        <f t="shared" si="16"/>
        <v>0.82893380647516846</v>
      </c>
      <c r="L94" s="16">
        <f t="shared" si="17"/>
        <v>165.7867612950337</v>
      </c>
      <c r="M94" s="16" t="b">
        <f t="shared" si="18"/>
        <v>1</v>
      </c>
      <c r="N94" s="17">
        <f t="shared" si="19"/>
        <v>160</v>
      </c>
      <c r="O94" s="3">
        <f>2*RS*N94/C94/C94</f>
        <v>2.5000000000000001E-2</v>
      </c>
      <c r="P94" s="1">
        <f>1/(1-SQRT(1-4*(RS/$C94/$C94)*($N94+(VAC*VAC/RP))))</f>
        <v>32.294881766391583</v>
      </c>
      <c r="Q94" s="4">
        <f t="shared" si="20"/>
        <v>0.80737204415978958</v>
      </c>
      <c r="R94" s="16" t="b">
        <f t="shared" si="21"/>
        <v>0</v>
      </c>
      <c r="S94" s="17" t="e">
        <f t="shared" si="22"/>
        <v>#N/A</v>
      </c>
      <c r="T94" s="3" t="e">
        <f>2*RS*S94/I94/I94</f>
        <v>#N/A</v>
      </c>
      <c r="U94" s="1">
        <f>1/(1-SQRT(1-4*(RS/$C94/$C94)*($N94+(VAC*VAC/RP))))</f>
        <v>32.294881766391583</v>
      </c>
      <c r="V94" s="4" t="e">
        <f t="shared" si="23"/>
        <v>#N/A</v>
      </c>
      <c r="W94" s="16" t="e">
        <f t="shared" si="24"/>
        <v>#N/A</v>
      </c>
    </row>
    <row r="95" spans="1:23" x14ac:dyDescent="0.45">
      <c r="A95" s="2">
        <v>0.3</v>
      </c>
      <c r="B95" s="8">
        <f t="shared" si="13"/>
        <v>300</v>
      </c>
      <c r="C95">
        <v>80</v>
      </c>
      <c r="D95" s="7">
        <f t="shared" si="14"/>
        <v>3.75</v>
      </c>
      <c r="F95" s="1">
        <f t="shared" si="15"/>
        <v>300</v>
      </c>
      <c r="G95" s="7">
        <f>B95*loading</f>
        <v>285</v>
      </c>
      <c r="H95" s="3">
        <f>2*RS*G95/C95/C95</f>
        <v>4.4531250000000001E-2</v>
      </c>
      <c r="I95" s="1" cm="1">
        <f t="array" ref="I95">1/(1-SQRT(1-4*(RS/$C95/$C95)*($G95+(VAC*VAC/RP))))</f>
        <v>19.480229014995388</v>
      </c>
      <c r="J95" s="4">
        <f t="shared" si="16"/>
        <v>0.8674789483240134</v>
      </c>
      <c r="L95" s="16">
        <f t="shared" si="17"/>
        <v>260.24368449720401</v>
      </c>
      <c r="M95" s="16" t="b">
        <f t="shared" si="18"/>
        <v>1</v>
      </c>
      <c r="N95" s="17">
        <f t="shared" si="19"/>
        <v>240</v>
      </c>
      <c r="O95" s="3">
        <f>2*RS*N95/C95/C95</f>
        <v>3.7499999999999999E-2</v>
      </c>
      <c r="P95" s="1">
        <f>1/(1-SQRT(1-4*(RS/$C95/$C95)*($N95+(VAC*VAC/RP))))</f>
        <v>22.752557197908629</v>
      </c>
      <c r="Q95" s="4">
        <f t="shared" si="20"/>
        <v>0.8532208949215736</v>
      </c>
      <c r="R95" s="16" t="b">
        <f t="shared" si="21"/>
        <v>0</v>
      </c>
      <c r="S95" s="17" t="e">
        <f t="shared" si="22"/>
        <v>#N/A</v>
      </c>
      <c r="T95" s="3" t="e">
        <f>2*RS*S95/I95/I95</f>
        <v>#N/A</v>
      </c>
      <c r="U95" s="1">
        <f>1/(1-SQRT(1-4*(RS/$C95/$C95)*($N95+(VAC*VAC/RP))))</f>
        <v>22.752557197908629</v>
      </c>
      <c r="V95" s="4" t="e">
        <f t="shared" si="23"/>
        <v>#N/A</v>
      </c>
      <c r="W95" s="16" t="e">
        <f t="shared" si="24"/>
        <v>#N/A</v>
      </c>
    </row>
    <row r="96" spans="1:23" x14ac:dyDescent="0.45">
      <c r="A96" s="2">
        <v>0.4</v>
      </c>
      <c r="B96" s="8">
        <f t="shared" si="13"/>
        <v>400</v>
      </c>
      <c r="C96">
        <v>80</v>
      </c>
      <c r="D96" s="7">
        <f t="shared" si="14"/>
        <v>5</v>
      </c>
      <c r="F96" s="1">
        <f t="shared" si="15"/>
        <v>400</v>
      </c>
      <c r="G96" s="7">
        <f>B96*loading</f>
        <v>380</v>
      </c>
      <c r="H96" s="3">
        <f>2*RS*G96/C96/C96</f>
        <v>5.9374999999999997E-2</v>
      </c>
      <c r="I96" s="1" cm="1">
        <f t="array" ref="I96">1/(1-SQRT(1-4*(RS/$C96/$C96)*($G96+(VAC*VAC/RP))))</f>
        <v>14.900402021325243</v>
      </c>
      <c r="J96" s="4">
        <f t="shared" si="16"/>
        <v>0.88471137001618627</v>
      </c>
      <c r="L96" s="16">
        <f t="shared" si="17"/>
        <v>353.88454800647452</v>
      </c>
      <c r="M96" s="16" t="b">
        <f t="shared" si="18"/>
        <v>1</v>
      </c>
      <c r="N96" s="17">
        <f t="shared" si="19"/>
        <v>320</v>
      </c>
      <c r="O96" s="3">
        <f>2*RS*N96/C96/C96</f>
        <v>0.05</v>
      </c>
      <c r="P96" s="1">
        <f>1/(1-SQRT(1-4*(RS/$C96/$C96)*($N96+(VAC*VAC/RP))))</f>
        <v>17.508107722421155</v>
      </c>
      <c r="Q96" s="4">
        <f t="shared" si="20"/>
        <v>0.87540538612105778</v>
      </c>
      <c r="R96" s="16" t="b">
        <f t="shared" si="21"/>
        <v>0</v>
      </c>
      <c r="S96" s="17" t="e">
        <f t="shared" si="22"/>
        <v>#N/A</v>
      </c>
      <c r="T96" s="3" t="e">
        <f>2*RS*S96/I96/I96</f>
        <v>#N/A</v>
      </c>
      <c r="U96" s="1">
        <f>1/(1-SQRT(1-4*(RS/$C96/$C96)*($N96+(VAC*VAC/RP))))</f>
        <v>17.508107722421155</v>
      </c>
      <c r="V96" s="4" t="e">
        <f t="shared" si="23"/>
        <v>#N/A</v>
      </c>
      <c r="W96" s="16" t="e">
        <f t="shared" si="24"/>
        <v>#N/A</v>
      </c>
    </row>
    <row r="97" spans="1:23" x14ac:dyDescent="0.45">
      <c r="A97" s="2">
        <v>0.5</v>
      </c>
      <c r="B97" s="8">
        <f t="shared" si="13"/>
        <v>500</v>
      </c>
      <c r="C97">
        <v>80</v>
      </c>
      <c r="D97" s="7">
        <f t="shared" si="14"/>
        <v>6.25</v>
      </c>
      <c r="F97" s="1">
        <f t="shared" si="15"/>
        <v>500</v>
      </c>
      <c r="G97" s="7">
        <f>B97*loading</f>
        <v>475</v>
      </c>
      <c r="H97" s="3">
        <f>2*RS*G97/C97/C97</f>
        <v>7.421875E-2</v>
      </c>
      <c r="I97" s="1" cm="1">
        <f t="array" ref="I97">1/(1-SQRT(1-4*(RS/$C97/$C97)*($G97+(VAC*VAC/RP))))</f>
        <v>12.024728660933505</v>
      </c>
      <c r="J97" s="4">
        <f t="shared" si="16"/>
        <v>0.89246033030365857</v>
      </c>
      <c r="L97" s="16">
        <f t="shared" si="17"/>
        <v>446.23016515182928</v>
      </c>
      <c r="M97" s="16" t="b">
        <f t="shared" si="18"/>
        <v>1</v>
      </c>
      <c r="N97" s="17">
        <f t="shared" si="19"/>
        <v>400</v>
      </c>
      <c r="O97" s="3">
        <f>2*RS*N97/C97/C97</f>
        <v>6.25E-2</v>
      </c>
      <c r="P97" s="1">
        <f>1/(1-SQRT(1-4*(RS/$C97/$C97)*($N97+(VAC*VAC/RP))))</f>
        <v>14.190811656643627</v>
      </c>
      <c r="Q97" s="4">
        <f t="shared" si="20"/>
        <v>0.88692572854022667</v>
      </c>
      <c r="R97" s="16" t="b">
        <f t="shared" si="21"/>
        <v>0</v>
      </c>
      <c r="S97" s="17" t="e">
        <f t="shared" si="22"/>
        <v>#N/A</v>
      </c>
      <c r="T97" s="3" t="e">
        <f>2*RS*S97/I97/I97</f>
        <v>#N/A</v>
      </c>
      <c r="U97" s="1">
        <f>1/(1-SQRT(1-4*(RS/$C97/$C97)*($N97+(VAC*VAC/RP))))</f>
        <v>14.190811656643627</v>
      </c>
      <c r="V97" s="4" t="e">
        <f t="shared" si="23"/>
        <v>#N/A</v>
      </c>
      <c r="W97" s="16" t="e">
        <f t="shared" si="24"/>
        <v>#N/A</v>
      </c>
    </row>
    <row r="98" spans="1:23" x14ac:dyDescent="0.45">
      <c r="A98" s="2">
        <v>0.6</v>
      </c>
      <c r="B98" s="8">
        <f t="shared" si="13"/>
        <v>600</v>
      </c>
      <c r="C98">
        <v>80</v>
      </c>
      <c r="D98" s="7">
        <f t="shared" si="14"/>
        <v>7.5</v>
      </c>
      <c r="F98" s="1">
        <f t="shared" si="15"/>
        <v>600</v>
      </c>
      <c r="G98" s="7">
        <f>B98*loading</f>
        <v>570</v>
      </c>
      <c r="H98" s="3">
        <f>2*RS*G98/C98/C98</f>
        <v>8.9062500000000003E-2</v>
      </c>
      <c r="I98" s="1" cm="1">
        <f t="array" ref="I98">1/(1-SQRT(1-4*(RS/$C98/$C98)*($G98+(VAC*VAC/RP))))</f>
        <v>10.050489181073667</v>
      </c>
      <c r="J98" s="4">
        <f t="shared" si="16"/>
        <v>0.89512169268937347</v>
      </c>
      <c r="L98" s="16">
        <f t="shared" si="17"/>
        <v>537.07301561362408</v>
      </c>
      <c r="M98" s="16" t="b">
        <f t="shared" si="18"/>
        <v>1</v>
      </c>
      <c r="N98" s="17">
        <f t="shared" si="19"/>
        <v>480</v>
      </c>
      <c r="O98" s="3">
        <f>2*RS*N98/C98/C98</f>
        <v>7.4999999999999997E-2</v>
      </c>
      <c r="P98" s="1">
        <f>1/(1-SQRT(1-4*(RS/$C98/$C98)*($N98+(VAC*VAC/RP))))</f>
        <v>11.902711599739177</v>
      </c>
      <c r="Q98" s="4">
        <f t="shared" si="20"/>
        <v>0.89270336998043831</v>
      </c>
      <c r="R98" s="16" t="b">
        <f t="shared" si="21"/>
        <v>0</v>
      </c>
      <c r="S98" s="17" t="e">
        <f t="shared" si="22"/>
        <v>#N/A</v>
      </c>
      <c r="T98" s="3" t="e">
        <f>2*RS*S98/I98/I98</f>
        <v>#N/A</v>
      </c>
      <c r="U98" s="1">
        <f>1/(1-SQRT(1-4*(RS/$C98/$C98)*($N98+(VAC*VAC/RP))))</f>
        <v>11.902711599739177</v>
      </c>
      <c r="V98" s="4" t="e">
        <f t="shared" si="23"/>
        <v>#N/A</v>
      </c>
      <c r="W98" s="16" t="e">
        <f t="shared" si="24"/>
        <v>#N/A</v>
      </c>
    </row>
    <row r="99" spans="1:23" x14ac:dyDescent="0.45">
      <c r="A99" s="2">
        <v>0.7</v>
      </c>
      <c r="B99" s="8">
        <f t="shared" si="13"/>
        <v>700</v>
      </c>
      <c r="C99">
        <v>80</v>
      </c>
      <c r="D99" s="7">
        <f t="shared" si="14"/>
        <v>8.7499999999999982</v>
      </c>
      <c r="F99" s="1">
        <f t="shared" si="15"/>
        <v>700</v>
      </c>
      <c r="G99" s="7">
        <f>B99*loading</f>
        <v>665</v>
      </c>
      <c r="H99" s="3">
        <f>2*RS*G99/C99/C99</f>
        <v>0.10390625000000001</v>
      </c>
      <c r="I99" s="1" cm="1">
        <f t="array" ref="I99">1/(1-SQRT(1-4*(RS/$C99/$C99)*($G99+(VAC*VAC/RP))))</f>
        <v>8.6106541046460681</v>
      </c>
      <c r="J99" s="4">
        <f t="shared" si="16"/>
        <v>0.89470077806088055</v>
      </c>
      <c r="L99" s="16">
        <f t="shared" si="17"/>
        <v>626.2905446426164</v>
      </c>
      <c r="M99" s="16" t="b">
        <f t="shared" si="18"/>
        <v>1</v>
      </c>
      <c r="N99" s="17">
        <f t="shared" si="19"/>
        <v>560</v>
      </c>
      <c r="O99" s="3">
        <f>2*RS*N99/C99/C99</f>
        <v>8.7499999999999994E-2</v>
      </c>
      <c r="P99" s="1">
        <f>1/(1-SQRT(1-4*(RS/$C99/$C99)*($N99+(VAC*VAC/RP))))</f>
        <v>10.228696216193562</v>
      </c>
      <c r="Q99" s="4">
        <f t="shared" si="20"/>
        <v>0.89501091891693663</v>
      </c>
      <c r="R99" s="16" t="b">
        <f t="shared" si="21"/>
        <v>0</v>
      </c>
      <c r="S99" s="17" t="e">
        <f t="shared" si="22"/>
        <v>#N/A</v>
      </c>
      <c r="T99" s="3" t="e">
        <f>2*RS*S99/I99/I99</f>
        <v>#N/A</v>
      </c>
      <c r="U99" s="1">
        <f>1/(1-SQRT(1-4*(RS/$C99/$C99)*($N99+(VAC*VAC/RP))))</f>
        <v>10.228696216193562</v>
      </c>
      <c r="V99" s="4" t="e">
        <f t="shared" si="23"/>
        <v>#N/A</v>
      </c>
      <c r="W99" s="16" t="e">
        <f t="shared" si="24"/>
        <v>#N/A</v>
      </c>
    </row>
    <row r="100" spans="1:23" x14ac:dyDescent="0.45">
      <c r="A100" s="2">
        <v>0.8</v>
      </c>
      <c r="B100" s="8">
        <f t="shared" si="13"/>
        <v>800</v>
      </c>
      <c r="C100">
        <v>80</v>
      </c>
      <c r="D100" s="7">
        <f t="shared" si="14"/>
        <v>10</v>
      </c>
      <c r="F100" s="1">
        <f t="shared" si="15"/>
        <v>800</v>
      </c>
      <c r="G100" s="7">
        <f>B100*loading</f>
        <v>760</v>
      </c>
      <c r="H100" s="3">
        <f>2*RS*G100/C100/C100</f>
        <v>0.11874999999999999</v>
      </c>
      <c r="I100" s="1" cm="1">
        <f t="array" ref="I100">1/(1-SQRT(1-4*(RS/$C100/$C100)*($G100+(VAC*VAC/RP))))</f>
        <v>7.5135999970285194</v>
      </c>
      <c r="J100" s="4">
        <f t="shared" si="16"/>
        <v>0.89223999964713663</v>
      </c>
      <c r="L100" s="16">
        <f t="shared" si="17"/>
        <v>713.79199971770936</v>
      </c>
      <c r="M100" s="16" t="b">
        <f t="shared" si="18"/>
        <v>1</v>
      </c>
      <c r="N100" s="17">
        <f t="shared" si="19"/>
        <v>640</v>
      </c>
      <c r="O100" s="3">
        <f>2*RS*N100/C100/C100</f>
        <v>0.1</v>
      </c>
      <c r="P100" s="1">
        <f>1/(1-SQRT(1-4*(RS/$C100/$C100)*($N100+(VAC*VAC/RP))))</f>
        <v>8.9504136868894744</v>
      </c>
      <c r="Q100" s="4">
        <f t="shared" si="20"/>
        <v>0.89504136868894746</v>
      </c>
      <c r="R100" s="16" t="b">
        <f t="shared" si="21"/>
        <v>0</v>
      </c>
      <c r="S100" s="17" t="e">
        <f t="shared" si="22"/>
        <v>#N/A</v>
      </c>
      <c r="T100" s="3" t="e">
        <f>2*RS*S100/I100/I100</f>
        <v>#N/A</v>
      </c>
      <c r="U100" s="1">
        <f>1/(1-SQRT(1-4*(RS/$C100/$C100)*($N100+(VAC*VAC/RP))))</f>
        <v>8.9504136868894744</v>
      </c>
      <c r="V100" s="4" t="e">
        <f t="shared" si="23"/>
        <v>#N/A</v>
      </c>
      <c r="W100" s="16" t="e">
        <f t="shared" si="24"/>
        <v>#N/A</v>
      </c>
    </row>
    <row r="101" spans="1:23" x14ac:dyDescent="0.45">
      <c r="A101" s="2">
        <v>0.9</v>
      </c>
      <c r="B101" s="8">
        <f t="shared" si="13"/>
        <v>900</v>
      </c>
      <c r="C101">
        <v>80</v>
      </c>
      <c r="D101" s="7">
        <f t="shared" si="14"/>
        <v>11.25</v>
      </c>
      <c r="F101" s="1">
        <f t="shared" si="15"/>
        <v>900</v>
      </c>
      <c r="G101" s="7">
        <f>B101*loading</f>
        <v>855</v>
      </c>
      <c r="H101" s="3">
        <f>2*RS*G101/C101/C101</f>
        <v>0.13359375000000001</v>
      </c>
      <c r="I101" s="1" cm="1">
        <f t="array" ref="I101">1/(1-SQRT(1-4*(RS/$C101/$C101)*($G101+(VAC*VAC/RP))))</f>
        <v>6.6495042258830876</v>
      </c>
      <c r="J101" s="4">
        <f t="shared" si="16"/>
        <v>0.88833220517656886</v>
      </c>
      <c r="L101" s="16">
        <f t="shared" si="17"/>
        <v>799.49898465891192</v>
      </c>
      <c r="M101" s="16" t="b">
        <f t="shared" si="18"/>
        <v>1</v>
      </c>
      <c r="N101" s="17">
        <f t="shared" si="19"/>
        <v>720</v>
      </c>
      <c r="O101" s="3">
        <f>2*RS*N101/C101/C101</f>
        <v>0.1125</v>
      </c>
      <c r="P101" s="1">
        <f>1/(1-SQRT(1-4*(RS/$C101/$C101)*($N101+(VAC*VAC/RP))))</f>
        <v>7.9420425168317097</v>
      </c>
      <c r="Q101" s="4">
        <f t="shared" si="20"/>
        <v>0.89347978314356735</v>
      </c>
      <c r="R101" s="16" t="b">
        <f t="shared" si="21"/>
        <v>0</v>
      </c>
      <c r="S101" s="17" t="e">
        <f t="shared" si="22"/>
        <v>#N/A</v>
      </c>
      <c r="T101" s="3" t="e">
        <f>2*RS*S101/I101/I101</f>
        <v>#N/A</v>
      </c>
      <c r="U101" s="1">
        <f>1/(1-SQRT(1-4*(RS/$C101/$C101)*($N101+(VAC*VAC/RP))))</f>
        <v>7.9420425168317097</v>
      </c>
      <c r="V101" s="4" t="e">
        <f t="shared" si="23"/>
        <v>#N/A</v>
      </c>
      <c r="W101" s="16" t="e">
        <f t="shared" si="24"/>
        <v>#N/A</v>
      </c>
    </row>
    <row r="102" spans="1:23" x14ac:dyDescent="0.45">
      <c r="A102" s="2">
        <v>1</v>
      </c>
      <c r="B102" s="8">
        <f t="shared" si="13"/>
        <v>1000</v>
      </c>
      <c r="C102">
        <v>80</v>
      </c>
      <c r="D102" s="7">
        <f t="shared" si="14"/>
        <v>12.5</v>
      </c>
      <c r="F102" s="1">
        <f t="shared" si="15"/>
        <v>1000</v>
      </c>
      <c r="G102" s="7">
        <f>B102*loading</f>
        <v>950</v>
      </c>
      <c r="H102" s="3">
        <f>2*RS*G102/C102/C102</f>
        <v>0.1484375</v>
      </c>
      <c r="I102" s="1" cm="1">
        <f t="array" ref="I102">1/(1-SQRT(1-4*(RS/$C102/$C102)*($G102+(VAC*VAC/RP))))</f>
        <v>5.9509012830721986</v>
      </c>
      <c r="J102" s="4">
        <f t="shared" si="16"/>
        <v>0.88333690920602947</v>
      </c>
      <c r="L102" s="16">
        <f t="shared" si="17"/>
        <v>883.33690920602953</v>
      </c>
      <c r="M102" s="16" t="b">
        <f t="shared" si="18"/>
        <v>1</v>
      </c>
      <c r="N102" s="17">
        <f t="shared" si="19"/>
        <v>800</v>
      </c>
      <c r="O102" s="3">
        <f>2*RS*N102/C102/C102</f>
        <v>0.125</v>
      </c>
      <c r="P102" s="1">
        <f>1/(1-SQRT(1-4*(RS/$C102/$C102)*($N102+(VAC*VAC/RP))))</f>
        <v>7.1259709038020684</v>
      </c>
      <c r="Q102" s="4">
        <f t="shared" si="20"/>
        <v>0.89074636297525855</v>
      </c>
      <c r="R102" s="16" t="b">
        <f t="shared" si="21"/>
        <v>0</v>
      </c>
      <c r="S102" s="17" t="e">
        <f t="shared" si="22"/>
        <v>#N/A</v>
      </c>
      <c r="T102" s="3" t="e">
        <f>2*RS*S102/I102/I102</f>
        <v>#N/A</v>
      </c>
      <c r="U102" s="1">
        <f>1/(1-SQRT(1-4*(RS/$C102/$C102)*($N102+(VAC*VAC/RP))))</f>
        <v>7.1259709038020684</v>
      </c>
      <c r="V102" s="4" t="e">
        <f t="shared" si="23"/>
        <v>#N/A</v>
      </c>
      <c r="W102" s="16" t="e">
        <f t="shared" si="24"/>
        <v>#N/A</v>
      </c>
    </row>
    <row r="103" spans="1:23" x14ac:dyDescent="0.45">
      <c r="A103" s="2">
        <v>1.1000000000000001</v>
      </c>
      <c r="B103" s="8">
        <f t="shared" si="13"/>
        <v>1100</v>
      </c>
      <c r="C103">
        <v>80</v>
      </c>
      <c r="D103" s="7">
        <f t="shared" si="14"/>
        <v>13.750000000000002</v>
      </c>
      <c r="F103" s="1">
        <f t="shared" si="15"/>
        <v>1100</v>
      </c>
      <c r="G103" s="7">
        <f>B103*loading</f>
        <v>1045</v>
      </c>
      <c r="H103" s="3">
        <f>2*RS*G103/C103/C103</f>
        <v>0.16328124999999999</v>
      </c>
      <c r="I103" s="1" cm="1">
        <f t="array" ref="I103">1/(1-SQRT(1-4*(RS/$C103/$C103)*($G103+(VAC*VAC/RP))))</f>
        <v>5.3740544214331116</v>
      </c>
      <c r="J103" s="4">
        <f t="shared" si="16"/>
        <v>0.87748232349962518</v>
      </c>
      <c r="L103" s="16">
        <f t="shared" si="17"/>
        <v>965.23055584958774</v>
      </c>
      <c r="M103" s="16" t="b">
        <f t="shared" si="18"/>
        <v>1</v>
      </c>
      <c r="N103" s="17">
        <f t="shared" si="19"/>
        <v>880</v>
      </c>
      <c r="O103" s="3">
        <f>2*RS*N103/C103/C103</f>
        <v>0.13750000000000001</v>
      </c>
      <c r="P103" s="1">
        <f>1/(1-SQRT(1-4*(RS/$C103/$C103)*($N103+(VAC*VAC/RP))))</f>
        <v>6.451723543830016</v>
      </c>
      <c r="Q103" s="4">
        <f t="shared" si="20"/>
        <v>0.88711198727662732</v>
      </c>
      <c r="R103" s="16" t="b">
        <f t="shared" si="21"/>
        <v>0</v>
      </c>
      <c r="S103" s="17" t="e">
        <f t="shared" si="22"/>
        <v>#N/A</v>
      </c>
      <c r="T103" s="3" t="e">
        <f>2*RS*S103/I103/I103</f>
        <v>#N/A</v>
      </c>
      <c r="U103" s="1">
        <f>1/(1-SQRT(1-4*(RS/$C103/$C103)*($N103+(VAC*VAC/RP))))</f>
        <v>6.451723543830016</v>
      </c>
      <c r="V103" s="4" t="e">
        <f t="shared" si="23"/>
        <v>#N/A</v>
      </c>
      <c r="W103" s="16" t="e">
        <f t="shared" si="24"/>
        <v>#N/A</v>
      </c>
    </row>
    <row r="104" spans="1:23" x14ac:dyDescent="0.45">
      <c r="A104" s="2">
        <v>1.2</v>
      </c>
      <c r="B104" s="8">
        <f t="shared" si="13"/>
        <v>1200</v>
      </c>
      <c r="C104">
        <v>80</v>
      </c>
      <c r="D104" s="7">
        <f t="shared" si="14"/>
        <v>15</v>
      </c>
      <c r="F104" s="1">
        <f t="shared" si="15"/>
        <v>1200</v>
      </c>
      <c r="G104" s="7">
        <f>B104*loading</f>
        <v>1140</v>
      </c>
      <c r="H104" s="3">
        <f>2*RS*G104/C104/C104</f>
        <v>0.17812500000000001</v>
      </c>
      <c r="I104" s="1" cm="1">
        <f t="array" ref="I104">1/(1-SQRT(1-4*(RS/$C104/$C104)*($G104+(VAC*VAC/RP))))</f>
        <v>4.8893630493308322</v>
      </c>
      <c r="J104" s="4">
        <f t="shared" si="16"/>
        <v>0.87091779316205453</v>
      </c>
      <c r="L104" s="16">
        <f t="shared" si="17"/>
        <v>1045.1013517944655</v>
      </c>
      <c r="M104" s="16" t="b">
        <f t="shared" si="18"/>
        <v>1</v>
      </c>
      <c r="N104" s="17">
        <f t="shared" si="19"/>
        <v>960</v>
      </c>
      <c r="O104" s="3">
        <f>2*RS*N104/C104/C104</f>
        <v>0.15</v>
      </c>
      <c r="P104" s="1">
        <f>1/(1-SQRT(1-4*(RS/$C104/$C104)*($N104+(VAC*VAC/RP))))</f>
        <v>5.8850532693598989</v>
      </c>
      <c r="Q104" s="4">
        <f t="shared" si="20"/>
        <v>0.88275799040398484</v>
      </c>
      <c r="R104" s="16" t="b">
        <f t="shared" si="21"/>
        <v>0</v>
      </c>
      <c r="S104" s="17" t="e">
        <f t="shared" si="22"/>
        <v>#N/A</v>
      </c>
      <c r="T104" s="3" t="e">
        <f>2*RS*S104/I104/I104</f>
        <v>#N/A</v>
      </c>
      <c r="U104" s="1">
        <f>1/(1-SQRT(1-4*(RS/$C104/$C104)*($N104+(VAC*VAC/RP))))</f>
        <v>5.8850532693598989</v>
      </c>
      <c r="V104" s="4" t="e">
        <f t="shared" si="23"/>
        <v>#N/A</v>
      </c>
      <c r="W104" s="16" t="e">
        <f t="shared" si="24"/>
        <v>#N/A</v>
      </c>
    </row>
    <row r="105" spans="1:23" x14ac:dyDescent="0.45">
      <c r="A105" s="2">
        <v>1.3</v>
      </c>
      <c r="B105" s="8" t="e">
        <f t="shared" si="13"/>
        <v>#N/A</v>
      </c>
      <c r="C105">
        <v>80</v>
      </c>
      <c r="D105" s="7">
        <f t="shared" si="14"/>
        <v>16.25</v>
      </c>
      <c r="F105" s="1" t="e">
        <f t="shared" si="15"/>
        <v>#N/A</v>
      </c>
      <c r="G105" s="7" t="e">
        <f>B105*loading</f>
        <v>#N/A</v>
      </c>
      <c r="H105" s="3" t="e">
        <f>2*RS*G105/C105/C105</f>
        <v>#N/A</v>
      </c>
      <c r="I105" s="1" t="e" cm="1">
        <f t="array" ref="I105">1/(1-SQRT(1-4*(RS/$C105/$C105)*($G105+(VAC*VAC/RP))))</f>
        <v>#N/A</v>
      </c>
      <c r="J105" s="4" t="e">
        <f t="shared" si="16"/>
        <v>#N/A</v>
      </c>
      <c r="L105" s="16" t="e">
        <f t="shared" si="17"/>
        <v>#N/A</v>
      </c>
      <c r="M105" s="16" t="e">
        <f t="shared" si="18"/>
        <v>#N/A</v>
      </c>
      <c r="N105" s="17" t="e">
        <f t="shared" si="19"/>
        <v>#N/A</v>
      </c>
      <c r="O105" s="3" t="e">
        <f>2*RS*N105/C105/C105</f>
        <v>#N/A</v>
      </c>
      <c r="P105" s="1" t="e">
        <f>1/(1-SQRT(1-4*(RS/$C105/$C105)*($N105+(VAC*VAC/RP))))</f>
        <v>#N/A</v>
      </c>
      <c r="Q105" s="4" t="e">
        <f t="shared" si="20"/>
        <v>#N/A</v>
      </c>
      <c r="R105" s="16" t="e">
        <f t="shared" si="21"/>
        <v>#N/A</v>
      </c>
      <c r="S105" s="17" t="e">
        <f t="shared" si="22"/>
        <v>#N/A</v>
      </c>
      <c r="T105" s="3" t="e">
        <f>2*RS*S105/I105/I105</f>
        <v>#N/A</v>
      </c>
      <c r="U105" s="1" t="e">
        <f>1/(1-SQRT(1-4*(RS/$C105/$C105)*($N105+(VAC*VAC/RP))))</f>
        <v>#N/A</v>
      </c>
      <c r="V105" s="4" t="e">
        <f t="shared" si="23"/>
        <v>#N/A</v>
      </c>
      <c r="W105" s="16" t="e">
        <f t="shared" si="24"/>
        <v>#N/A</v>
      </c>
    </row>
    <row r="106" spans="1:23" x14ac:dyDescent="0.45">
      <c r="A106" s="2">
        <v>1.4</v>
      </c>
      <c r="B106" s="8" t="e">
        <f t="shared" si="13"/>
        <v>#N/A</v>
      </c>
      <c r="C106">
        <v>80</v>
      </c>
      <c r="D106" s="7">
        <f t="shared" si="14"/>
        <v>17.499999999999996</v>
      </c>
      <c r="F106" s="1" t="e">
        <f t="shared" si="15"/>
        <v>#N/A</v>
      </c>
      <c r="G106" s="7" t="e">
        <f>B106*loading</f>
        <v>#N/A</v>
      </c>
      <c r="H106" s="3" t="e">
        <f>2*RS*G106/C106/C106</f>
        <v>#N/A</v>
      </c>
      <c r="I106" s="1" t="e" cm="1">
        <f t="array" ref="I106">1/(1-SQRT(1-4*(RS/$C106/$C106)*($G106+(VAC*VAC/RP))))</f>
        <v>#N/A</v>
      </c>
      <c r="J106" s="4" t="e">
        <f t="shared" si="16"/>
        <v>#N/A</v>
      </c>
      <c r="L106" s="16" t="e">
        <f t="shared" si="17"/>
        <v>#N/A</v>
      </c>
      <c r="M106" s="16" t="e">
        <f t="shared" si="18"/>
        <v>#N/A</v>
      </c>
      <c r="N106" s="17" t="e">
        <f t="shared" si="19"/>
        <v>#N/A</v>
      </c>
      <c r="O106" s="3" t="e">
        <f>2*RS*N106/C106/C106</f>
        <v>#N/A</v>
      </c>
      <c r="P106" s="1" t="e">
        <f>1/(1-SQRT(1-4*(RS/$C106/$C106)*($N106+(VAC*VAC/RP))))</f>
        <v>#N/A</v>
      </c>
      <c r="Q106" s="4" t="e">
        <f t="shared" si="20"/>
        <v>#N/A</v>
      </c>
      <c r="R106" s="16" t="e">
        <f t="shared" si="21"/>
        <v>#N/A</v>
      </c>
      <c r="S106" s="17" t="e">
        <f t="shared" si="22"/>
        <v>#N/A</v>
      </c>
      <c r="T106" s="3" t="e">
        <f>2*RS*S106/I106/I106</f>
        <v>#N/A</v>
      </c>
      <c r="U106" s="1" t="e">
        <f>1/(1-SQRT(1-4*(RS/$C106/$C106)*($N106+(VAC*VAC/RP))))</f>
        <v>#N/A</v>
      </c>
      <c r="V106" s="4" t="e">
        <f t="shared" si="23"/>
        <v>#N/A</v>
      </c>
      <c r="W106" s="16" t="e">
        <f t="shared" si="24"/>
        <v>#N/A</v>
      </c>
    </row>
    <row r="107" spans="1:23" x14ac:dyDescent="0.45">
      <c r="A107" s="2">
        <v>1.5</v>
      </c>
      <c r="B107" s="8" t="e">
        <f t="shared" si="13"/>
        <v>#N/A</v>
      </c>
      <c r="C107">
        <v>80</v>
      </c>
      <c r="D107" s="7">
        <f t="shared" si="14"/>
        <v>18.75</v>
      </c>
      <c r="F107" s="1" t="e">
        <f t="shared" si="15"/>
        <v>#N/A</v>
      </c>
      <c r="G107" s="7" t="e">
        <f>B107*loading</f>
        <v>#N/A</v>
      </c>
      <c r="H107" s="3" t="e">
        <f>2*RS*G107/C107/C107</f>
        <v>#N/A</v>
      </c>
      <c r="I107" s="1" t="e" cm="1">
        <f t="array" ref="I107">1/(1-SQRT(1-4*(RS/$C107/$C107)*($G107+(VAC*VAC/RP))))</f>
        <v>#N/A</v>
      </c>
      <c r="J107" s="4" t="e">
        <f t="shared" si="16"/>
        <v>#N/A</v>
      </c>
      <c r="L107" s="16" t="e">
        <f t="shared" si="17"/>
        <v>#N/A</v>
      </c>
      <c r="M107" s="16" t="e">
        <f t="shared" si="18"/>
        <v>#N/A</v>
      </c>
      <c r="N107" s="17" t="e">
        <f t="shared" si="19"/>
        <v>#N/A</v>
      </c>
      <c r="O107" s="3" t="e">
        <f>2*RS*N107/C107/C107</f>
        <v>#N/A</v>
      </c>
      <c r="P107" s="1" t="e">
        <f>1/(1-SQRT(1-4*(RS/$C107/$C107)*($N107+(VAC*VAC/RP))))</f>
        <v>#N/A</v>
      </c>
      <c r="Q107" s="4" t="e">
        <f t="shared" si="20"/>
        <v>#N/A</v>
      </c>
      <c r="R107" s="16" t="e">
        <f t="shared" si="21"/>
        <v>#N/A</v>
      </c>
      <c r="S107" s="17" t="e">
        <f t="shared" si="22"/>
        <v>#N/A</v>
      </c>
      <c r="T107" s="3" t="e">
        <f>2*RS*S107/I107/I107</f>
        <v>#N/A</v>
      </c>
      <c r="U107" s="1" t="e">
        <f>1/(1-SQRT(1-4*(RS/$C107/$C107)*($N107+(VAC*VAC/RP))))</f>
        <v>#N/A</v>
      </c>
      <c r="V107" s="4" t="e">
        <f t="shared" si="23"/>
        <v>#N/A</v>
      </c>
      <c r="W107" s="16" t="e">
        <f t="shared" si="24"/>
        <v>#N/A</v>
      </c>
    </row>
    <row r="108" spans="1:23" x14ac:dyDescent="0.45">
      <c r="A108" s="2">
        <v>1.6</v>
      </c>
      <c r="B108" s="8" t="e">
        <f t="shared" si="13"/>
        <v>#N/A</v>
      </c>
      <c r="C108">
        <v>80</v>
      </c>
      <c r="D108" s="7">
        <f t="shared" si="14"/>
        <v>20</v>
      </c>
      <c r="F108" s="1" t="e">
        <f t="shared" si="15"/>
        <v>#N/A</v>
      </c>
      <c r="G108" s="7" t="e">
        <f>B108*loading</f>
        <v>#N/A</v>
      </c>
      <c r="H108" s="3" t="e">
        <f>2*RS*G108/C108/C108</f>
        <v>#N/A</v>
      </c>
      <c r="I108" s="1" t="e" cm="1">
        <f t="array" ref="I108">1/(1-SQRT(1-4*(RS/$C108/$C108)*($G108+(VAC*VAC/RP))))</f>
        <v>#N/A</v>
      </c>
      <c r="J108" s="4" t="e">
        <f t="shared" si="16"/>
        <v>#N/A</v>
      </c>
      <c r="L108" s="16" t="e">
        <f t="shared" si="17"/>
        <v>#N/A</v>
      </c>
      <c r="M108" s="16" t="e">
        <f t="shared" si="18"/>
        <v>#N/A</v>
      </c>
      <c r="N108" s="17" t="e">
        <f t="shared" si="19"/>
        <v>#N/A</v>
      </c>
      <c r="O108" s="3" t="e">
        <f>2*RS*N108/C108/C108</f>
        <v>#N/A</v>
      </c>
      <c r="P108" s="1" t="e">
        <f>1/(1-SQRT(1-4*(RS/$C108/$C108)*($N108+(VAC*VAC/RP))))</f>
        <v>#N/A</v>
      </c>
      <c r="Q108" s="4" t="e">
        <f t="shared" si="20"/>
        <v>#N/A</v>
      </c>
      <c r="R108" s="16" t="e">
        <f t="shared" si="21"/>
        <v>#N/A</v>
      </c>
      <c r="S108" s="17" t="e">
        <f t="shared" si="22"/>
        <v>#N/A</v>
      </c>
      <c r="T108" s="3" t="e">
        <f>2*RS*S108/I108/I108</f>
        <v>#N/A</v>
      </c>
      <c r="U108" s="1" t="e">
        <f>1/(1-SQRT(1-4*(RS/$C108/$C108)*($N108+(VAC*VAC/RP))))</f>
        <v>#N/A</v>
      </c>
      <c r="V108" s="4" t="e">
        <f t="shared" si="23"/>
        <v>#N/A</v>
      </c>
      <c r="W108" s="16" t="e">
        <f t="shared" si="24"/>
        <v>#N/A</v>
      </c>
    </row>
    <row r="109" spans="1:23" x14ac:dyDescent="0.45">
      <c r="A109" s="2">
        <v>1.7</v>
      </c>
      <c r="B109" s="8" t="e">
        <f t="shared" si="13"/>
        <v>#N/A</v>
      </c>
      <c r="C109">
        <v>80</v>
      </c>
      <c r="D109" s="7">
        <f t="shared" si="14"/>
        <v>21.249999999999996</v>
      </c>
      <c r="F109" s="1" t="e">
        <f t="shared" si="15"/>
        <v>#N/A</v>
      </c>
      <c r="G109" s="7" t="e">
        <f>B109*loading</f>
        <v>#N/A</v>
      </c>
      <c r="H109" s="3" t="e">
        <f>2*RS*G109/C109/C109</f>
        <v>#N/A</v>
      </c>
      <c r="I109" s="1" t="e" cm="1">
        <f t="array" ref="I109">1/(1-SQRT(1-4*(RS/$C109/$C109)*($G109+(VAC*VAC/RP))))</f>
        <v>#N/A</v>
      </c>
      <c r="J109" s="4" t="e">
        <f t="shared" si="16"/>
        <v>#N/A</v>
      </c>
      <c r="L109" s="16" t="e">
        <f t="shared" si="17"/>
        <v>#N/A</v>
      </c>
      <c r="M109" s="16" t="e">
        <f t="shared" si="18"/>
        <v>#N/A</v>
      </c>
      <c r="N109" s="17" t="e">
        <f t="shared" si="19"/>
        <v>#N/A</v>
      </c>
      <c r="O109" s="3" t="e">
        <f>2*RS*N109/C109/C109</f>
        <v>#N/A</v>
      </c>
      <c r="P109" s="1" t="e">
        <f>1/(1-SQRT(1-4*(RS/$C109/$C109)*($N109+(VAC*VAC/RP))))</f>
        <v>#N/A</v>
      </c>
      <c r="Q109" s="4" t="e">
        <f t="shared" si="20"/>
        <v>#N/A</v>
      </c>
      <c r="R109" s="16" t="e">
        <f t="shared" si="21"/>
        <v>#N/A</v>
      </c>
      <c r="S109" s="17" t="e">
        <f t="shared" si="22"/>
        <v>#N/A</v>
      </c>
      <c r="T109" s="3" t="e">
        <f>2*RS*S109/I109/I109</f>
        <v>#N/A</v>
      </c>
      <c r="U109" s="1" t="e">
        <f>1/(1-SQRT(1-4*(RS/$C109/$C109)*($N109+(VAC*VAC/RP))))</f>
        <v>#N/A</v>
      </c>
      <c r="V109" s="4" t="e">
        <f t="shared" si="23"/>
        <v>#N/A</v>
      </c>
      <c r="W109" s="16" t="e">
        <f t="shared" si="24"/>
        <v>#N/A</v>
      </c>
    </row>
    <row r="110" spans="1:23" x14ac:dyDescent="0.45">
      <c r="A110" s="2">
        <v>1.8</v>
      </c>
      <c r="B110" s="8" t="e">
        <f t="shared" si="13"/>
        <v>#N/A</v>
      </c>
      <c r="C110">
        <v>80</v>
      </c>
      <c r="D110" s="7">
        <f t="shared" si="14"/>
        <v>22.5</v>
      </c>
      <c r="F110" s="1" t="e">
        <f t="shared" si="15"/>
        <v>#N/A</v>
      </c>
      <c r="G110" s="7" t="e">
        <f>B110*loading</f>
        <v>#N/A</v>
      </c>
      <c r="H110" s="3" t="e">
        <f>2*RS*G110/C110/C110</f>
        <v>#N/A</v>
      </c>
      <c r="I110" s="1" t="e" cm="1">
        <f t="array" ref="I110">1/(1-SQRT(1-4*(RS/$C110/$C110)*($G110+(VAC*VAC/RP))))</f>
        <v>#N/A</v>
      </c>
      <c r="J110" s="4" t="e">
        <f t="shared" si="16"/>
        <v>#N/A</v>
      </c>
      <c r="L110" s="16" t="e">
        <f t="shared" si="17"/>
        <v>#N/A</v>
      </c>
      <c r="M110" s="16" t="e">
        <f t="shared" si="18"/>
        <v>#N/A</v>
      </c>
      <c r="N110" s="17" t="e">
        <f t="shared" si="19"/>
        <v>#N/A</v>
      </c>
      <c r="O110" s="3" t="e">
        <f>2*RS*N110/C110/C110</f>
        <v>#N/A</v>
      </c>
      <c r="P110" s="1" t="e">
        <f>1/(1-SQRT(1-4*(RS/$C110/$C110)*($N110+(VAC*VAC/RP))))</f>
        <v>#N/A</v>
      </c>
      <c r="Q110" s="4" t="e">
        <f t="shared" si="20"/>
        <v>#N/A</v>
      </c>
      <c r="R110" s="16" t="e">
        <f t="shared" si="21"/>
        <v>#N/A</v>
      </c>
      <c r="S110" s="17" t="e">
        <f t="shared" si="22"/>
        <v>#N/A</v>
      </c>
      <c r="T110" s="3" t="e">
        <f>2*RS*S110/I110/I110</f>
        <v>#N/A</v>
      </c>
      <c r="U110" s="1" t="e">
        <f>1/(1-SQRT(1-4*(RS/$C110/$C110)*($N110+(VAC*VAC/RP))))</f>
        <v>#N/A</v>
      </c>
      <c r="V110" s="4" t="e">
        <f t="shared" si="23"/>
        <v>#N/A</v>
      </c>
      <c r="W110" s="16" t="e">
        <f t="shared" si="24"/>
        <v>#N/A</v>
      </c>
    </row>
    <row r="111" spans="1:23" x14ac:dyDescent="0.45">
      <c r="A111" s="2">
        <v>1.9</v>
      </c>
      <c r="B111" s="8" t="e">
        <f t="shared" si="13"/>
        <v>#N/A</v>
      </c>
      <c r="C111">
        <v>80</v>
      </c>
      <c r="D111" s="7">
        <f t="shared" si="14"/>
        <v>23.75</v>
      </c>
      <c r="F111" s="1" t="e">
        <f t="shared" si="15"/>
        <v>#N/A</v>
      </c>
      <c r="G111" s="7" t="e">
        <f>B111*loading</f>
        <v>#N/A</v>
      </c>
      <c r="H111" s="3" t="e">
        <f>2*RS*G111/C111/C111</f>
        <v>#N/A</v>
      </c>
      <c r="I111" s="1" t="e" cm="1">
        <f t="array" ref="I111">1/(1-SQRT(1-4*(RS/$C111/$C111)*($G111+(VAC*VAC/RP))))</f>
        <v>#N/A</v>
      </c>
      <c r="J111" s="4" t="e">
        <f t="shared" si="16"/>
        <v>#N/A</v>
      </c>
      <c r="L111" s="16" t="e">
        <f t="shared" si="17"/>
        <v>#N/A</v>
      </c>
      <c r="M111" s="16" t="e">
        <f t="shared" si="18"/>
        <v>#N/A</v>
      </c>
      <c r="N111" s="17" t="e">
        <f t="shared" si="19"/>
        <v>#N/A</v>
      </c>
      <c r="O111" s="3" t="e">
        <f>2*RS*N111/C111/C111</f>
        <v>#N/A</v>
      </c>
      <c r="P111" s="1" t="e">
        <f>1/(1-SQRT(1-4*(RS/$C111/$C111)*($N111+(VAC*VAC/RP))))</f>
        <v>#N/A</v>
      </c>
      <c r="Q111" s="4" t="e">
        <f t="shared" si="20"/>
        <v>#N/A</v>
      </c>
      <c r="R111" s="16" t="e">
        <f t="shared" si="21"/>
        <v>#N/A</v>
      </c>
      <c r="S111" s="17" t="e">
        <f t="shared" si="22"/>
        <v>#N/A</v>
      </c>
      <c r="T111" s="3" t="e">
        <f>2*RS*S111/I111/I111</f>
        <v>#N/A</v>
      </c>
      <c r="U111" s="1" t="e">
        <f>1/(1-SQRT(1-4*(RS/$C111/$C111)*($N111+(VAC*VAC/RP))))</f>
        <v>#N/A</v>
      </c>
      <c r="V111" s="4" t="e">
        <f t="shared" si="23"/>
        <v>#N/A</v>
      </c>
      <c r="W111" s="16" t="e">
        <f t="shared" si="24"/>
        <v>#N/A</v>
      </c>
    </row>
    <row r="112" spans="1:23" x14ac:dyDescent="0.45">
      <c r="A112" s="2">
        <v>2</v>
      </c>
      <c r="B112" s="8" t="e">
        <f t="shared" si="13"/>
        <v>#N/A</v>
      </c>
      <c r="C112">
        <v>80</v>
      </c>
      <c r="D112" s="7">
        <f t="shared" si="14"/>
        <v>25</v>
      </c>
      <c r="F112" s="1" t="e">
        <f t="shared" si="15"/>
        <v>#N/A</v>
      </c>
      <c r="G112" s="7" t="e">
        <f>B112*loading</f>
        <v>#N/A</v>
      </c>
      <c r="H112" s="3" t="e">
        <f>2*RS*G112/C112/C112</f>
        <v>#N/A</v>
      </c>
      <c r="I112" s="1" t="e" cm="1">
        <f t="array" ref="I112">1/(1-SQRT(1-4*(RS/$C112/$C112)*($G112+(VAC*VAC/RP))))</f>
        <v>#N/A</v>
      </c>
      <c r="J112" s="4" t="e">
        <f t="shared" si="16"/>
        <v>#N/A</v>
      </c>
      <c r="L112" s="16" t="e">
        <f t="shared" si="17"/>
        <v>#N/A</v>
      </c>
      <c r="M112" s="16" t="e">
        <f t="shared" si="18"/>
        <v>#N/A</v>
      </c>
      <c r="N112" s="17" t="e">
        <f t="shared" si="19"/>
        <v>#N/A</v>
      </c>
      <c r="O112" s="3" t="e">
        <f>2*RS*N112/C112/C112</f>
        <v>#N/A</v>
      </c>
      <c r="P112" s="1" t="e">
        <f>1/(1-SQRT(1-4*(RS/$C112/$C112)*($N112+(VAC*VAC/RP))))</f>
        <v>#N/A</v>
      </c>
      <c r="Q112" s="4" t="e">
        <f t="shared" si="20"/>
        <v>#N/A</v>
      </c>
      <c r="R112" s="16" t="e">
        <f t="shared" si="21"/>
        <v>#N/A</v>
      </c>
      <c r="S112" s="17" t="e">
        <f t="shared" si="22"/>
        <v>#N/A</v>
      </c>
      <c r="T112" s="3" t="e">
        <f>2*RS*S112/I112/I112</f>
        <v>#N/A</v>
      </c>
      <c r="U112" s="1" t="e">
        <f>1/(1-SQRT(1-4*(RS/$C112/$C112)*($N112+(VAC*VAC/RP))))</f>
        <v>#N/A</v>
      </c>
      <c r="V112" s="4" t="e">
        <f t="shared" si="23"/>
        <v>#N/A</v>
      </c>
      <c r="W112" s="16" t="e">
        <f t="shared" si="24"/>
        <v>#N/A</v>
      </c>
    </row>
    <row r="113" spans="1:23" x14ac:dyDescent="0.45">
      <c r="A113" s="2">
        <v>2.1</v>
      </c>
      <c r="B113" s="8" t="e">
        <f t="shared" si="13"/>
        <v>#N/A</v>
      </c>
      <c r="C113">
        <v>80</v>
      </c>
      <c r="D113" s="7">
        <f t="shared" si="14"/>
        <v>26.250000000000004</v>
      </c>
      <c r="F113" s="1" t="e">
        <f t="shared" si="15"/>
        <v>#N/A</v>
      </c>
      <c r="G113" s="7" t="e">
        <f>B113*loading</f>
        <v>#N/A</v>
      </c>
      <c r="H113" s="3" t="e">
        <f>2*RS*G113/C113/C113</f>
        <v>#N/A</v>
      </c>
      <c r="I113" s="1" t="e" cm="1">
        <f t="array" ref="I113">1/(1-SQRT(1-4*(RS/$C113/$C113)*($G113+(VAC*VAC/RP))))</f>
        <v>#N/A</v>
      </c>
      <c r="J113" s="4" t="e">
        <f t="shared" si="16"/>
        <v>#N/A</v>
      </c>
      <c r="L113" s="16" t="e">
        <f t="shared" si="17"/>
        <v>#N/A</v>
      </c>
      <c r="M113" s="16" t="e">
        <f t="shared" si="18"/>
        <v>#N/A</v>
      </c>
      <c r="N113" s="17" t="e">
        <f t="shared" si="19"/>
        <v>#N/A</v>
      </c>
      <c r="O113" s="3" t="e">
        <f>2*RS*N113/C113/C113</f>
        <v>#N/A</v>
      </c>
      <c r="P113" s="1" t="e">
        <f>1/(1-SQRT(1-4*(RS/$C113/$C113)*($N113+(VAC*VAC/RP))))</f>
        <v>#N/A</v>
      </c>
      <c r="Q113" s="4" t="e">
        <f t="shared" si="20"/>
        <v>#N/A</v>
      </c>
      <c r="R113" s="16" t="e">
        <f t="shared" si="21"/>
        <v>#N/A</v>
      </c>
      <c r="S113" s="17" t="e">
        <f t="shared" si="22"/>
        <v>#N/A</v>
      </c>
      <c r="T113" s="3" t="e">
        <f>2*RS*S113/I113/I113</f>
        <v>#N/A</v>
      </c>
      <c r="U113" s="1" t="e">
        <f>1/(1-SQRT(1-4*(RS/$C113/$C113)*($N113+(VAC*VAC/RP))))</f>
        <v>#N/A</v>
      </c>
      <c r="V113" s="4" t="e">
        <f t="shared" si="23"/>
        <v>#N/A</v>
      </c>
      <c r="W113" s="16" t="e">
        <f t="shared" si="24"/>
        <v>#N/A</v>
      </c>
    </row>
    <row r="114" spans="1:23" x14ac:dyDescent="0.45">
      <c r="A114" s="2">
        <v>2.2000000000000002</v>
      </c>
      <c r="B114" s="8" t="e">
        <f t="shared" si="13"/>
        <v>#N/A</v>
      </c>
      <c r="C114">
        <v>80</v>
      </c>
      <c r="D114" s="7">
        <f t="shared" si="14"/>
        <v>27.500000000000004</v>
      </c>
      <c r="F114" s="1" t="e">
        <f t="shared" si="15"/>
        <v>#N/A</v>
      </c>
      <c r="G114" s="7" t="e">
        <f>B114*loading</f>
        <v>#N/A</v>
      </c>
      <c r="H114" s="3" t="e">
        <f>2*RS*G114/C114/C114</f>
        <v>#N/A</v>
      </c>
      <c r="I114" s="1" t="e" cm="1">
        <f t="array" ref="I114">1/(1-SQRT(1-4*(RS/$C114/$C114)*($G114+(VAC*VAC/RP))))</f>
        <v>#N/A</v>
      </c>
      <c r="J114" s="4" t="e">
        <f t="shared" si="16"/>
        <v>#N/A</v>
      </c>
      <c r="L114" s="16" t="e">
        <f t="shared" si="17"/>
        <v>#N/A</v>
      </c>
      <c r="M114" s="16" t="e">
        <f t="shared" si="18"/>
        <v>#N/A</v>
      </c>
      <c r="N114" s="17" t="e">
        <f t="shared" si="19"/>
        <v>#N/A</v>
      </c>
      <c r="O114" s="3" t="e">
        <f>2*RS*N114/C114/C114</f>
        <v>#N/A</v>
      </c>
      <c r="P114" s="1" t="e">
        <f>1/(1-SQRT(1-4*(RS/$C114/$C114)*($N114+(VAC*VAC/RP))))</f>
        <v>#N/A</v>
      </c>
      <c r="Q114" s="4" t="e">
        <f t="shared" si="20"/>
        <v>#N/A</v>
      </c>
      <c r="R114" s="16" t="e">
        <f t="shared" si="21"/>
        <v>#N/A</v>
      </c>
      <c r="S114" s="17" t="e">
        <f t="shared" si="22"/>
        <v>#N/A</v>
      </c>
      <c r="T114" s="3" t="e">
        <f>2*RS*S114/I114/I114</f>
        <v>#N/A</v>
      </c>
      <c r="U114" s="1" t="e">
        <f>1/(1-SQRT(1-4*(RS/$C114/$C114)*($N114+(VAC*VAC/RP))))</f>
        <v>#N/A</v>
      </c>
      <c r="V114" s="4" t="e">
        <f t="shared" si="23"/>
        <v>#N/A</v>
      </c>
      <c r="W114" s="16" t="e">
        <f t="shared" si="24"/>
        <v>#N/A</v>
      </c>
    </row>
    <row r="115" spans="1:23" x14ac:dyDescent="0.45">
      <c r="A115" s="2">
        <v>2.2999999999999998</v>
      </c>
      <c r="B115" s="8" t="e">
        <f t="shared" si="13"/>
        <v>#N/A</v>
      </c>
      <c r="C115">
        <v>80</v>
      </c>
      <c r="D115" s="7">
        <f t="shared" si="14"/>
        <v>28.749999999999996</v>
      </c>
      <c r="F115" s="1" t="e">
        <f t="shared" si="15"/>
        <v>#N/A</v>
      </c>
      <c r="G115" s="7" t="e">
        <f>B115*loading</f>
        <v>#N/A</v>
      </c>
      <c r="H115" s="3" t="e">
        <f>2*RS*G115/C115/C115</f>
        <v>#N/A</v>
      </c>
      <c r="I115" s="1" t="e" cm="1">
        <f t="array" ref="I115">1/(1-SQRT(1-4*(RS/$C115/$C115)*($G115+(VAC*VAC/RP))))</f>
        <v>#N/A</v>
      </c>
      <c r="J115" s="4" t="e">
        <f t="shared" si="16"/>
        <v>#N/A</v>
      </c>
      <c r="L115" s="16" t="e">
        <f t="shared" si="17"/>
        <v>#N/A</v>
      </c>
      <c r="M115" s="16" t="e">
        <f t="shared" si="18"/>
        <v>#N/A</v>
      </c>
      <c r="N115" s="17" t="e">
        <f t="shared" si="19"/>
        <v>#N/A</v>
      </c>
      <c r="O115" s="3" t="e">
        <f>2*RS*N115/C115/C115</f>
        <v>#N/A</v>
      </c>
      <c r="P115" s="1" t="e">
        <f>1/(1-SQRT(1-4*(RS/$C115/$C115)*($N115+(VAC*VAC/RP))))</f>
        <v>#N/A</v>
      </c>
      <c r="Q115" s="4" t="e">
        <f t="shared" si="20"/>
        <v>#N/A</v>
      </c>
      <c r="R115" s="16" t="e">
        <f t="shared" si="21"/>
        <v>#N/A</v>
      </c>
      <c r="S115" s="17" t="e">
        <f t="shared" si="22"/>
        <v>#N/A</v>
      </c>
      <c r="T115" s="3" t="e">
        <f>2*RS*S115/I115/I115</f>
        <v>#N/A</v>
      </c>
      <c r="U115" s="1" t="e">
        <f>1/(1-SQRT(1-4*(RS/$C115/$C115)*($N115+(VAC*VAC/RP))))</f>
        <v>#N/A</v>
      </c>
      <c r="V115" s="4" t="e">
        <f t="shared" si="23"/>
        <v>#N/A</v>
      </c>
      <c r="W115" s="16" t="e">
        <f t="shared" si="24"/>
        <v>#N/A</v>
      </c>
    </row>
    <row r="116" spans="1:23" x14ac:dyDescent="0.45">
      <c r="A116" s="2">
        <v>2.4</v>
      </c>
      <c r="B116" s="8" t="e">
        <f t="shared" si="13"/>
        <v>#N/A</v>
      </c>
      <c r="C116">
        <v>80</v>
      </c>
      <c r="D116" s="7">
        <f t="shared" si="14"/>
        <v>30</v>
      </c>
      <c r="F116" s="1" t="e">
        <f t="shared" si="15"/>
        <v>#N/A</v>
      </c>
      <c r="G116" s="7" t="e">
        <f>B116*loading</f>
        <v>#N/A</v>
      </c>
      <c r="H116" s="3" t="e">
        <f>2*RS*G116/C116/C116</f>
        <v>#N/A</v>
      </c>
      <c r="I116" s="1" t="e" cm="1">
        <f t="array" ref="I116">1/(1-SQRT(1-4*(RS/$C116/$C116)*($G116+(VAC*VAC/RP))))</f>
        <v>#N/A</v>
      </c>
      <c r="J116" s="4" t="e">
        <f t="shared" si="16"/>
        <v>#N/A</v>
      </c>
      <c r="L116" s="16" t="e">
        <f t="shared" si="17"/>
        <v>#N/A</v>
      </c>
      <c r="M116" s="16" t="e">
        <f t="shared" si="18"/>
        <v>#N/A</v>
      </c>
      <c r="N116" s="17" t="e">
        <f t="shared" si="19"/>
        <v>#N/A</v>
      </c>
      <c r="O116" s="3" t="e">
        <f>2*RS*N116/C116/C116</f>
        <v>#N/A</v>
      </c>
      <c r="P116" s="1" t="e">
        <f>1/(1-SQRT(1-4*(RS/$C116/$C116)*($N116+(VAC*VAC/RP))))</f>
        <v>#N/A</v>
      </c>
      <c r="Q116" s="4" t="e">
        <f t="shared" si="20"/>
        <v>#N/A</v>
      </c>
      <c r="R116" s="16" t="e">
        <f t="shared" si="21"/>
        <v>#N/A</v>
      </c>
      <c r="S116" s="17" t="e">
        <f t="shared" si="22"/>
        <v>#N/A</v>
      </c>
      <c r="T116" s="3" t="e">
        <f>2*RS*S116/I116/I116</f>
        <v>#N/A</v>
      </c>
      <c r="U116" s="1" t="e">
        <f>1/(1-SQRT(1-4*(RS/$C116/$C116)*($N116+(VAC*VAC/RP))))</f>
        <v>#N/A</v>
      </c>
      <c r="V116" s="4" t="e">
        <f t="shared" si="23"/>
        <v>#N/A</v>
      </c>
      <c r="W116" s="16" t="e">
        <f t="shared" si="24"/>
        <v>#N/A</v>
      </c>
    </row>
    <row r="117" spans="1:23" x14ac:dyDescent="0.45">
      <c r="A117" s="2">
        <v>2.5</v>
      </c>
      <c r="B117" s="8" t="e">
        <f t="shared" si="13"/>
        <v>#N/A</v>
      </c>
      <c r="C117">
        <v>80</v>
      </c>
      <c r="D117" s="7">
        <f t="shared" si="14"/>
        <v>31.25</v>
      </c>
      <c r="F117" s="1" t="e">
        <f t="shared" si="15"/>
        <v>#N/A</v>
      </c>
      <c r="G117" s="7" t="e">
        <f>B117*loading</f>
        <v>#N/A</v>
      </c>
      <c r="H117" s="3" t="e">
        <f>2*RS*G117/C117/C117</f>
        <v>#N/A</v>
      </c>
      <c r="I117" s="1" t="e" cm="1">
        <f t="array" ref="I117">1/(1-SQRT(1-4*(RS/$C117/$C117)*($G117+(VAC*VAC/RP))))</f>
        <v>#N/A</v>
      </c>
      <c r="J117" s="4" t="e">
        <f t="shared" si="16"/>
        <v>#N/A</v>
      </c>
      <c r="L117" s="16" t="e">
        <f t="shared" si="17"/>
        <v>#N/A</v>
      </c>
      <c r="M117" s="16" t="e">
        <f t="shared" si="18"/>
        <v>#N/A</v>
      </c>
      <c r="N117" s="17" t="e">
        <f t="shared" si="19"/>
        <v>#N/A</v>
      </c>
      <c r="O117" s="3" t="e">
        <f>2*RS*N117/C117/C117</f>
        <v>#N/A</v>
      </c>
      <c r="P117" s="1" t="e">
        <f>1/(1-SQRT(1-4*(RS/$C117/$C117)*($N117+(VAC*VAC/RP))))</f>
        <v>#N/A</v>
      </c>
      <c r="Q117" s="4" t="e">
        <f t="shared" si="20"/>
        <v>#N/A</v>
      </c>
      <c r="R117" s="16" t="e">
        <f t="shared" si="21"/>
        <v>#N/A</v>
      </c>
      <c r="S117" s="17" t="e">
        <f t="shared" si="22"/>
        <v>#N/A</v>
      </c>
      <c r="T117" s="3" t="e">
        <f>2*RS*S117/I117/I117</f>
        <v>#N/A</v>
      </c>
      <c r="U117" s="1" t="e">
        <f>1/(1-SQRT(1-4*(RS/$C117/$C117)*($N117+(VAC*VAC/RP))))</f>
        <v>#N/A</v>
      </c>
      <c r="V117" s="4" t="e">
        <f t="shared" si="23"/>
        <v>#N/A</v>
      </c>
      <c r="W117" s="16" t="e">
        <f t="shared" si="24"/>
        <v>#N/A</v>
      </c>
    </row>
    <row r="118" spans="1:23" x14ac:dyDescent="0.45">
      <c r="A118" s="2">
        <v>2.6</v>
      </c>
      <c r="B118" s="8" t="e">
        <f t="shared" si="13"/>
        <v>#N/A</v>
      </c>
      <c r="C118">
        <v>80</v>
      </c>
      <c r="D118" s="7">
        <f t="shared" si="14"/>
        <v>32.5</v>
      </c>
      <c r="F118" s="1" t="e">
        <f t="shared" si="15"/>
        <v>#N/A</v>
      </c>
      <c r="G118" s="7" t="e">
        <f>B118*loading</f>
        <v>#N/A</v>
      </c>
      <c r="H118" s="3" t="e">
        <f>2*RS*G118/C118/C118</f>
        <v>#N/A</v>
      </c>
      <c r="I118" s="1" t="e" cm="1">
        <f t="array" ref="I118">1/(1-SQRT(1-4*(RS/$C118/$C118)*($G118+(VAC*VAC/RP))))</f>
        <v>#N/A</v>
      </c>
      <c r="J118" s="4" t="e">
        <f t="shared" si="16"/>
        <v>#N/A</v>
      </c>
      <c r="L118" s="16" t="e">
        <f t="shared" si="17"/>
        <v>#N/A</v>
      </c>
      <c r="M118" s="16" t="e">
        <f t="shared" si="18"/>
        <v>#N/A</v>
      </c>
      <c r="N118" s="17" t="e">
        <f t="shared" si="19"/>
        <v>#N/A</v>
      </c>
      <c r="O118" s="3" t="e">
        <f>2*RS*N118/C118/C118</f>
        <v>#N/A</v>
      </c>
      <c r="P118" s="1" t="e">
        <f>1/(1-SQRT(1-4*(RS/$C118/$C118)*($N118+(VAC*VAC/RP))))</f>
        <v>#N/A</v>
      </c>
      <c r="Q118" s="4" t="e">
        <f t="shared" si="20"/>
        <v>#N/A</v>
      </c>
      <c r="R118" s="16" t="e">
        <f t="shared" si="21"/>
        <v>#N/A</v>
      </c>
      <c r="S118" s="17" t="e">
        <f t="shared" si="22"/>
        <v>#N/A</v>
      </c>
      <c r="T118" s="3" t="e">
        <f>2*RS*S118/I118/I118</f>
        <v>#N/A</v>
      </c>
      <c r="U118" s="1" t="e">
        <f>1/(1-SQRT(1-4*(RS/$C118/$C118)*($N118+(VAC*VAC/RP))))</f>
        <v>#N/A</v>
      </c>
      <c r="V118" s="4" t="e">
        <f t="shared" si="23"/>
        <v>#N/A</v>
      </c>
      <c r="W118" s="16" t="e">
        <f t="shared" si="24"/>
        <v>#N/A</v>
      </c>
    </row>
    <row r="119" spans="1:23" x14ac:dyDescent="0.45">
      <c r="A119" s="2">
        <v>2.7</v>
      </c>
      <c r="B119" s="8" t="e">
        <f t="shared" si="13"/>
        <v>#N/A</v>
      </c>
      <c r="C119">
        <v>80</v>
      </c>
      <c r="D119" s="7">
        <f t="shared" si="14"/>
        <v>33.75</v>
      </c>
      <c r="F119" s="1" t="e">
        <f t="shared" si="15"/>
        <v>#N/A</v>
      </c>
      <c r="G119" s="7" t="e">
        <f>B119*loading</f>
        <v>#N/A</v>
      </c>
      <c r="H119" s="3" t="e">
        <f>2*RS*G119/C119/C119</f>
        <v>#N/A</v>
      </c>
      <c r="I119" s="1" t="e" cm="1">
        <f t="array" ref="I119">1/(1-SQRT(1-4*(RS/$C119/$C119)*($G119+(VAC*VAC/RP))))</f>
        <v>#N/A</v>
      </c>
      <c r="J119" s="4" t="e">
        <f t="shared" si="16"/>
        <v>#N/A</v>
      </c>
      <c r="L119" s="16" t="e">
        <f t="shared" si="17"/>
        <v>#N/A</v>
      </c>
      <c r="M119" s="16" t="e">
        <f t="shared" si="18"/>
        <v>#N/A</v>
      </c>
      <c r="N119" s="17" t="e">
        <f t="shared" si="19"/>
        <v>#N/A</v>
      </c>
      <c r="O119" s="3" t="e">
        <f>2*RS*N119/C119/C119</f>
        <v>#N/A</v>
      </c>
      <c r="P119" s="1" t="e">
        <f>1/(1-SQRT(1-4*(RS/$C119/$C119)*($N119+(VAC*VAC/RP))))</f>
        <v>#N/A</v>
      </c>
      <c r="Q119" s="4" t="e">
        <f t="shared" si="20"/>
        <v>#N/A</v>
      </c>
      <c r="R119" s="16" t="e">
        <f t="shared" si="21"/>
        <v>#N/A</v>
      </c>
      <c r="S119" s="17" t="e">
        <f t="shared" si="22"/>
        <v>#N/A</v>
      </c>
      <c r="T119" s="3" t="e">
        <f>2*RS*S119/I119/I119</f>
        <v>#N/A</v>
      </c>
      <c r="U119" s="1" t="e">
        <f>1/(1-SQRT(1-4*(RS/$C119/$C119)*($N119+(VAC*VAC/RP))))</f>
        <v>#N/A</v>
      </c>
      <c r="V119" s="4" t="e">
        <f t="shared" si="23"/>
        <v>#N/A</v>
      </c>
      <c r="W119" s="16" t="e">
        <f t="shared" si="24"/>
        <v>#N/A</v>
      </c>
    </row>
    <row r="120" spans="1:23" x14ac:dyDescent="0.45">
      <c r="A120" s="2">
        <v>2.8</v>
      </c>
      <c r="B120" s="8" t="e">
        <f t="shared" si="13"/>
        <v>#N/A</v>
      </c>
      <c r="C120">
        <v>80</v>
      </c>
      <c r="D120" s="7">
        <f t="shared" si="14"/>
        <v>34.999999999999993</v>
      </c>
      <c r="F120" s="1" t="e">
        <f t="shared" si="15"/>
        <v>#N/A</v>
      </c>
      <c r="G120" s="7" t="e">
        <f>B120*loading</f>
        <v>#N/A</v>
      </c>
      <c r="H120" s="3" t="e">
        <f>2*RS*G120/C120/C120</f>
        <v>#N/A</v>
      </c>
      <c r="I120" s="1" t="e" cm="1">
        <f t="array" ref="I120">1/(1-SQRT(1-4*(RS/$C120/$C120)*($G120+(VAC*VAC/RP))))</f>
        <v>#N/A</v>
      </c>
      <c r="J120" s="4" t="e">
        <f t="shared" si="16"/>
        <v>#N/A</v>
      </c>
      <c r="L120" s="16" t="e">
        <f t="shared" si="17"/>
        <v>#N/A</v>
      </c>
      <c r="M120" s="16" t="e">
        <f t="shared" si="18"/>
        <v>#N/A</v>
      </c>
      <c r="N120" s="17" t="e">
        <f t="shared" si="19"/>
        <v>#N/A</v>
      </c>
      <c r="O120" s="3" t="e">
        <f>2*RS*N120/C120/C120</f>
        <v>#N/A</v>
      </c>
      <c r="P120" s="1" t="e">
        <f>1/(1-SQRT(1-4*(RS/$C120/$C120)*($N120+(VAC*VAC/RP))))</f>
        <v>#N/A</v>
      </c>
      <c r="Q120" s="4" t="e">
        <f t="shared" si="20"/>
        <v>#N/A</v>
      </c>
      <c r="R120" s="16" t="e">
        <f t="shared" si="21"/>
        <v>#N/A</v>
      </c>
      <c r="S120" s="17" t="e">
        <f t="shared" si="22"/>
        <v>#N/A</v>
      </c>
      <c r="T120" s="3" t="e">
        <f>2*RS*S120/I120/I120</f>
        <v>#N/A</v>
      </c>
      <c r="U120" s="1" t="e">
        <f>1/(1-SQRT(1-4*(RS/$C120/$C120)*($N120+(VAC*VAC/RP))))</f>
        <v>#N/A</v>
      </c>
      <c r="V120" s="4" t="e">
        <f t="shared" si="23"/>
        <v>#N/A</v>
      </c>
      <c r="W120" s="16" t="e">
        <f t="shared" si="24"/>
        <v>#N/A</v>
      </c>
    </row>
    <row r="121" spans="1:23" x14ac:dyDescent="0.45">
      <c r="A121" s="2">
        <v>2.9</v>
      </c>
      <c r="B121" s="8" t="e">
        <f t="shared" si="13"/>
        <v>#N/A</v>
      </c>
      <c r="C121">
        <v>80</v>
      </c>
      <c r="D121" s="7">
        <f t="shared" si="14"/>
        <v>36.25</v>
      </c>
      <c r="F121" s="1" t="e">
        <f t="shared" si="15"/>
        <v>#N/A</v>
      </c>
      <c r="G121" s="7" t="e">
        <f>B121*loading</f>
        <v>#N/A</v>
      </c>
      <c r="H121" s="3" t="e">
        <f>2*RS*G121/C121/C121</f>
        <v>#N/A</v>
      </c>
      <c r="I121" s="1" t="e" cm="1">
        <f t="array" ref="I121">1/(1-SQRT(1-4*(RS/$C121/$C121)*($G121+(VAC*VAC/RP))))</f>
        <v>#N/A</v>
      </c>
      <c r="J121" s="4" t="e">
        <f t="shared" si="16"/>
        <v>#N/A</v>
      </c>
      <c r="L121" s="16" t="e">
        <f t="shared" si="17"/>
        <v>#N/A</v>
      </c>
      <c r="M121" s="16" t="e">
        <f t="shared" si="18"/>
        <v>#N/A</v>
      </c>
      <c r="N121" s="17" t="e">
        <f t="shared" si="19"/>
        <v>#N/A</v>
      </c>
      <c r="O121" s="3" t="e">
        <f>2*RS*N121/C121/C121</f>
        <v>#N/A</v>
      </c>
      <c r="P121" s="1" t="e">
        <f>1/(1-SQRT(1-4*(RS/$C121/$C121)*($N121+(VAC*VAC/RP))))</f>
        <v>#N/A</v>
      </c>
      <c r="Q121" s="4" t="e">
        <f t="shared" si="20"/>
        <v>#N/A</v>
      </c>
      <c r="R121" s="16" t="e">
        <f t="shared" si="21"/>
        <v>#N/A</v>
      </c>
      <c r="S121" s="17" t="e">
        <f t="shared" si="22"/>
        <v>#N/A</v>
      </c>
      <c r="T121" s="3" t="e">
        <f>2*RS*S121/I121/I121</f>
        <v>#N/A</v>
      </c>
      <c r="U121" s="1" t="e">
        <f>1/(1-SQRT(1-4*(RS/$C121/$C121)*($N121+(VAC*VAC/RP))))</f>
        <v>#N/A</v>
      </c>
      <c r="V121" s="4" t="e">
        <f t="shared" si="23"/>
        <v>#N/A</v>
      </c>
      <c r="W121" s="16" t="e">
        <f t="shared" si="24"/>
        <v>#N/A</v>
      </c>
    </row>
    <row r="122" spans="1:23" x14ac:dyDescent="0.45">
      <c r="A122" s="2">
        <v>3</v>
      </c>
      <c r="B122" s="8" t="e">
        <f t="shared" si="13"/>
        <v>#N/A</v>
      </c>
      <c r="C122">
        <v>80</v>
      </c>
      <c r="D122" s="7">
        <f t="shared" si="14"/>
        <v>37.5</v>
      </c>
      <c r="F122" s="1" t="e">
        <f t="shared" si="15"/>
        <v>#N/A</v>
      </c>
      <c r="G122" s="7" t="e">
        <f>B122*loading</f>
        <v>#N/A</v>
      </c>
      <c r="H122" s="3" t="e">
        <f>2*RS*G122/C122/C122</f>
        <v>#N/A</v>
      </c>
      <c r="I122" s="1" t="e" cm="1">
        <f t="array" ref="I122">1/(1-SQRT(1-4*(RS/$C122/$C122)*($G122+(VAC*VAC/RP))))</f>
        <v>#N/A</v>
      </c>
      <c r="J122" s="4" t="e">
        <f t="shared" si="16"/>
        <v>#N/A</v>
      </c>
      <c r="L122" s="16" t="e">
        <f t="shared" si="17"/>
        <v>#N/A</v>
      </c>
      <c r="M122" s="16" t="e">
        <f t="shared" si="18"/>
        <v>#N/A</v>
      </c>
      <c r="N122" s="17" t="e">
        <f t="shared" si="19"/>
        <v>#N/A</v>
      </c>
      <c r="O122" s="3" t="e">
        <f>2*RS*N122/C122/C122</f>
        <v>#N/A</v>
      </c>
      <c r="P122" s="1" t="e">
        <f>1/(1-SQRT(1-4*(RS/$C122/$C122)*($N122+(VAC*VAC/RP))))</f>
        <v>#N/A</v>
      </c>
      <c r="Q122" s="4" t="e">
        <f t="shared" si="20"/>
        <v>#N/A</v>
      </c>
      <c r="R122" s="16" t="e">
        <f t="shared" si="21"/>
        <v>#N/A</v>
      </c>
      <c r="S122" s="17" t="e">
        <f t="shared" si="22"/>
        <v>#N/A</v>
      </c>
      <c r="T122" s="3" t="e">
        <f>2*RS*S122/I122/I122</f>
        <v>#N/A</v>
      </c>
      <c r="U122" s="1" t="e">
        <f>1/(1-SQRT(1-4*(RS/$C122/$C122)*($N122+(VAC*VAC/RP))))</f>
        <v>#N/A</v>
      </c>
      <c r="V122" s="4" t="e">
        <f t="shared" si="23"/>
        <v>#N/A</v>
      </c>
      <c r="W122" s="16" t="e">
        <f t="shared" si="24"/>
        <v>#N/A</v>
      </c>
    </row>
  </sheetData>
  <mergeCells count="1">
    <mergeCell ref="E7:F7"/>
  </mergeCells>
  <conditionalFormatting sqref="M1:M1048576">
    <cfRule type="cellIs" dxfId="5" priority="4" operator="equal">
      <formula>TRUE</formula>
    </cfRule>
  </conditionalFormatting>
  <conditionalFormatting sqref="R8:R122">
    <cfRule type="cellIs" dxfId="4" priority="3" operator="equal">
      <formula>TRUE</formula>
    </cfRule>
  </conditionalFormatting>
  <conditionalFormatting sqref="W8:W122">
    <cfRule type="cellIs" dxfId="3" priority="2" operator="equal">
      <formula>TRUE</formula>
    </cfRule>
  </conditionalFormatting>
  <conditionalFormatting sqref="D1:D1048576">
    <cfRule type="cellIs" dxfId="2" priority="1" operator="greaterThan">
      <formula>15</formula>
    </cfRule>
  </conditionalFormatting>
  <hyperlinks>
    <hyperlink ref="H1" r:id="rId1" xr:uid="{D7AAECDB-1A7D-4B59-9550-E004552674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DB786-7F2E-4709-AC19-91ABD646558C}">
  <dimension ref="A1:L121"/>
  <sheetViews>
    <sheetView workbookViewId="0">
      <pane xSplit="9" ySplit="12" topLeftCell="J31" activePane="bottomRight" state="frozen"/>
      <selection pane="topRight" activeCell="J1" sqref="J1"/>
      <selection pane="bottomLeft" activeCell="A13" sqref="A13"/>
      <selection pane="bottomRight" activeCell="G11" sqref="G11"/>
    </sheetView>
  </sheetViews>
  <sheetFormatPr defaultRowHeight="14.25" x14ac:dyDescent="0.45"/>
  <cols>
    <col min="1" max="1" width="8.59765625" style="2" customWidth="1"/>
    <col min="2" max="2" width="7.46484375" style="2" customWidth="1"/>
    <col min="3" max="3" width="3.73046875" style="2" bestFit="1" customWidth="1"/>
    <col min="4" max="4" width="6.59765625" style="3" bestFit="1" customWidth="1"/>
    <col min="5" max="5" width="8.3984375" style="8" customWidth="1"/>
    <col min="6" max="6" width="7.53125" style="1" customWidth="1"/>
    <col min="7" max="7" width="6.19921875" style="3" bestFit="1" customWidth="1"/>
    <col min="8" max="8" width="7.19921875" style="7" bestFit="1" customWidth="1"/>
    <col min="9" max="9" width="6.59765625" style="4" bestFit="1" customWidth="1"/>
    <col min="10" max="10" width="13.33203125" style="13" customWidth="1"/>
    <col min="11" max="11" width="13.265625" style="13" customWidth="1"/>
    <col min="12" max="12" width="5.33203125" style="13" bestFit="1" customWidth="1"/>
  </cols>
  <sheetData>
    <row r="1" spans="1:12" x14ac:dyDescent="0.45">
      <c r="A1" s="2" t="s">
        <v>32</v>
      </c>
      <c r="B1">
        <v>0.5</v>
      </c>
      <c r="C1" s="1" t="s">
        <v>34</v>
      </c>
      <c r="E1"/>
      <c r="F1" s="6" t="s">
        <v>38</v>
      </c>
      <c r="G1" s="9" t="s">
        <v>31</v>
      </c>
    </row>
    <row r="2" spans="1:12" x14ac:dyDescent="0.45">
      <c r="A2" s="2" t="s">
        <v>33</v>
      </c>
      <c r="B2">
        <v>1600</v>
      </c>
      <c r="C2" s="1" t="s">
        <v>35</v>
      </c>
      <c r="E2"/>
      <c r="F2" s="1" t="s">
        <v>39</v>
      </c>
      <c r="G2" s="7"/>
    </row>
    <row r="3" spans="1:12" x14ac:dyDescent="0.45">
      <c r="A3" s="2" t="s">
        <v>44</v>
      </c>
      <c r="B3" s="8">
        <v>237</v>
      </c>
      <c r="C3" s="1" t="s">
        <v>48</v>
      </c>
      <c r="E3"/>
      <c r="F3" s="7"/>
      <c r="H3" s="1"/>
    </row>
    <row r="4" spans="1:12" x14ac:dyDescent="0.45">
      <c r="A4" s="2" t="s">
        <v>46</v>
      </c>
      <c r="B4" s="1">
        <v>0.95</v>
      </c>
      <c r="C4" s="1" t="s">
        <v>45</v>
      </c>
      <c r="D4" s="1"/>
      <c r="E4"/>
      <c r="F4" s="7"/>
      <c r="H4" s="1"/>
    </row>
    <row r="5" spans="1:12" x14ac:dyDescent="0.45">
      <c r="A5" s="2" t="s">
        <v>50</v>
      </c>
      <c r="B5" s="18">
        <v>0.97499999999999998</v>
      </c>
      <c r="C5" s="2" t="s">
        <v>51</v>
      </c>
      <c r="D5" s="8"/>
      <c r="E5" s="1"/>
      <c r="F5" s="15" t="s">
        <v>61</v>
      </c>
    </row>
    <row r="6" spans="1:12" x14ac:dyDescent="0.45">
      <c r="D6" s="10" t="s">
        <v>37</v>
      </c>
      <c r="E6" s="10"/>
    </row>
    <row r="7" spans="1:12" x14ac:dyDescent="0.45">
      <c r="A7" s="2" t="s">
        <v>41</v>
      </c>
      <c r="B7" s="8" t="s">
        <v>42</v>
      </c>
      <c r="C7" t="s">
        <v>36</v>
      </c>
      <c r="D7" s="11" t="s">
        <v>0</v>
      </c>
      <c r="E7" s="12" t="s">
        <v>40</v>
      </c>
      <c r="F7" s="7" t="s">
        <v>47</v>
      </c>
      <c r="G7" s="3" t="s">
        <v>54</v>
      </c>
      <c r="H7" s="1" t="s">
        <v>55</v>
      </c>
      <c r="I7" s="4" t="s">
        <v>49</v>
      </c>
      <c r="J7" s="13" t="s">
        <v>56</v>
      </c>
      <c r="K7" s="13" t="s">
        <v>52</v>
      </c>
      <c r="L7" s="13" t="s">
        <v>53</v>
      </c>
    </row>
    <row r="8" spans="1:12" x14ac:dyDescent="0.45">
      <c r="A8" s="2" t="s">
        <v>57</v>
      </c>
      <c r="B8" s="8"/>
      <c r="C8"/>
      <c r="E8" s="1"/>
      <c r="F8" s="7"/>
      <c r="H8" s="1"/>
      <c r="J8" s="13">
        <f>AVERAGE(J11:J24)</f>
        <v>2.3017916082331991E-2</v>
      </c>
    </row>
    <row r="9" spans="1:12" x14ac:dyDescent="0.45">
      <c r="A9" s="2" t="s">
        <v>58</v>
      </c>
      <c r="B9" s="8"/>
      <c r="C9"/>
      <c r="E9" s="1"/>
      <c r="F9" s="7"/>
      <c r="H9" s="1"/>
      <c r="J9" s="13" cm="1">
        <f t="array" ref="J9">MAX(ABS(J11:J24))</f>
        <v>0.28867635235552519</v>
      </c>
    </row>
    <row r="10" spans="1:12" x14ac:dyDescent="0.45">
      <c r="A10" s="2" t="s">
        <v>59</v>
      </c>
      <c r="B10" s="8"/>
      <c r="C10"/>
      <c r="E10" s="1"/>
      <c r="F10" s="7"/>
      <c r="H10" s="1"/>
      <c r="J10" s="13">
        <f>SQRT(VAR(J11:J24))</f>
        <v>0.12144100615693537</v>
      </c>
    </row>
    <row r="11" spans="1:12" x14ac:dyDescent="0.45">
      <c r="A11" s="2">
        <v>1.4999999999999999E-2</v>
      </c>
      <c r="B11" s="8">
        <f>1000*A11</f>
        <v>15</v>
      </c>
      <c r="C11">
        <v>200</v>
      </c>
      <c r="D11" s="4">
        <v>0</v>
      </c>
      <c r="E11" s="1">
        <f>(1-D11)*B11</f>
        <v>15</v>
      </c>
      <c r="F11" s="17">
        <f>B11*loading</f>
        <v>14.25</v>
      </c>
      <c r="G11" s="3">
        <f>2*RS*F11/C11/C11</f>
        <v>3.5624999999999996E-4</v>
      </c>
      <c r="H11" s="1" cm="1">
        <f t="array" ref="H11">1/(1-SQRT(1-4*(RS/$C11/$C11)*($F11+(VAC*VAC/RP))))</f>
        <v>809.94429599108059</v>
      </c>
      <c r="I11" s="4">
        <f>G11*H11</f>
        <v>0.28854265544682245</v>
      </c>
      <c r="J11" s="13">
        <f t="shared" ref="J11:J17" si="0">I11-D11</f>
        <v>0.28854265544682245</v>
      </c>
      <c r="K11" s="16">
        <f>B11*I11</f>
        <v>4.3281398317023365</v>
      </c>
      <c r="L11" s="16" t="b">
        <f>K11&lt;F11</f>
        <v>1</v>
      </c>
    </row>
    <row r="12" spans="1:12" x14ac:dyDescent="0.45">
      <c r="A12" s="2">
        <v>0.09</v>
      </c>
      <c r="B12" s="8">
        <f t="shared" ref="B12:B121" si="1">1000*A12</f>
        <v>90</v>
      </c>
      <c r="C12">
        <v>200</v>
      </c>
      <c r="D12" s="4">
        <v>0.82769999999999999</v>
      </c>
      <c r="E12" s="1">
        <f t="shared" ref="E12:E61" si="2">(1-D12)*B12</f>
        <v>15.507000000000001</v>
      </c>
      <c r="F12" s="7">
        <f>B12*loading</f>
        <v>85.5</v>
      </c>
      <c r="G12" s="3">
        <f>2*RS*F12/C12/C12</f>
        <v>2.1375000000000001E-3</v>
      </c>
      <c r="H12" s="1" cm="1">
        <f t="array" ref="H12">1/(1-SQRT(1-4*(RS/$C12/$C12)*($F12+(VAC*VAC/RP))))</f>
        <v>331.15873328150315</v>
      </c>
      <c r="I12" s="4">
        <f t="shared" ref="I12:I61" si="3">G12*H12</f>
        <v>0.70785179238921303</v>
      </c>
      <c r="J12" s="13">
        <f t="shared" si="0"/>
        <v>-0.11984820761078696</v>
      </c>
      <c r="K12" s="16">
        <f t="shared" ref="K12:K75" si="4">B12*I12</f>
        <v>63.706661315029173</v>
      </c>
      <c r="L12" s="16" t="b">
        <f t="shared" ref="L12:L75" si="5">K12&lt;F12</f>
        <v>1</v>
      </c>
    </row>
    <row r="13" spans="1:12" x14ac:dyDescent="0.45">
      <c r="A13" s="2">
        <v>0.3</v>
      </c>
      <c r="B13" s="8">
        <f t="shared" si="1"/>
        <v>300</v>
      </c>
      <c r="C13">
        <v>200</v>
      </c>
      <c r="D13" s="4">
        <v>0.88680000000000003</v>
      </c>
      <c r="E13" s="1">
        <f t="shared" si="2"/>
        <v>33.959999999999994</v>
      </c>
      <c r="F13" s="7">
        <f>B13*loading</f>
        <v>285</v>
      </c>
      <c r="G13" s="3">
        <f>2*RS*F13/C13/C13</f>
        <v>7.1250000000000003E-3</v>
      </c>
      <c r="H13" s="1" cm="1">
        <f t="array" ref="H13">1/(1-SQRT(1-4*(RS/$C13/$C13)*($F13+(VAC*VAC/RP))))</f>
        <v>124.45673701613255</v>
      </c>
      <c r="I13" s="4">
        <f t="shared" si="3"/>
        <v>0.88675425123994445</v>
      </c>
      <c r="J13" s="13">
        <f t="shared" si="0"/>
        <v>-4.5748760055586146E-5</v>
      </c>
      <c r="K13" s="16">
        <f t="shared" si="4"/>
        <v>266.02627537198333</v>
      </c>
      <c r="L13" s="16" t="b">
        <f t="shared" si="5"/>
        <v>1</v>
      </c>
    </row>
    <row r="14" spans="1:12" x14ac:dyDescent="0.45">
      <c r="A14" s="2">
        <v>0.6</v>
      </c>
      <c r="B14" s="8">
        <f t="shared" si="1"/>
        <v>600</v>
      </c>
      <c r="C14">
        <v>200</v>
      </c>
      <c r="D14" s="4">
        <v>0.93049999999999999</v>
      </c>
      <c r="E14" s="1">
        <f t="shared" si="2"/>
        <v>41.7</v>
      </c>
      <c r="F14" s="7">
        <f>B14*loading</f>
        <v>570</v>
      </c>
      <c r="G14" s="3">
        <f>2*RS*F14/C14/C14</f>
        <v>1.4250000000000001E-2</v>
      </c>
      <c r="H14" s="1" cm="1">
        <f t="array" ref="H14">1/(1-SQRT(1-4*(RS/$C14/$C14)*($F14+(VAC*VAC/RP))))</f>
        <v>65.600321340013821</v>
      </c>
      <c r="I14" s="4">
        <f t="shared" si="3"/>
        <v>0.93480457909519699</v>
      </c>
      <c r="J14" s="13">
        <f t="shared" si="0"/>
        <v>4.304579095196992E-3</v>
      </c>
      <c r="K14" s="16">
        <f t="shared" si="4"/>
        <v>560.88274745711817</v>
      </c>
      <c r="L14" s="16" t="b">
        <f t="shared" si="5"/>
        <v>1</v>
      </c>
    </row>
    <row r="15" spans="1:12" x14ac:dyDescent="0.45">
      <c r="A15" s="2">
        <v>0.9</v>
      </c>
      <c r="B15" s="8">
        <f t="shared" si="1"/>
        <v>900</v>
      </c>
      <c r="C15">
        <v>200</v>
      </c>
      <c r="D15" s="4">
        <v>0.95109999999999995</v>
      </c>
      <c r="E15" s="1">
        <f t="shared" si="2"/>
        <v>44.010000000000048</v>
      </c>
      <c r="F15" s="7">
        <f>B15*loading</f>
        <v>855</v>
      </c>
      <c r="G15" s="3">
        <f>2*RS*F15/C15/C15</f>
        <v>2.1375000000000002E-2</v>
      </c>
      <c r="H15" s="1" cm="1">
        <f t="array" ref="H15">1/(1-SQRT(1-4*(RS/$C15/$C15)*($F15+(VAC*VAC/RP))))</f>
        <v>44.432796425583909</v>
      </c>
      <c r="I15" s="4">
        <f t="shared" si="3"/>
        <v>0.94975102359685615</v>
      </c>
      <c r="J15" s="13">
        <f t="shared" si="0"/>
        <v>-1.3489764031437979E-3</v>
      </c>
      <c r="K15" s="16">
        <f t="shared" si="4"/>
        <v>854.77592123717056</v>
      </c>
      <c r="L15" s="16" t="b">
        <f t="shared" si="5"/>
        <v>1</v>
      </c>
    </row>
    <row r="16" spans="1:12" x14ac:dyDescent="0.45">
      <c r="A16" s="2">
        <v>1.8</v>
      </c>
      <c r="B16" s="8">
        <f t="shared" si="1"/>
        <v>1800</v>
      </c>
      <c r="C16">
        <v>200</v>
      </c>
      <c r="D16" s="4">
        <v>0.95920000000000005</v>
      </c>
      <c r="E16" s="1">
        <f t="shared" si="2"/>
        <v>73.439999999999912</v>
      </c>
      <c r="F16" s="7">
        <f>B16*loading</f>
        <v>1710</v>
      </c>
      <c r="G16" s="3">
        <f>2*RS*F16/C16/C16</f>
        <v>4.2750000000000003E-2</v>
      </c>
      <c r="H16" s="1" cm="1">
        <f t="array" ref="H16">1/(1-SQRT(1-4*(RS/$C16/$C16)*($F16+(VAC*VAC/RP))))</f>
        <v>22.409838278852398</v>
      </c>
      <c r="I16" s="4">
        <f t="shared" si="3"/>
        <v>0.95802058642094012</v>
      </c>
      <c r="J16" s="13">
        <f t="shared" si="0"/>
        <v>-1.1794135790599292E-3</v>
      </c>
      <c r="K16" s="16">
        <f t="shared" si="4"/>
        <v>1724.4370555576922</v>
      </c>
      <c r="L16" s="16" t="b">
        <f t="shared" si="5"/>
        <v>0</v>
      </c>
    </row>
    <row r="17" spans="1:12" x14ac:dyDescent="0.45">
      <c r="A17" s="2">
        <v>3</v>
      </c>
      <c r="B17" s="8">
        <f t="shared" si="1"/>
        <v>3000</v>
      </c>
      <c r="C17">
        <v>200</v>
      </c>
      <c r="D17" s="4">
        <v>0.95550000000000002</v>
      </c>
      <c r="E17" s="1">
        <f t="shared" si="2"/>
        <v>133.49999999999994</v>
      </c>
      <c r="F17" s="7">
        <f>B17*loading</f>
        <v>2850</v>
      </c>
      <c r="G17" s="3">
        <f>2*RS*F17/C17/C17</f>
        <v>7.1249999999999994E-2</v>
      </c>
      <c r="H17" s="1" cm="1">
        <f t="array" ref="H17">1/(1-SQRT(1-4*(RS/$C17/$C17)*($F17+(VAC*VAC/RP))))</f>
        <v>13.344847369838302</v>
      </c>
      <c r="I17" s="4">
        <f t="shared" si="3"/>
        <v>0.95082037510097894</v>
      </c>
      <c r="J17" s="13">
        <f t="shared" si="0"/>
        <v>-4.6796248990210731E-3</v>
      </c>
      <c r="K17" s="16">
        <f t="shared" si="4"/>
        <v>2852.461125302937</v>
      </c>
      <c r="L17" s="16" t="b">
        <f t="shared" si="5"/>
        <v>0</v>
      </c>
    </row>
    <row r="18" spans="1:12" x14ac:dyDescent="0.45">
      <c r="A18" s="2">
        <v>1.4999999999999999E-2</v>
      </c>
      <c r="B18" s="8">
        <f t="shared" si="1"/>
        <v>15</v>
      </c>
      <c r="C18">
        <v>400</v>
      </c>
      <c r="D18" s="4">
        <v>0</v>
      </c>
      <c r="E18" s="1">
        <f t="shared" si="2"/>
        <v>15</v>
      </c>
      <c r="F18" s="17">
        <f>B18*loading</f>
        <v>14.25</v>
      </c>
      <c r="G18" s="3">
        <f>2*RS*F18/C18/C18</f>
        <v>8.906249999999999E-5</v>
      </c>
      <c r="H18" s="1" cm="1">
        <f t="array" ref="H18">1/(1-SQRT(1-4*(RS/$C18/$C18)*($F18+(VAC*VAC/RP))))</f>
        <v>3241.278342237476</v>
      </c>
      <c r="I18" s="4">
        <f t="shared" si="3"/>
        <v>0.28867635235552519</v>
      </c>
      <c r="J18" s="13">
        <f t="shared" ref="J18:J61" si="6">I18-D18</f>
        <v>0.28867635235552519</v>
      </c>
      <c r="K18" s="16">
        <f t="shared" si="4"/>
        <v>4.3301452853328781</v>
      </c>
      <c r="L18" s="16" t="b">
        <f t="shared" si="5"/>
        <v>1</v>
      </c>
    </row>
    <row r="19" spans="1:12" x14ac:dyDescent="0.45">
      <c r="A19" s="2">
        <v>0.09</v>
      </c>
      <c r="B19" s="8">
        <f t="shared" si="1"/>
        <v>90</v>
      </c>
      <c r="C19">
        <v>400</v>
      </c>
      <c r="D19" s="4">
        <v>0.84219999999999995</v>
      </c>
      <c r="E19" s="1">
        <f t="shared" si="2"/>
        <v>14.202000000000005</v>
      </c>
      <c r="F19" s="7">
        <f>B19*loading</f>
        <v>85.5</v>
      </c>
      <c r="G19" s="3">
        <f>2*RS*F19/C19/C19</f>
        <v>5.3437500000000002E-4</v>
      </c>
      <c r="H19" s="1" cm="1">
        <f t="array" ref="H19">1/(1-SQRT(1-4*(RS/$C19/$C19)*($F19+(VAC*VAC/RP))))</f>
        <v>1326.1377688036378</v>
      </c>
      <c r="I19" s="4">
        <f t="shared" si="3"/>
        <v>0.70865487020444395</v>
      </c>
      <c r="J19" s="13">
        <f t="shared" si="6"/>
        <v>-0.13354512979555599</v>
      </c>
      <c r="K19" s="16">
        <f t="shared" si="4"/>
        <v>63.778938318399959</v>
      </c>
      <c r="L19" s="16" t="b">
        <f t="shared" si="5"/>
        <v>1</v>
      </c>
    </row>
    <row r="20" spans="1:12" x14ac:dyDescent="0.45">
      <c r="A20" s="2">
        <v>0.3</v>
      </c>
      <c r="B20" s="8">
        <f t="shared" si="1"/>
        <v>300</v>
      </c>
      <c r="C20">
        <v>400</v>
      </c>
      <c r="D20" s="4">
        <v>0.89959999999999996</v>
      </c>
      <c r="E20" s="1">
        <f t="shared" si="2"/>
        <v>30.120000000000012</v>
      </c>
      <c r="F20" s="7">
        <f>B20*loading</f>
        <v>285</v>
      </c>
      <c r="G20" s="3">
        <f>2*RS*F20/C20/C20</f>
        <v>1.7812500000000001E-3</v>
      </c>
      <c r="H20" s="1" cm="1">
        <f t="array" ref="H20">1/(1-SQRT(1-4*(RS/$C20/$C20)*($F20+(VAC*VAC/RP))))</f>
        <v>499.33451422710135</v>
      </c>
      <c r="I20" s="4">
        <f t="shared" si="3"/>
        <v>0.88943960346702433</v>
      </c>
      <c r="J20" s="13">
        <f t="shared" si="6"/>
        <v>-1.0160396532975624E-2</v>
      </c>
      <c r="K20" s="16">
        <f t="shared" si="4"/>
        <v>266.83188104010731</v>
      </c>
      <c r="L20" s="16" t="b">
        <f t="shared" si="5"/>
        <v>1</v>
      </c>
    </row>
    <row r="21" spans="1:12" x14ac:dyDescent="0.45">
      <c r="A21" s="2">
        <v>0.6</v>
      </c>
      <c r="B21" s="8">
        <f t="shared" si="1"/>
        <v>600</v>
      </c>
      <c r="C21">
        <v>400</v>
      </c>
      <c r="D21" s="4">
        <v>0.94199999999999995</v>
      </c>
      <c r="E21" s="1">
        <f t="shared" si="2"/>
        <v>34.800000000000033</v>
      </c>
      <c r="F21" s="7">
        <f>B21*loading</f>
        <v>570</v>
      </c>
      <c r="G21" s="3">
        <f>2*RS*F21/C21/C21</f>
        <v>3.5625000000000001E-3</v>
      </c>
      <c r="H21" s="1" cm="1">
        <f t="array" ref="H21">1/(1-SQRT(1-4*(RS/$C21/$C21)*($F21+(VAC*VAC/RP))))</f>
        <v>263.9156971970931</v>
      </c>
      <c r="I21" s="4">
        <f t="shared" si="3"/>
        <v>0.94019967126464421</v>
      </c>
      <c r="J21" s="13">
        <f t="shared" si="6"/>
        <v>-1.8003287353557385E-3</v>
      </c>
      <c r="K21" s="16">
        <f t="shared" si="4"/>
        <v>564.11980275878648</v>
      </c>
      <c r="L21" s="16" t="b">
        <f t="shared" si="5"/>
        <v>1</v>
      </c>
    </row>
    <row r="22" spans="1:12" x14ac:dyDescent="0.45">
      <c r="A22" s="2">
        <v>0.9</v>
      </c>
      <c r="B22" s="8">
        <f t="shared" si="1"/>
        <v>900</v>
      </c>
      <c r="C22">
        <v>400</v>
      </c>
      <c r="D22" s="4">
        <v>0.96199999999999997</v>
      </c>
      <c r="E22" s="1">
        <f t="shared" si="2"/>
        <v>34.200000000000031</v>
      </c>
      <c r="F22" s="7">
        <f>B22*loading</f>
        <v>855</v>
      </c>
      <c r="G22" s="3">
        <f>2*RS*F22/C22/C22</f>
        <v>5.3437500000000004E-3</v>
      </c>
      <c r="H22" s="1" cm="1">
        <f t="array" ref="H22">1/(1-SQRT(1-4*(RS/$C22/$C22)*($F22+(VAC*VAC/RP))))</f>
        <v>179.25254915929955</v>
      </c>
      <c r="I22" s="4">
        <f t="shared" si="3"/>
        <v>0.95788080957000699</v>
      </c>
      <c r="J22" s="13">
        <f t="shared" si="6"/>
        <v>-4.1191904299929805E-3</v>
      </c>
      <c r="K22" s="16">
        <f t="shared" si="4"/>
        <v>862.09272861300633</v>
      </c>
      <c r="L22" s="16" t="b">
        <f t="shared" si="5"/>
        <v>0</v>
      </c>
    </row>
    <row r="23" spans="1:12" x14ac:dyDescent="0.45">
      <c r="A23" s="2">
        <v>1.8</v>
      </c>
      <c r="B23" s="8">
        <f t="shared" si="1"/>
        <v>1800</v>
      </c>
      <c r="C23">
        <v>400</v>
      </c>
      <c r="D23" s="4">
        <v>0.9698</v>
      </c>
      <c r="E23" s="1">
        <f t="shared" si="2"/>
        <v>54.360000000000007</v>
      </c>
      <c r="F23" s="7">
        <f>B23*loading</f>
        <v>1710</v>
      </c>
      <c r="G23" s="3">
        <f>2*RS*F23/C23/C23</f>
        <v>1.0687500000000001E-2</v>
      </c>
      <c r="H23" s="1" cm="1">
        <f t="array" ref="H23">1/(1-SQRT(1-4*(RS/$C23/$C23)*($F23+(VAC*VAC/RP))))</f>
        <v>91.182237832524208</v>
      </c>
      <c r="I23" s="4">
        <f t="shared" si="3"/>
        <v>0.9745101668351025</v>
      </c>
      <c r="J23" s="13">
        <f t="shared" si="6"/>
        <v>4.7101668351025028E-3</v>
      </c>
      <c r="K23" s="16">
        <f t="shared" si="4"/>
        <v>1754.1183003031845</v>
      </c>
      <c r="L23" s="16" t="b">
        <f t="shared" si="5"/>
        <v>0</v>
      </c>
    </row>
    <row r="24" spans="1:12" x14ac:dyDescent="0.45">
      <c r="A24" s="2">
        <v>3</v>
      </c>
      <c r="B24" s="8">
        <f t="shared" si="1"/>
        <v>3000</v>
      </c>
      <c r="C24">
        <v>400</v>
      </c>
      <c r="D24" s="4">
        <v>0.96609999999999996</v>
      </c>
      <c r="E24" s="1">
        <f t="shared" si="2"/>
        <v>101.70000000000013</v>
      </c>
      <c r="F24" s="7">
        <f>B24*loading</f>
        <v>2850</v>
      </c>
      <c r="G24" s="3">
        <f>2*RS*F24/C24/C24</f>
        <v>1.7812499999999998E-2</v>
      </c>
      <c r="H24" s="1" cm="1">
        <f t="array" ref="H24">1/(1-SQRT(1-4*(RS/$C24/$C24)*($F24+(VAC*VAC/RP))))</f>
        <v>54.95265056370237</v>
      </c>
      <c r="I24" s="4">
        <f t="shared" si="3"/>
        <v>0.97884408816594837</v>
      </c>
      <c r="J24" s="13">
        <f t="shared" si="6"/>
        <v>1.2744088165948408E-2</v>
      </c>
      <c r="K24" s="16">
        <f t="shared" si="4"/>
        <v>2936.5322644978451</v>
      </c>
      <c r="L24" s="16" t="b">
        <f t="shared" si="5"/>
        <v>0</v>
      </c>
    </row>
    <row r="25" spans="1:12" x14ac:dyDescent="0.45">
      <c r="A25" s="2">
        <v>1.4999999999999999E-2</v>
      </c>
      <c r="B25" s="8">
        <f t="shared" si="1"/>
        <v>15</v>
      </c>
      <c r="C25">
        <v>450</v>
      </c>
      <c r="D25" s="4"/>
      <c r="E25" s="1">
        <f t="shared" ref="E25:E31" si="7">(1-D25)*B25</f>
        <v>15</v>
      </c>
      <c r="F25" s="7">
        <f>B25*loading</f>
        <v>14.25</v>
      </c>
      <c r="G25" s="3">
        <f>2*RS*F25/C25/C25</f>
        <v>7.0370370370370378E-5</v>
      </c>
      <c r="H25" s="1" cm="1">
        <f t="array" ref="H25">1/(1-SQRT(1-4*(RS/$C25/$C25)*($F25+(VAC*VAC/RP))))</f>
        <v>4102.3757510791065</v>
      </c>
      <c r="I25" s="4">
        <f t="shared" ref="I25:I31" si="8">G25*H25</f>
        <v>0.28868570100186308</v>
      </c>
      <c r="K25" s="16">
        <f t="shared" si="4"/>
        <v>4.3302855150279465</v>
      </c>
      <c r="L25" s="16" t="b">
        <f t="shared" si="5"/>
        <v>1</v>
      </c>
    </row>
    <row r="26" spans="1:12" x14ac:dyDescent="0.45">
      <c r="A26" s="2">
        <v>0.09</v>
      </c>
      <c r="B26" s="8">
        <f t="shared" si="1"/>
        <v>90</v>
      </c>
      <c r="C26">
        <v>450</v>
      </c>
      <c r="D26" s="4"/>
      <c r="E26" s="1">
        <f t="shared" si="7"/>
        <v>90</v>
      </c>
      <c r="F26" s="7">
        <f>B26*loading</f>
        <v>85.5</v>
      </c>
      <c r="G26" s="3">
        <f>2*RS*F26/C26/C26</f>
        <v>4.2222222222222222E-4</v>
      </c>
      <c r="H26" s="1" cm="1">
        <f t="array" ref="H26">1/(1-SQRT(1-4*(RS/$C26/$C26)*($F26+(VAC*VAC/RP))))</f>
        <v>1678.5260158399708</v>
      </c>
      <c r="I26" s="4">
        <f t="shared" si="8"/>
        <v>0.70871098446576541</v>
      </c>
      <c r="K26" s="16">
        <f t="shared" si="4"/>
        <v>63.783988601918885</v>
      </c>
      <c r="L26" s="16" t="b">
        <f t="shared" si="5"/>
        <v>1</v>
      </c>
    </row>
    <row r="27" spans="1:12" x14ac:dyDescent="0.45">
      <c r="A27" s="2">
        <v>0.3</v>
      </c>
      <c r="B27" s="8">
        <f t="shared" si="1"/>
        <v>300</v>
      </c>
      <c r="C27">
        <v>450</v>
      </c>
      <c r="D27" s="4"/>
      <c r="E27" s="1">
        <f t="shared" si="7"/>
        <v>300</v>
      </c>
      <c r="F27" s="7">
        <f>B27*loading</f>
        <v>285</v>
      </c>
      <c r="G27" s="3">
        <f>2*RS*F27/C27/C27</f>
        <v>1.4074074074074073E-3</v>
      </c>
      <c r="H27" s="1" cm="1">
        <f t="array" ref="H27">1/(1-SQRT(1-4*(RS/$C27/$C27)*($F27+(VAC*VAC/RP))))</f>
        <v>632.10329554160217</v>
      </c>
      <c r="I27" s="4">
        <f t="shared" si="8"/>
        <v>0.88962686039188454</v>
      </c>
      <c r="K27" s="16">
        <f t="shared" si="4"/>
        <v>266.88805811756538</v>
      </c>
      <c r="L27" s="16" t="b">
        <f t="shared" si="5"/>
        <v>1</v>
      </c>
    </row>
    <row r="28" spans="1:12" x14ac:dyDescent="0.45">
      <c r="A28" s="2">
        <v>0.6</v>
      </c>
      <c r="B28" s="8">
        <f t="shared" si="1"/>
        <v>600</v>
      </c>
      <c r="C28">
        <v>450</v>
      </c>
      <c r="D28" s="4"/>
      <c r="E28" s="1">
        <f t="shared" si="7"/>
        <v>600</v>
      </c>
      <c r="F28" s="7">
        <f>B28*loading</f>
        <v>570</v>
      </c>
      <c r="G28" s="3">
        <f>2*RS*F28/C28/C28</f>
        <v>2.8148148148148147E-3</v>
      </c>
      <c r="H28" s="1" cm="1">
        <f t="array" ref="H28">1/(1-SQRT(1-4*(RS/$C28/$C28)*($F28+(VAC*VAC/RP))))</f>
        <v>334.15156864743716</v>
      </c>
      <c r="I28" s="4">
        <f t="shared" si="8"/>
        <v>0.94057478582241572</v>
      </c>
      <c r="K28" s="16">
        <f t="shared" si="4"/>
        <v>564.34487149344943</v>
      </c>
      <c r="L28" s="16" t="b">
        <f t="shared" si="5"/>
        <v>1</v>
      </c>
    </row>
    <row r="29" spans="1:12" x14ac:dyDescent="0.45">
      <c r="A29" s="2">
        <v>0.9</v>
      </c>
      <c r="B29" s="8">
        <f t="shared" si="1"/>
        <v>900</v>
      </c>
      <c r="C29">
        <v>450</v>
      </c>
      <c r="D29" s="4"/>
      <c r="E29" s="1">
        <f t="shared" si="7"/>
        <v>900</v>
      </c>
      <c r="F29" s="7">
        <f>B29*loading</f>
        <v>855</v>
      </c>
      <c r="G29" s="3">
        <f>2*RS*F29/C29/C29</f>
        <v>4.2222222222222218E-3</v>
      </c>
      <c r="H29" s="1" cm="1">
        <f t="array" ref="H29">1/(1-SQRT(1-4*(RS/$C29/$C29)*($F29+(VAC*VAC/RP))))</f>
        <v>226.9999863565636</v>
      </c>
      <c r="I29" s="4">
        <f t="shared" si="8"/>
        <v>0.95844438683882394</v>
      </c>
      <c r="K29" s="16">
        <f t="shared" si="4"/>
        <v>862.59994815494156</v>
      </c>
      <c r="L29" s="16" t="b">
        <f t="shared" si="5"/>
        <v>0</v>
      </c>
    </row>
    <row r="30" spans="1:12" x14ac:dyDescent="0.45">
      <c r="A30" s="2">
        <v>1.8</v>
      </c>
      <c r="B30" s="8">
        <f t="shared" si="1"/>
        <v>1800</v>
      </c>
      <c r="C30">
        <v>450</v>
      </c>
      <c r="D30" s="4"/>
      <c r="E30" s="1">
        <f t="shared" si="7"/>
        <v>1800</v>
      </c>
      <c r="F30" s="7">
        <f>B30*loading</f>
        <v>1710</v>
      </c>
      <c r="G30" s="3">
        <f>2*RS*F30/C30/C30</f>
        <v>8.4444444444444437E-3</v>
      </c>
      <c r="H30" s="1" cm="1">
        <f t="array" ref="H30">1/(1-SQRT(1-4*(RS/$C30/$C30)*($F30+(VAC*VAC/RP))))</f>
        <v>115.53664821188936</v>
      </c>
      <c r="I30" s="4">
        <f t="shared" si="8"/>
        <v>0.97564280712262119</v>
      </c>
      <c r="K30" s="16">
        <f t="shared" si="4"/>
        <v>1756.157052820718</v>
      </c>
      <c r="L30" s="16" t="b">
        <f t="shared" si="5"/>
        <v>0</v>
      </c>
    </row>
    <row r="31" spans="1:12" x14ac:dyDescent="0.45">
      <c r="A31" s="2">
        <v>3</v>
      </c>
      <c r="B31" s="8">
        <f t="shared" si="1"/>
        <v>3000</v>
      </c>
      <c r="C31">
        <v>450</v>
      </c>
      <c r="D31" s="4"/>
      <c r="E31" s="1">
        <f t="shared" si="7"/>
        <v>3000</v>
      </c>
      <c r="F31" s="7">
        <f>B31*loading</f>
        <v>2850</v>
      </c>
      <c r="G31" s="3">
        <f>2*RS*F31/C31/C31</f>
        <v>1.4074074074074074E-2</v>
      </c>
      <c r="H31" s="1" cm="1">
        <f t="array" ref="H31">1/(1-SQRT(1-4*(RS/$C31/$C31)*($F31+(VAC*VAC/RP))))</f>
        <v>69.684458008897835</v>
      </c>
      <c r="I31" s="14">
        <f t="shared" si="8"/>
        <v>0.98074422382893245</v>
      </c>
      <c r="K31" s="16">
        <f t="shared" si="4"/>
        <v>2942.2326714867972</v>
      </c>
      <c r="L31" s="16" t="b">
        <f t="shared" si="5"/>
        <v>0</v>
      </c>
    </row>
    <row r="32" spans="1:12" x14ac:dyDescent="0.45">
      <c r="A32" s="2">
        <v>0.1</v>
      </c>
      <c r="B32" s="8">
        <f t="shared" si="1"/>
        <v>100</v>
      </c>
      <c r="C32">
        <v>180</v>
      </c>
      <c r="E32" s="1">
        <f t="shared" si="2"/>
        <v>100</v>
      </c>
      <c r="F32" s="17">
        <f>B32*loading</f>
        <v>95</v>
      </c>
      <c r="G32" s="3">
        <f>2*RS*F32/C32/C32</f>
        <v>2.9320987654320989E-3</v>
      </c>
      <c r="H32" s="1" cm="1">
        <f t="array" ref="H32">1/(1-SQRT(1-4*(RS/$C32/$C32)*($F32+(VAC*VAC/RP))))</f>
        <v>248.52742567539789</v>
      </c>
      <c r="I32" s="4">
        <f t="shared" si="3"/>
        <v>0.72870695799885188</v>
      </c>
      <c r="K32" s="16">
        <f t="shared" si="4"/>
        <v>72.870695799885183</v>
      </c>
      <c r="L32" s="16" t="b">
        <f t="shared" si="5"/>
        <v>1</v>
      </c>
    </row>
    <row r="33" spans="1:12" x14ac:dyDescent="0.45">
      <c r="A33" s="2">
        <v>0.2</v>
      </c>
      <c r="B33" s="8">
        <f t="shared" si="1"/>
        <v>200</v>
      </c>
      <c r="C33">
        <v>180</v>
      </c>
      <c r="E33" s="1">
        <f t="shared" si="2"/>
        <v>200</v>
      </c>
      <c r="F33" s="7">
        <f>B33*loading</f>
        <v>190</v>
      </c>
      <c r="G33" s="3">
        <f>2*RS*F33/C33/C33</f>
        <v>5.8641975308641979E-3</v>
      </c>
      <c r="H33" s="1" cm="1">
        <f t="array" ref="H33">1/(1-SQRT(1-4*(RS/$C33/$C33)*($F33+(VAC*VAC/RP))))</f>
        <v>143.43068261995231</v>
      </c>
      <c r="I33" s="4">
        <f t="shared" si="3"/>
        <v>0.84110585487009071</v>
      </c>
      <c r="K33" s="16">
        <f t="shared" si="4"/>
        <v>168.22117097401815</v>
      </c>
      <c r="L33" s="16" t="b">
        <f t="shared" si="5"/>
        <v>1</v>
      </c>
    </row>
    <row r="34" spans="1:12" x14ac:dyDescent="0.45">
      <c r="A34" s="2">
        <v>0.3</v>
      </c>
      <c r="B34" s="8">
        <f t="shared" si="1"/>
        <v>300</v>
      </c>
      <c r="C34">
        <v>180</v>
      </c>
      <c r="E34" s="1">
        <f t="shared" si="2"/>
        <v>300</v>
      </c>
      <c r="F34" s="7">
        <f>B34*loading</f>
        <v>285</v>
      </c>
      <c r="G34" s="3">
        <f>2*RS*F34/C34/C34</f>
        <v>8.7962962962962951E-3</v>
      </c>
      <c r="H34" s="1" cm="1">
        <f t="array" ref="H34">1/(1-SQRT(1-4*(RS/$C34/$C34)*($F34+(VAC*VAC/RP))))</f>
        <v>100.71409595851406</v>
      </c>
      <c r="I34" s="4">
        <f t="shared" si="3"/>
        <v>0.88591102926470688</v>
      </c>
      <c r="K34" s="16">
        <f t="shared" si="4"/>
        <v>265.77330877941205</v>
      </c>
      <c r="L34" s="16" t="b">
        <f t="shared" si="5"/>
        <v>1</v>
      </c>
    </row>
    <row r="35" spans="1:12" x14ac:dyDescent="0.45">
      <c r="A35" s="2">
        <v>0.4</v>
      </c>
      <c r="B35" s="8">
        <f t="shared" si="1"/>
        <v>400</v>
      </c>
      <c r="C35">
        <v>180</v>
      </c>
      <c r="E35" s="1">
        <f t="shared" si="2"/>
        <v>400</v>
      </c>
      <c r="F35" s="7">
        <f>B35*loading</f>
        <v>380</v>
      </c>
      <c r="G35" s="3">
        <f>2*RS*F35/C35/C35</f>
        <v>1.1728395061728396E-2</v>
      </c>
      <c r="H35" s="1" cm="1">
        <f t="array" ref="H35">1/(1-SQRT(1-4*(RS/$C35/$C35)*($F35+(VAC*VAC/RP))))</f>
        <v>77.549178723365429</v>
      </c>
      <c r="I35" s="4">
        <f t="shared" si="3"/>
        <v>0.90952740478021188</v>
      </c>
      <c r="K35" s="16">
        <f t="shared" si="4"/>
        <v>363.81096191208474</v>
      </c>
      <c r="L35" s="16" t="b">
        <f t="shared" si="5"/>
        <v>1</v>
      </c>
    </row>
    <row r="36" spans="1:12" x14ac:dyDescent="0.45">
      <c r="A36" s="2">
        <v>0.5</v>
      </c>
      <c r="B36" s="8">
        <f t="shared" si="1"/>
        <v>500</v>
      </c>
      <c r="C36">
        <v>180</v>
      </c>
      <c r="E36" s="1">
        <f t="shared" si="2"/>
        <v>500</v>
      </c>
      <c r="F36" s="7">
        <f>B36*loading</f>
        <v>475</v>
      </c>
      <c r="G36" s="3">
        <f>2*RS*F36/C36/C36</f>
        <v>1.4660493827160493E-2</v>
      </c>
      <c r="H36" s="1" cm="1">
        <f t="array" ref="H36">1/(1-SQRT(1-4*(RS/$C36/$C36)*($F36+(VAC*VAC/RP))))</f>
        <v>63.012257834051894</v>
      </c>
      <c r="I36" s="4">
        <f t="shared" si="3"/>
        <v>0.92379081701156318</v>
      </c>
      <c r="K36" s="16">
        <f t="shared" si="4"/>
        <v>461.89540850578157</v>
      </c>
      <c r="L36" s="16" t="b">
        <f t="shared" si="5"/>
        <v>1</v>
      </c>
    </row>
    <row r="37" spans="1:12" x14ac:dyDescent="0.45">
      <c r="A37" s="2">
        <v>0.6</v>
      </c>
      <c r="B37" s="8">
        <f t="shared" si="1"/>
        <v>600</v>
      </c>
      <c r="C37">
        <v>180</v>
      </c>
      <c r="E37" s="1">
        <f t="shared" si="2"/>
        <v>600</v>
      </c>
      <c r="F37" s="7">
        <f>B37*loading</f>
        <v>570</v>
      </c>
      <c r="G37" s="3">
        <f>2*RS*F37/C37/C37</f>
        <v>1.759259259259259E-2</v>
      </c>
      <c r="H37" s="1" cm="1">
        <f t="array" ref="H37">1/(1-SQRT(1-4*(RS/$C37/$C37)*($F37+(VAC*VAC/RP))))</f>
        <v>53.039612554640087</v>
      </c>
      <c r="I37" s="4">
        <f t="shared" si="3"/>
        <v>0.93310429494274216</v>
      </c>
      <c r="K37" s="16">
        <f t="shared" si="4"/>
        <v>559.8625769656453</v>
      </c>
      <c r="L37" s="16" t="b">
        <f t="shared" si="5"/>
        <v>1</v>
      </c>
    </row>
    <row r="38" spans="1:12" x14ac:dyDescent="0.45">
      <c r="A38" s="2">
        <v>0.7</v>
      </c>
      <c r="B38" s="8">
        <f t="shared" si="1"/>
        <v>700</v>
      </c>
      <c r="C38">
        <v>180</v>
      </c>
      <c r="E38" s="1">
        <f t="shared" si="2"/>
        <v>700</v>
      </c>
      <c r="F38" s="7">
        <f>B38*loading</f>
        <v>665</v>
      </c>
      <c r="G38" s="3">
        <f>2*RS*F38/C38/C38</f>
        <v>2.0524691358024691E-2</v>
      </c>
      <c r="H38" s="1" cm="1">
        <f t="array" ref="H38">1/(1-SQRT(1-4*(RS/$C38/$C38)*($F38+(VAC*VAC/RP))))</f>
        <v>45.77320912616473</v>
      </c>
      <c r="I38" s="4">
        <f t="shared" si="3"/>
        <v>0.93948098978085015</v>
      </c>
      <c r="K38" s="16">
        <f t="shared" si="4"/>
        <v>657.63669284659511</v>
      </c>
      <c r="L38" s="16" t="b">
        <f t="shared" si="5"/>
        <v>1</v>
      </c>
    </row>
    <row r="39" spans="1:12" x14ac:dyDescent="0.45">
      <c r="A39" s="2">
        <v>0.8</v>
      </c>
      <c r="B39" s="8">
        <f t="shared" si="1"/>
        <v>800</v>
      </c>
      <c r="C39">
        <v>180</v>
      </c>
      <c r="E39" s="1">
        <f t="shared" si="2"/>
        <v>800</v>
      </c>
      <c r="F39" s="7">
        <f>B39*loading</f>
        <v>760</v>
      </c>
      <c r="G39" s="3">
        <f>2*RS*F39/C39/C39</f>
        <v>2.3456790123456792E-2</v>
      </c>
      <c r="H39" s="1" cm="1">
        <f t="array" ref="H39">1/(1-SQRT(1-4*(RS/$C39/$C39)*($F39+(VAC*VAC/RP))))</f>
        <v>40.243012548170341</v>
      </c>
      <c r="I39" s="4">
        <f t="shared" si="3"/>
        <v>0.94397189927806979</v>
      </c>
      <c r="K39" s="16">
        <f t="shared" si="4"/>
        <v>755.17751942245582</v>
      </c>
      <c r="L39" s="16" t="b">
        <f t="shared" si="5"/>
        <v>1</v>
      </c>
    </row>
    <row r="40" spans="1:12" x14ac:dyDescent="0.45">
      <c r="A40" s="2">
        <v>0.9</v>
      </c>
      <c r="B40" s="8">
        <f t="shared" si="1"/>
        <v>900</v>
      </c>
      <c r="C40">
        <v>180</v>
      </c>
      <c r="E40" s="1">
        <f t="shared" si="2"/>
        <v>900</v>
      </c>
      <c r="F40" s="7">
        <f>B40*loading</f>
        <v>855</v>
      </c>
      <c r="G40" s="3">
        <f>2*RS*F40/C40/C40</f>
        <v>2.6388888888888889E-2</v>
      </c>
      <c r="H40" s="1" cm="1">
        <f t="array" ref="H40">1/(1-SQRT(1-4*(RS/$C40/$C40)*($F40+(VAC*VAC/RP))))</f>
        <v>35.893110895995818</v>
      </c>
      <c r="I40" s="4">
        <f t="shared" si="3"/>
        <v>0.94717931531100075</v>
      </c>
      <c r="K40" s="16">
        <f t="shared" si="4"/>
        <v>852.46138377990064</v>
      </c>
      <c r="L40" s="16" t="b">
        <f t="shared" si="5"/>
        <v>1</v>
      </c>
    </row>
    <row r="41" spans="1:12" x14ac:dyDescent="0.45">
      <c r="A41" s="2">
        <v>1</v>
      </c>
      <c r="B41" s="8">
        <f t="shared" si="1"/>
        <v>1000</v>
      </c>
      <c r="C41">
        <v>180</v>
      </c>
      <c r="E41" s="1">
        <f t="shared" si="2"/>
        <v>1000</v>
      </c>
      <c r="F41" s="7">
        <f>B41*loading</f>
        <v>950</v>
      </c>
      <c r="G41" s="3">
        <f>2*RS*F41/C41/C41</f>
        <v>2.9320987654320986E-2</v>
      </c>
      <c r="H41" s="1" cm="1">
        <f t="array" ref="H41">1/(1-SQRT(1-4*(RS/$C41/$C41)*($F41+(VAC*VAC/RP))))</f>
        <v>32.382032711655476</v>
      </c>
      <c r="I41" s="4">
        <f t="shared" si="3"/>
        <v>0.94947318136026859</v>
      </c>
      <c r="K41" s="16">
        <f t="shared" si="4"/>
        <v>949.47318136026854</v>
      </c>
      <c r="L41" s="16" t="b">
        <f t="shared" si="5"/>
        <v>1</v>
      </c>
    </row>
    <row r="42" spans="1:12" x14ac:dyDescent="0.45">
      <c r="A42" s="2">
        <v>1.1000000000000001</v>
      </c>
      <c r="B42" s="8">
        <f t="shared" si="1"/>
        <v>1100</v>
      </c>
      <c r="C42">
        <v>180</v>
      </c>
      <c r="E42" s="1">
        <f t="shared" si="2"/>
        <v>1100</v>
      </c>
      <c r="F42" s="7">
        <f>B42*loading</f>
        <v>1045</v>
      </c>
      <c r="G42" s="3">
        <f>2*RS*F42/C42/C42</f>
        <v>3.2253086419753087E-2</v>
      </c>
      <c r="H42" s="1" cm="1">
        <f t="array" ref="H42">1/(1-SQRT(1-4*(RS/$C42/$C42)*($F42+(VAC*VAC/RP))))</f>
        <v>29.488442132368434</v>
      </c>
      <c r="I42" s="4">
        <f t="shared" si="3"/>
        <v>0.95109327247916708</v>
      </c>
      <c r="K42" s="16">
        <f t="shared" si="4"/>
        <v>1046.2025997270837</v>
      </c>
      <c r="L42" s="16" t="b">
        <f t="shared" si="5"/>
        <v>0</v>
      </c>
    </row>
    <row r="43" spans="1:12" x14ac:dyDescent="0.45">
      <c r="A43" s="2">
        <v>1.2</v>
      </c>
      <c r="B43" s="8">
        <f t="shared" si="1"/>
        <v>1200</v>
      </c>
      <c r="C43">
        <v>180</v>
      </c>
      <c r="E43" s="1">
        <f t="shared" si="2"/>
        <v>1200</v>
      </c>
      <c r="F43" s="7">
        <f>B43*loading</f>
        <v>1140</v>
      </c>
      <c r="G43" s="3">
        <f>2*RS*F43/C43/C43</f>
        <v>3.518518518518518E-2</v>
      </c>
      <c r="H43" s="1" cm="1">
        <f t="array" ref="H43">1/(1-SQRT(1-4*(RS/$C43/$C43)*($F43+(VAC*VAC/RP))))</f>
        <v>27.062577802099494</v>
      </c>
      <c r="I43" s="4">
        <f t="shared" si="3"/>
        <v>0.95220181155535244</v>
      </c>
      <c r="K43" s="16">
        <f t="shared" si="4"/>
        <v>1142.642173866423</v>
      </c>
      <c r="L43" s="16" t="b">
        <f t="shared" si="5"/>
        <v>0</v>
      </c>
    </row>
    <row r="44" spans="1:12" x14ac:dyDescent="0.45">
      <c r="A44" s="2">
        <v>1.3</v>
      </c>
      <c r="B44" s="8">
        <f t="shared" si="1"/>
        <v>1300</v>
      </c>
      <c r="C44">
        <v>180</v>
      </c>
      <c r="E44" s="1">
        <f t="shared" si="2"/>
        <v>1300</v>
      </c>
      <c r="F44" s="7">
        <f>B44*loading</f>
        <v>1235</v>
      </c>
      <c r="G44" s="3">
        <f>2*RS*F44/C44/C44</f>
        <v>3.8117283950617281E-2</v>
      </c>
      <c r="H44" s="1" cm="1">
        <f t="array" ref="H44">1/(1-SQRT(1-4*(RS/$C44/$C44)*($F44+(VAC*VAC/RP))))</f>
        <v>24.999485104744849</v>
      </c>
      <c r="I44" s="4">
        <f t="shared" si="3"/>
        <v>0.95291247235678667</v>
      </c>
      <c r="K44" s="16">
        <f t="shared" si="4"/>
        <v>1238.7862140638226</v>
      </c>
      <c r="L44" s="16" t="b">
        <f t="shared" si="5"/>
        <v>0</v>
      </c>
    </row>
    <row r="45" spans="1:12" x14ac:dyDescent="0.45">
      <c r="A45" s="2">
        <v>1.4</v>
      </c>
      <c r="B45" s="8">
        <f t="shared" si="1"/>
        <v>1400</v>
      </c>
      <c r="C45">
        <v>180</v>
      </c>
      <c r="E45" s="1">
        <f t="shared" si="2"/>
        <v>1400</v>
      </c>
      <c r="F45" s="7">
        <f>B45*loading</f>
        <v>1330</v>
      </c>
      <c r="G45" s="3">
        <f>2*RS*F45/C45/C45</f>
        <v>4.1049382716049382E-2</v>
      </c>
      <c r="H45" s="1" cm="1">
        <f t="array" ref="H45">1/(1-SQRT(1-4*(RS/$C45/$C45)*($F45+(VAC*VAC/RP))))</f>
        <v>23.223425281207927</v>
      </c>
      <c r="I45" s="4">
        <f t="shared" si="3"/>
        <v>0.95330727234588097</v>
      </c>
      <c r="K45" s="16">
        <f t="shared" si="4"/>
        <v>1334.6301812842335</v>
      </c>
      <c r="L45" s="16" t="b">
        <f t="shared" si="5"/>
        <v>0</v>
      </c>
    </row>
    <row r="46" spans="1:12" x14ac:dyDescent="0.45">
      <c r="A46" s="2">
        <v>1.5</v>
      </c>
      <c r="B46" s="8">
        <f t="shared" si="1"/>
        <v>1500</v>
      </c>
      <c r="C46">
        <v>180</v>
      </c>
      <c r="E46" s="1">
        <f t="shared" si="2"/>
        <v>1500</v>
      </c>
      <c r="F46" s="7">
        <f>B46*loading</f>
        <v>1425</v>
      </c>
      <c r="G46" s="3">
        <f>2*RS*F46/C46/C46</f>
        <v>4.3981481481481483E-2</v>
      </c>
      <c r="H46" s="1" cm="1">
        <f t="array" ref="H46">1/(1-SQRT(1-4*(RS/$C46/$C46)*($F46+(VAC*VAC/RP))))</f>
        <v>21.67837095769222</v>
      </c>
      <c r="I46" s="4">
        <f t="shared" si="3"/>
        <v>0.95344687082442636</v>
      </c>
      <c r="K46" s="16">
        <f t="shared" si="4"/>
        <v>1430.1703062366396</v>
      </c>
      <c r="L46" s="16" t="b">
        <f t="shared" si="5"/>
        <v>0</v>
      </c>
    </row>
    <row r="47" spans="1:12" x14ac:dyDescent="0.45">
      <c r="A47" s="2">
        <v>1.6</v>
      </c>
      <c r="B47" s="8">
        <f t="shared" si="1"/>
        <v>1600</v>
      </c>
      <c r="C47">
        <v>180</v>
      </c>
      <c r="E47" s="1">
        <f t="shared" si="2"/>
        <v>1600</v>
      </c>
      <c r="F47" s="7">
        <f>B47*loading</f>
        <v>1520</v>
      </c>
      <c r="G47" s="3">
        <f>2*RS*F47/C47/C47</f>
        <v>4.6913580246913583E-2</v>
      </c>
      <c r="H47" s="1" cm="1">
        <f t="array" ref="H47">1/(1-SQRT(1-4*(RS/$C47/$C47)*($F47+(VAC*VAC/RP))))</f>
        <v>20.321985391607242</v>
      </c>
      <c r="I47" s="4">
        <f t="shared" si="3"/>
        <v>0.95337709244577196</v>
      </c>
      <c r="K47" s="16">
        <f t="shared" si="4"/>
        <v>1525.4033479132352</v>
      </c>
      <c r="L47" s="16" t="b">
        <f t="shared" si="5"/>
        <v>0</v>
      </c>
    </row>
    <row r="48" spans="1:12" x14ac:dyDescent="0.45">
      <c r="A48" s="2">
        <v>1.7</v>
      </c>
      <c r="B48" s="8">
        <f t="shared" si="1"/>
        <v>1700</v>
      </c>
      <c r="C48">
        <v>180</v>
      </c>
      <c r="E48" s="1">
        <f t="shared" si="2"/>
        <v>1700</v>
      </c>
      <c r="F48" s="7">
        <f>B48*loading</f>
        <v>1615</v>
      </c>
      <c r="G48" s="3">
        <f>2*RS*F48/C48/C48</f>
        <v>4.9845679012345677E-2</v>
      </c>
      <c r="H48" s="1" cm="1">
        <f t="array" ref="H48">1/(1-SQRT(1-4*(RS/$C48/$C48)*($F48+(VAC*VAC/RP))))</f>
        <v>19.121681481198049</v>
      </c>
      <c r="I48" s="4">
        <f t="shared" si="3"/>
        <v>0.95313319728811263</v>
      </c>
      <c r="K48" s="16">
        <f t="shared" si="4"/>
        <v>1620.3264353897914</v>
      </c>
      <c r="L48" s="16" t="b">
        <f t="shared" si="5"/>
        <v>0</v>
      </c>
    </row>
    <row r="49" spans="1:12" x14ac:dyDescent="0.45">
      <c r="A49" s="2">
        <v>1.8</v>
      </c>
      <c r="B49" s="8">
        <f t="shared" si="1"/>
        <v>1800</v>
      </c>
      <c r="C49">
        <v>180</v>
      </c>
      <c r="E49" s="1">
        <f t="shared" si="2"/>
        <v>1800</v>
      </c>
      <c r="F49" s="7">
        <f>B49*loading</f>
        <v>1710</v>
      </c>
      <c r="G49" s="3">
        <f>2*RS*F49/C49/C49</f>
        <v>5.2777777777777778E-2</v>
      </c>
      <c r="H49" s="1" cm="1">
        <f t="array" ref="H49">1/(1-SQRT(1-4*(RS/$C49/$C49)*($F49+(VAC*VAC/RP))))</f>
        <v>18.051968012154617</v>
      </c>
      <c r="I49" s="4">
        <f t="shared" si="3"/>
        <v>0.95274275619704929</v>
      </c>
      <c r="K49" s="16">
        <f t="shared" si="4"/>
        <v>1714.9369611546888</v>
      </c>
      <c r="L49" s="16" t="b">
        <f t="shared" si="5"/>
        <v>0</v>
      </c>
    </row>
    <row r="50" spans="1:12" x14ac:dyDescent="0.45">
      <c r="A50" s="2">
        <v>1.9</v>
      </c>
      <c r="B50" s="8">
        <f t="shared" si="1"/>
        <v>1900</v>
      </c>
      <c r="C50">
        <v>180</v>
      </c>
      <c r="E50" s="1">
        <f t="shared" si="2"/>
        <v>1900</v>
      </c>
      <c r="F50" s="7">
        <f>B50*loading</f>
        <v>1805</v>
      </c>
      <c r="G50" s="3">
        <f>2*RS*F50/C50/C50</f>
        <v>5.5709876543209878E-2</v>
      </c>
      <c r="H50" s="1" cm="1">
        <f t="array" ref="H50">1/(1-SQRT(1-4*(RS/$C50/$C50)*($F50+(VAC*VAC/RP))))</f>
        <v>17.09261794367136</v>
      </c>
      <c r="I50" s="4">
        <f t="shared" si="3"/>
        <v>0.95222763544218536</v>
      </c>
      <c r="K50" s="16">
        <f t="shared" si="4"/>
        <v>1809.2325073401521</v>
      </c>
      <c r="L50" s="16" t="b">
        <f t="shared" si="5"/>
        <v>0</v>
      </c>
    </row>
    <row r="51" spans="1:12" x14ac:dyDescent="0.45">
      <c r="A51" s="2">
        <v>2</v>
      </c>
      <c r="B51" s="8">
        <f t="shared" si="1"/>
        <v>2000</v>
      </c>
      <c r="C51">
        <v>180</v>
      </c>
      <c r="E51" s="1">
        <f t="shared" si="2"/>
        <v>2000</v>
      </c>
      <c r="F51" s="7">
        <f>B51*loading</f>
        <v>1900</v>
      </c>
      <c r="G51" s="3">
        <f>2*RS*F51/C51/C51</f>
        <v>5.8641975308641972E-2</v>
      </c>
      <c r="H51" s="1" cm="1">
        <f t="array" ref="H51">1/(1-SQRT(1-4*(RS/$C51/$C51)*($F51+(VAC*VAC/RP))))</f>
        <v>16.227376239694493</v>
      </c>
      <c r="I51" s="4">
        <f t="shared" si="3"/>
        <v>0.9516053967722079</v>
      </c>
      <c r="K51" s="16">
        <f t="shared" si="4"/>
        <v>1903.2107935444158</v>
      </c>
      <c r="L51" s="16" t="b">
        <f t="shared" si="5"/>
        <v>0</v>
      </c>
    </row>
    <row r="52" spans="1:12" x14ac:dyDescent="0.45">
      <c r="A52" s="2">
        <v>2.1</v>
      </c>
      <c r="B52" s="8">
        <f t="shared" si="1"/>
        <v>2100</v>
      </c>
      <c r="C52">
        <v>180</v>
      </c>
      <c r="E52" s="1">
        <f t="shared" si="2"/>
        <v>2100</v>
      </c>
      <c r="F52" s="7">
        <f>B52*loading</f>
        <v>1995</v>
      </c>
      <c r="G52" s="3">
        <f>2*RS*F52/C52/C52</f>
        <v>6.157407407407408E-2</v>
      </c>
      <c r="H52" s="1" cm="1">
        <f t="array" ref="H52">1/(1-SQRT(1-4*(RS/$C52/$C52)*($F52+(VAC*VAC/RP))))</f>
        <v>15.443030506991928</v>
      </c>
      <c r="I52" s="4">
        <f t="shared" si="3"/>
        <v>0.95089030436570676</v>
      </c>
      <c r="K52" s="16">
        <f t="shared" si="4"/>
        <v>1996.8696391679841</v>
      </c>
      <c r="L52" s="16" t="b">
        <f t="shared" si="5"/>
        <v>0</v>
      </c>
    </row>
    <row r="53" spans="1:12" x14ac:dyDescent="0.45">
      <c r="A53" s="2">
        <v>2.2000000000000002</v>
      </c>
      <c r="B53" s="8">
        <f t="shared" si="1"/>
        <v>2200</v>
      </c>
      <c r="C53">
        <v>180</v>
      </c>
      <c r="E53" s="1">
        <f t="shared" si="2"/>
        <v>2200</v>
      </c>
      <c r="F53" s="7">
        <f>B53*loading</f>
        <v>2090</v>
      </c>
      <c r="G53" s="3">
        <f>2*RS*F53/C53/C53</f>
        <v>6.4506172839506173E-2</v>
      </c>
      <c r="H53" s="1" cm="1">
        <f t="array" ref="H53">1/(1-SQRT(1-4*(RS/$C53/$C53)*($F53+(VAC*VAC/RP))))</f>
        <v>14.728730908494477</v>
      </c>
      <c r="I53" s="4">
        <f t="shared" si="3"/>
        <v>0.9500940616899215</v>
      </c>
      <c r="K53" s="16">
        <f t="shared" si="4"/>
        <v>2090.2069357178275</v>
      </c>
      <c r="L53" s="16" t="b">
        <f t="shared" si="5"/>
        <v>0</v>
      </c>
    </row>
    <row r="54" spans="1:12" x14ac:dyDescent="0.45">
      <c r="A54" s="2">
        <v>2.2999999999999998</v>
      </c>
      <c r="B54" s="8">
        <f t="shared" si="1"/>
        <v>2300</v>
      </c>
      <c r="C54">
        <v>180</v>
      </c>
      <c r="E54" s="1">
        <f t="shared" si="2"/>
        <v>2300</v>
      </c>
      <c r="F54" s="7">
        <f>B54*loading</f>
        <v>2185</v>
      </c>
      <c r="G54" s="3">
        <f>2*RS*F54/C54/C54</f>
        <v>6.7438271604938274E-2</v>
      </c>
      <c r="H54" s="1" cm="1">
        <f t="array" ref="H54">1/(1-SQRT(1-4*(RS/$C54/$C54)*($F54+(VAC*VAC/RP))))</f>
        <v>14.075484685165229</v>
      </c>
      <c r="I54" s="4">
        <f t="shared" si="3"/>
        <v>0.94922635916932174</v>
      </c>
      <c r="K54" s="16">
        <f t="shared" si="4"/>
        <v>2183.22062608944</v>
      </c>
      <c r="L54" s="16" t="b">
        <f t="shared" si="5"/>
        <v>1</v>
      </c>
    </row>
    <row r="55" spans="1:12" x14ac:dyDescent="0.45">
      <c r="A55" s="2">
        <v>2.4</v>
      </c>
      <c r="B55" s="8">
        <f t="shared" si="1"/>
        <v>2400</v>
      </c>
      <c r="C55">
        <v>180</v>
      </c>
      <c r="E55" s="1">
        <f t="shared" si="2"/>
        <v>2400</v>
      </c>
      <c r="F55" s="7">
        <f>B55*loading</f>
        <v>2280</v>
      </c>
      <c r="G55" s="3">
        <f>2*RS*F55/C55/C55</f>
        <v>7.0370370370370361E-2</v>
      </c>
      <c r="H55" s="1" cm="1">
        <f t="array" ref="H55">1/(1-SQRT(1-4*(RS/$C55/$C55)*($F55+(VAC*VAC/RP))))</f>
        <v>13.475775131160161</v>
      </c>
      <c r="I55" s="4">
        <f t="shared" si="3"/>
        <v>0.94829528700756671</v>
      </c>
      <c r="K55" s="16">
        <f t="shared" si="4"/>
        <v>2275.90868881816</v>
      </c>
      <c r="L55" s="16" t="b">
        <f t="shared" si="5"/>
        <v>1</v>
      </c>
    </row>
    <row r="56" spans="1:12" x14ac:dyDescent="0.45">
      <c r="A56" s="2">
        <v>2.5</v>
      </c>
      <c r="B56" s="8">
        <f t="shared" si="1"/>
        <v>2500</v>
      </c>
      <c r="C56">
        <v>180</v>
      </c>
      <c r="E56" s="1">
        <f t="shared" si="2"/>
        <v>2500</v>
      </c>
      <c r="F56" s="7">
        <f>B56*loading</f>
        <v>2375</v>
      </c>
      <c r="G56" s="3">
        <f>2*RS*F56/C56/C56</f>
        <v>7.3302469135802475E-2</v>
      </c>
      <c r="H56" s="1" cm="1">
        <f t="array" ref="H56">1/(1-SQRT(1-4*(RS/$C56/$C56)*($F56+(VAC*VAC/RP))))</f>
        <v>12.923270682938476</v>
      </c>
      <c r="I56" s="4">
        <f t="shared" si="3"/>
        <v>0.94730765036971865</v>
      </c>
      <c r="K56" s="16">
        <f t="shared" si="4"/>
        <v>2368.2691259242965</v>
      </c>
      <c r="L56" s="16" t="b">
        <f t="shared" si="5"/>
        <v>1</v>
      </c>
    </row>
    <row r="57" spans="1:12" x14ac:dyDescent="0.45">
      <c r="A57" s="2">
        <v>2.6</v>
      </c>
      <c r="B57" s="8">
        <f t="shared" si="1"/>
        <v>2600</v>
      </c>
      <c r="C57">
        <v>180</v>
      </c>
      <c r="E57" s="1">
        <f t="shared" si="2"/>
        <v>2600</v>
      </c>
      <c r="F57" s="7">
        <f>B57*loading</f>
        <v>2470</v>
      </c>
      <c r="G57" s="3">
        <f>2*RS*F57/C57/C57</f>
        <v>7.6234567901234562E-2</v>
      </c>
      <c r="H57" s="1" cm="1">
        <f t="array" ref="H57">1/(1-SQRT(1-4*(RS/$C57/$C57)*($F57+(VAC*VAC/RP))))</f>
        <v>12.412600200865441</v>
      </c>
      <c r="I57" s="4">
        <f t="shared" si="3"/>
        <v>0.9462692128437542</v>
      </c>
      <c r="K57" s="16">
        <f t="shared" si="4"/>
        <v>2460.2999533937609</v>
      </c>
      <c r="L57" s="16" t="b">
        <f t="shared" si="5"/>
        <v>1</v>
      </c>
    </row>
    <row r="58" spans="1:12" x14ac:dyDescent="0.45">
      <c r="A58" s="2">
        <v>2.7</v>
      </c>
      <c r="B58" s="8">
        <f t="shared" si="1"/>
        <v>2700</v>
      </c>
      <c r="C58">
        <v>180</v>
      </c>
      <c r="E58" s="1">
        <f t="shared" si="2"/>
        <v>2700</v>
      </c>
      <c r="F58" s="7">
        <f>B58*loading</f>
        <v>2565</v>
      </c>
      <c r="G58" s="3">
        <f>2*RS*F58/C58/C58</f>
        <v>7.9166666666666663E-2</v>
      </c>
      <c r="H58" s="1" cm="1">
        <f t="array" ref="H58">1/(1-SQRT(1-4*(RS/$C58/$C58)*($F58+(VAC*VAC/RP))))</f>
        <v>11.939177513992165</v>
      </c>
      <c r="I58" s="4">
        <f t="shared" si="3"/>
        <v>0.94518488652437971</v>
      </c>
      <c r="K58" s="16">
        <f t="shared" si="4"/>
        <v>2551.9991936158253</v>
      </c>
      <c r="L58" s="16" t="b">
        <f t="shared" si="5"/>
        <v>1</v>
      </c>
    </row>
    <row r="59" spans="1:12" x14ac:dyDescent="0.45">
      <c r="A59" s="2">
        <v>2.8</v>
      </c>
      <c r="B59" s="8">
        <f t="shared" si="1"/>
        <v>2800</v>
      </c>
      <c r="C59">
        <v>180</v>
      </c>
      <c r="E59" s="1">
        <f t="shared" si="2"/>
        <v>2800</v>
      </c>
      <c r="F59" s="7">
        <f>B59*loading</f>
        <v>2660</v>
      </c>
      <c r="G59" s="3">
        <f>2*RS*F59/C59/C59</f>
        <v>8.2098765432098764E-2</v>
      </c>
      <c r="H59" s="1" cm="1">
        <f t="array" ref="H59">1/(1-SQRT(1-4*(RS/$C59/$C59)*($F59+(VAC*VAC/RP))))</f>
        <v>11.499063072639705</v>
      </c>
      <c r="I59" s="4">
        <f t="shared" si="3"/>
        <v>0.944058881889556</v>
      </c>
      <c r="K59" s="16">
        <f t="shared" si="4"/>
        <v>2643.3648692907568</v>
      </c>
      <c r="L59" s="16" t="b">
        <f t="shared" si="5"/>
        <v>1</v>
      </c>
    </row>
    <row r="60" spans="1:12" x14ac:dyDescent="0.45">
      <c r="A60" s="2">
        <v>2.9</v>
      </c>
      <c r="B60" s="8">
        <f t="shared" si="1"/>
        <v>2900</v>
      </c>
      <c r="C60">
        <v>180</v>
      </c>
      <c r="E60" s="1">
        <f t="shared" si="2"/>
        <v>2900</v>
      </c>
      <c r="F60" s="7">
        <f>B60*loading</f>
        <v>2755</v>
      </c>
      <c r="G60" s="3">
        <f>2*RS*F60/C60/C60</f>
        <v>8.5030864197530864E-2</v>
      </c>
      <c r="H60" s="1" cm="1">
        <f t="array" ref="H60">1/(1-SQRT(1-4*(RS/$C60/$C60)*($F60+(VAC*VAC/RP))))</f>
        <v>11.088853864430183</v>
      </c>
      <c r="I60" s="4">
        <f t="shared" si="3"/>
        <v>0.94289482705262817</v>
      </c>
      <c r="K60" s="16">
        <f t="shared" si="4"/>
        <v>2734.3949984526216</v>
      </c>
      <c r="L60" s="16" t="b">
        <f t="shared" si="5"/>
        <v>1</v>
      </c>
    </row>
    <row r="61" spans="1:12" x14ac:dyDescent="0.45">
      <c r="A61" s="2">
        <v>3</v>
      </c>
      <c r="B61" s="8">
        <f t="shared" si="1"/>
        <v>3000</v>
      </c>
      <c r="C61">
        <v>180</v>
      </c>
      <c r="E61" s="1">
        <f t="shared" si="2"/>
        <v>3000</v>
      </c>
      <c r="F61" s="7">
        <f>B61*loading</f>
        <v>2850</v>
      </c>
      <c r="G61" s="3">
        <f>2*RS*F61/C61/C61</f>
        <v>8.7962962962962965E-2</v>
      </c>
      <c r="H61" s="1" cm="1">
        <f t="array" ref="H61">1/(1-SQRT(1-4*(RS/$C61/$C61)*($F61+(VAC*VAC/RP))))</f>
        <v>10.705595079205059</v>
      </c>
      <c r="I61" s="4">
        <f t="shared" si="3"/>
        <v>0.94169586344859324</v>
      </c>
      <c r="K61" s="16">
        <f t="shared" si="4"/>
        <v>2825.0875903457795</v>
      </c>
      <c r="L61" s="16" t="b">
        <f t="shared" si="5"/>
        <v>1</v>
      </c>
    </row>
    <row r="62" spans="1:12" x14ac:dyDescent="0.45">
      <c r="A62" s="2">
        <v>0.1</v>
      </c>
      <c r="B62" s="8">
        <f t="shared" si="1"/>
        <v>100</v>
      </c>
      <c r="C62">
        <v>130</v>
      </c>
      <c r="E62" s="1">
        <f t="shared" ref="E62:E91" si="9">(1-D62)*B62</f>
        <v>100</v>
      </c>
      <c r="F62" s="7">
        <f>B62*loading</f>
        <v>95</v>
      </c>
      <c r="G62" s="3">
        <f>2*RS*F62/C62/C62</f>
        <v>5.6213017751479289E-3</v>
      </c>
      <c r="H62" s="1" cm="1">
        <f t="array" ref="H62">1/(1-SQRT(1-4*(RS/$C62/$C62)*($F62+(VAC*VAC/RP))))</f>
        <v>129.39252115012727</v>
      </c>
      <c r="I62" s="4">
        <f t="shared" ref="I62:I91" si="10">G62*H62</f>
        <v>0.72735440883207636</v>
      </c>
      <c r="K62" s="16">
        <f t="shared" si="4"/>
        <v>72.73544088320763</v>
      </c>
      <c r="L62" s="16" t="b">
        <f t="shared" si="5"/>
        <v>1</v>
      </c>
    </row>
    <row r="63" spans="1:12" x14ac:dyDescent="0.45">
      <c r="A63" s="2">
        <v>0.2</v>
      </c>
      <c r="B63" s="8">
        <f t="shared" si="1"/>
        <v>200</v>
      </c>
      <c r="C63">
        <v>130</v>
      </c>
      <c r="E63" s="1">
        <f t="shared" si="9"/>
        <v>200</v>
      </c>
      <c r="F63" s="7">
        <f>B63*loading</f>
        <v>190</v>
      </c>
      <c r="G63" s="3">
        <f>2*RS*F63/C63/C63</f>
        <v>1.1242603550295858E-2</v>
      </c>
      <c r="H63" s="1" cm="1">
        <f t="array" ref="H63">1/(1-SQRT(1-4*(RS/$C63/$C63)*($F63+(VAC*VAC/RP))))</f>
        <v>74.572492090279326</v>
      </c>
      <c r="I63" s="4">
        <f t="shared" si="10"/>
        <v>0.83838896432858412</v>
      </c>
      <c r="K63" s="16">
        <f t="shared" si="4"/>
        <v>167.67779286571681</v>
      </c>
      <c r="L63" s="16" t="b">
        <f t="shared" si="5"/>
        <v>1</v>
      </c>
    </row>
    <row r="64" spans="1:12" x14ac:dyDescent="0.45">
      <c r="A64" s="2">
        <v>0.3</v>
      </c>
      <c r="B64" s="8">
        <f t="shared" si="1"/>
        <v>300</v>
      </c>
      <c r="C64">
        <v>130</v>
      </c>
      <c r="E64" s="1">
        <f t="shared" si="9"/>
        <v>300</v>
      </c>
      <c r="F64" s="7">
        <f>B64*loading</f>
        <v>285</v>
      </c>
      <c r="G64" s="3">
        <f>2*RS*F64/C64/C64</f>
        <v>1.6863905325443788E-2</v>
      </c>
      <c r="H64" s="1" cm="1">
        <f t="array" ref="H64">1/(1-SQRT(1-4*(RS/$C64/$C64)*($F64+(VAC*VAC/RP))))</f>
        <v>52.29024633737437</v>
      </c>
      <c r="I64" s="4">
        <f t="shared" si="10"/>
        <v>0.88181776367761522</v>
      </c>
      <c r="K64" s="16">
        <f t="shared" si="4"/>
        <v>264.54532910328459</v>
      </c>
      <c r="L64" s="16" t="b">
        <f t="shared" si="5"/>
        <v>1</v>
      </c>
    </row>
    <row r="65" spans="1:12" x14ac:dyDescent="0.45">
      <c r="A65" s="2">
        <v>0.4</v>
      </c>
      <c r="B65" s="8">
        <f t="shared" si="1"/>
        <v>400</v>
      </c>
      <c r="C65">
        <v>130</v>
      </c>
      <c r="E65" s="1">
        <f t="shared" si="9"/>
        <v>400</v>
      </c>
      <c r="F65" s="7">
        <f>B65*loading</f>
        <v>380</v>
      </c>
      <c r="G65" s="3">
        <f>2*RS*F65/C65/C65</f>
        <v>2.2485207100591716E-2</v>
      </c>
      <c r="H65" s="1" cm="1">
        <f t="array" ref="H65">1/(1-SQRT(1-4*(RS/$C65/$C65)*($F65+(VAC*VAC/RP))))</f>
        <v>40.20623325108712</v>
      </c>
      <c r="I65" s="4">
        <f t="shared" si="10"/>
        <v>0.90404548138539087</v>
      </c>
      <c r="K65" s="16">
        <f t="shared" si="4"/>
        <v>361.61819255415634</v>
      </c>
      <c r="L65" s="16" t="b">
        <f t="shared" si="5"/>
        <v>1</v>
      </c>
    </row>
    <row r="66" spans="1:12" x14ac:dyDescent="0.45">
      <c r="A66" s="2">
        <v>0.5</v>
      </c>
      <c r="B66" s="8">
        <f t="shared" si="1"/>
        <v>500</v>
      </c>
      <c r="C66">
        <v>130</v>
      </c>
      <c r="E66" s="1">
        <f t="shared" si="9"/>
        <v>500</v>
      </c>
      <c r="F66" s="7">
        <f>B66*loading</f>
        <v>475</v>
      </c>
      <c r="G66" s="3">
        <f>2*RS*F66/C66/C66</f>
        <v>2.8106508875739643E-2</v>
      </c>
      <c r="H66" s="1" cm="1">
        <f t="array" ref="H66">1/(1-SQRT(1-4*(RS/$C66/$C66)*($F66+(VAC*VAC/RP))))</f>
        <v>32.622610657639221</v>
      </c>
      <c r="I66" s="4">
        <f t="shared" si="10"/>
        <v>0.91690769599873545</v>
      </c>
      <c r="K66" s="16">
        <f t="shared" si="4"/>
        <v>458.45384799936772</v>
      </c>
      <c r="L66" s="16" t="b">
        <f t="shared" si="5"/>
        <v>1</v>
      </c>
    </row>
    <row r="67" spans="1:12" x14ac:dyDescent="0.45">
      <c r="A67" s="2">
        <v>0.6</v>
      </c>
      <c r="B67" s="8">
        <f t="shared" si="1"/>
        <v>600</v>
      </c>
      <c r="C67">
        <v>130</v>
      </c>
      <c r="E67" s="1">
        <f t="shared" si="9"/>
        <v>600</v>
      </c>
      <c r="F67" s="7">
        <f>B67*loading</f>
        <v>570</v>
      </c>
      <c r="G67" s="3">
        <f>2*RS*F67/C67/C67</f>
        <v>3.3727810650887577E-2</v>
      </c>
      <c r="H67" s="1" cm="1">
        <f t="array" ref="H67">1/(1-SQRT(1-4*(RS/$C67/$C67)*($F67+(VAC*VAC/RP))))</f>
        <v>27.419721390240895</v>
      </c>
      <c r="I67" s="4">
        <f t="shared" si="10"/>
        <v>0.92480717115013678</v>
      </c>
      <c r="K67" s="16">
        <f t="shared" si="4"/>
        <v>554.88430269008211</v>
      </c>
      <c r="L67" s="16" t="b">
        <f t="shared" si="5"/>
        <v>1</v>
      </c>
    </row>
    <row r="68" spans="1:12" x14ac:dyDescent="0.45">
      <c r="A68" s="2">
        <v>0.7</v>
      </c>
      <c r="B68" s="8">
        <f t="shared" si="1"/>
        <v>700</v>
      </c>
      <c r="C68">
        <v>130</v>
      </c>
      <c r="E68" s="1">
        <f t="shared" si="9"/>
        <v>700</v>
      </c>
      <c r="F68" s="7">
        <f>B68*loading</f>
        <v>665</v>
      </c>
      <c r="G68" s="3">
        <f>2*RS*F68/C68/C68</f>
        <v>3.9349112426035497E-2</v>
      </c>
      <c r="H68" s="1" cm="1">
        <f t="array" ref="H68">1/(1-SQRT(1-4*(RS/$C68/$C68)*($F68+(VAC*VAC/RP))))</f>
        <v>23.628405488782779</v>
      </c>
      <c r="I68" s="4">
        <f t="shared" si="10"/>
        <v>0.92975678402606776</v>
      </c>
      <c r="K68" s="16">
        <f t="shared" si="4"/>
        <v>650.82974881824748</v>
      </c>
      <c r="L68" s="16" t="b">
        <f t="shared" si="5"/>
        <v>1</v>
      </c>
    </row>
    <row r="69" spans="1:12" x14ac:dyDescent="0.45">
      <c r="A69" s="2">
        <v>0.8</v>
      </c>
      <c r="B69" s="8">
        <f t="shared" si="1"/>
        <v>800</v>
      </c>
      <c r="C69">
        <v>130</v>
      </c>
      <c r="E69" s="1">
        <f t="shared" si="9"/>
        <v>800</v>
      </c>
      <c r="F69" s="7">
        <f>B69*loading</f>
        <v>760</v>
      </c>
      <c r="G69" s="3">
        <f>2*RS*F69/C69/C69</f>
        <v>4.4970414201183431E-2</v>
      </c>
      <c r="H69" s="1" cm="1">
        <f t="array" ref="H69">1/(1-SQRT(1-4*(RS/$C69/$C69)*($F69+(VAC*VAC/RP))))</f>
        <v>20.742687517386365</v>
      </c>
      <c r="I69" s="4">
        <f t="shared" si="10"/>
        <v>0.93280724930258208</v>
      </c>
      <c r="K69" s="16">
        <f t="shared" si="4"/>
        <v>746.24579944206562</v>
      </c>
      <c r="L69" s="16" t="b">
        <f t="shared" si="5"/>
        <v>1</v>
      </c>
    </row>
    <row r="70" spans="1:12" x14ac:dyDescent="0.45">
      <c r="A70" s="2">
        <v>0.9</v>
      </c>
      <c r="B70" s="8">
        <f t="shared" si="1"/>
        <v>900</v>
      </c>
      <c r="C70">
        <v>130</v>
      </c>
      <c r="E70" s="1">
        <f t="shared" si="9"/>
        <v>900</v>
      </c>
      <c r="F70" s="7">
        <f>B70*loading</f>
        <v>855</v>
      </c>
      <c r="G70" s="3">
        <f>2*RS*F70/C70/C70</f>
        <v>5.0591715976331358E-2</v>
      </c>
      <c r="H70" s="1" cm="1">
        <f t="array" ref="H70">1/(1-SQRT(1-4*(RS/$C70/$C70)*($F70+(VAC*VAC/RP))))</f>
        <v>18.472600667537606</v>
      </c>
      <c r="I70" s="4">
        <f t="shared" si="10"/>
        <v>0.93456056631625162</v>
      </c>
      <c r="K70" s="16">
        <f t="shared" si="4"/>
        <v>841.10450968462646</v>
      </c>
      <c r="L70" s="16" t="b">
        <f t="shared" si="5"/>
        <v>1</v>
      </c>
    </row>
    <row r="71" spans="1:12" x14ac:dyDescent="0.45">
      <c r="A71" s="2">
        <v>1</v>
      </c>
      <c r="B71" s="8">
        <f t="shared" si="1"/>
        <v>1000</v>
      </c>
      <c r="C71">
        <v>130</v>
      </c>
      <c r="E71" s="1">
        <f t="shared" si="9"/>
        <v>1000</v>
      </c>
      <c r="F71" s="7">
        <f>B71*loading</f>
        <v>950</v>
      </c>
      <c r="G71" s="3">
        <f>2*RS*F71/C71/C71</f>
        <v>5.6213017751479286E-2</v>
      </c>
      <c r="H71" s="1" cm="1">
        <f t="array" ref="H71">1/(1-SQRT(1-4*(RS/$C71/$C71)*($F71+(VAC*VAC/RP))))</f>
        <v>16.640031322410028</v>
      </c>
      <c r="I71" s="4">
        <f t="shared" si="10"/>
        <v>0.93538637611180619</v>
      </c>
      <c r="K71" s="16">
        <f t="shared" si="4"/>
        <v>935.38637611180616</v>
      </c>
      <c r="L71" s="16" t="b">
        <f t="shared" si="5"/>
        <v>1</v>
      </c>
    </row>
    <row r="72" spans="1:12" x14ac:dyDescent="0.45">
      <c r="A72" s="2">
        <v>1.1000000000000001</v>
      </c>
      <c r="B72" s="8">
        <f t="shared" si="1"/>
        <v>1100</v>
      </c>
      <c r="C72">
        <v>130</v>
      </c>
      <c r="E72" s="1">
        <f t="shared" si="9"/>
        <v>1100</v>
      </c>
      <c r="F72" s="7">
        <f>B72*loading</f>
        <v>1045</v>
      </c>
      <c r="G72" s="3">
        <f>2*RS*F72/C72/C72</f>
        <v>6.183431952662722E-2</v>
      </c>
      <c r="H72" s="1" cm="1">
        <f t="array" ref="H72">1/(1-SQRT(1-4*(RS/$C72/$C72)*($F72+(VAC*VAC/RP))))</f>
        <v>15.129529169489025</v>
      </c>
      <c r="I72" s="4">
        <f t="shared" si="10"/>
        <v>0.93552414095361136</v>
      </c>
      <c r="K72" s="16">
        <f t="shared" si="4"/>
        <v>1029.0765550489725</v>
      </c>
      <c r="L72" s="16" t="b">
        <f t="shared" si="5"/>
        <v>1</v>
      </c>
    </row>
    <row r="73" spans="1:12" x14ac:dyDescent="0.45">
      <c r="A73" s="2">
        <v>1.2</v>
      </c>
      <c r="B73" s="8">
        <f t="shared" si="1"/>
        <v>1200</v>
      </c>
      <c r="C73">
        <v>130</v>
      </c>
      <c r="E73" s="1">
        <f t="shared" si="9"/>
        <v>1200</v>
      </c>
      <c r="F73" s="7">
        <f>B73*loading</f>
        <v>1140</v>
      </c>
      <c r="G73" s="3">
        <f>2*RS*F73/C73/C73</f>
        <v>6.7455621301775154E-2</v>
      </c>
      <c r="H73" s="1" cm="1">
        <f t="array" ref="H73">1/(1-SQRT(1-4*(RS/$C73/$C73)*($F73+(VAC*VAC/RP))))</f>
        <v>13.862977496265977</v>
      </c>
      <c r="I73" s="4">
        <f t="shared" si="10"/>
        <v>0.93513576010314881</v>
      </c>
      <c r="K73" s="16">
        <f t="shared" si="4"/>
        <v>1122.1629121237786</v>
      </c>
      <c r="L73" s="16" t="b">
        <f t="shared" si="5"/>
        <v>1</v>
      </c>
    </row>
    <row r="74" spans="1:12" x14ac:dyDescent="0.45">
      <c r="A74" s="2">
        <v>1.3</v>
      </c>
      <c r="B74" s="8">
        <f t="shared" si="1"/>
        <v>1300</v>
      </c>
      <c r="C74">
        <v>130</v>
      </c>
      <c r="E74" s="1">
        <f t="shared" si="9"/>
        <v>1300</v>
      </c>
      <c r="F74" s="7">
        <f>B74*loading</f>
        <v>1235</v>
      </c>
      <c r="G74" s="3">
        <f>2*RS*F74/C74/C74</f>
        <v>7.3076923076923081E-2</v>
      </c>
      <c r="H74" s="1" cm="1">
        <f t="array" ref="H74">1/(1-SQRT(1-4*(RS/$C74/$C74)*($F74+(VAC*VAC/RP))))</f>
        <v>12.785630990076097</v>
      </c>
      <c r="I74" s="4">
        <f t="shared" si="10"/>
        <v>0.9343345723517148</v>
      </c>
      <c r="K74" s="16">
        <f t="shared" si="4"/>
        <v>1214.6349440572292</v>
      </c>
      <c r="L74" s="16" t="b">
        <f t="shared" si="5"/>
        <v>1</v>
      </c>
    </row>
    <row r="75" spans="1:12" x14ac:dyDescent="0.45">
      <c r="A75" s="2">
        <v>1.4</v>
      </c>
      <c r="B75" s="8">
        <f t="shared" si="1"/>
        <v>1400</v>
      </c>
      <c r="C75">
        <v>130</v>
      </c>
      <c r="E75" s="1">
        <f t="shared" si="9"/>
        <v>1400</v>
      </c>
      <c r="F75" s="7">
        <f>B75*loading</f>
        <v>1330</v>
      </c>
      <c r="G75" s="3">
        <f>2*RS*F75/C75/C75</f>
        <v>7.8698224852070994E-2</v>
      </c>
      <c r="H75" s="1" cm="1">
        <f t="array" ref="H75">1/(1-SQRT(1-4*(RS/$C75/$C75)*($F75+(VAC*VAC/RP))))</f>
        <v>11.85798345571822</v>
      </c>
      <c r="I75" s="4">
        <f t="shared" si="10"/>
        <v>0.93320224829025022</v>
      </c>
      <c r="K75" s="16">
        <f t="shared" si="4"/>
        <v>1306.4831476063503</v>
      </c>
      <c r="L75" s="16" t="b">
        <f t="shared" si="5"/>
        <v>1</v>
      </c>
    </row>
    <row r="76" spans="1:12" x14ac:dyDescent="0.45">
      <c r="A76" s="2">
        <v>1.5</v>
      </c>
      <c r="B76" s="8">
        <f t="shared" si="1"/>
        <v>1500</v>
      </c>
      <c r="C76">
        <v>130</v>
      </c>
      <c r="E76" s="1">
        <f t="shared" si="9"/>
        <v>1500</v>
      </c>
      <c r="F76" s="7">
        <f>B76*loading</f>
        <v>1425</v>
      </c>
      <c r="G76" s="3">
        <f>2*RS*F76/C76/C76</f>
        <v>8.4319526627218935E-2</v>
      </c>
      <c r="H76" s="1" cm="1">
        <f t="array" ref="H76">1/(1-SQRT(1-4*(RS/$C76/$C76)*($F76+(VAC*VAC/RP))))</f>
        <v>11.050810235166193</v>
      </c>
      <c r="I76" s="4">
        <f t="shared" si="10"/>
        <v>0.93179908787643928</v>
      </c>
      <c r="K76" s="16">
        <f t="shared" ref="K76:K121" si="11">B76*I76</f>
        <v>1397.6986318146589</v>
      </c>
      <c r="L76" s="16" t="b">
        <f t="shared" ref="L76:L121" si="12">K76&lt;F76</f>
        <v>1</v>
      </c>
    </row>
    <row r="77" spans="1:12" x14ac:dyDescent="0.45">
      <c r="A77" s="2">
        <v>1.6</v>
      </c>
      <c r="B77" s="8">
        <f t="shared" si="1"/>
        <v>1600</v>
      </c>
      <c r="C77">
        <v>130</v>
      </c>
      <c r="E77" s="1">
        <f t="shared" si="9"/>
        <v>1600</v>
      </c>
      <c r="F77" s="7">
        <f>B77*loading</f>
        <v>1520</v>
      </c>
      <c r="G77" s="3">
        <f>2*RS*F77/C77/C77</f>
        <v>8.9940828402366862E-2</v>
      </c>
      <c r="H77" s="1" cm="1">
        <f t="array" ref="H77">1/(1-SQRT(1-4*(RS/$C77/$C77)*($F77+(VAC*VAC/RP))))</f>
        <v>10.342027751532719</v>
      </c>
      <c r="I77" s="4">
        <f t="shared" si="10"/>
        <v>0.93017054333312021</v>
      </c>
      <c r="K77" s="16">
        <f t="shared" si="11"/>
        <v>1488.2728693329923</v>
      </c>
      <c r="L77" s="16" t="b">
        <f t="shared" si="12"/>
        <v>1</v>
      </c>
    </row>
    <row r="78" spans="1:12" x14ac:dyDescent="0.45">
      <c r="A78" s="2">
        <v>1.7</v>
      </c>
      <c r="B78" s="8">
        <f t="shared" si="1"/>
        <v>1700</v>
      </c>
      <c r="C78">
        <v>130</v>
      </c>
      <c r="E78" s="1">
        <f t="shared" si="9"/>
        <v>1700</v>
      </c>
      <c r="F78" s="7">
        <f>B78*loading</f>
        <v>1615</v>
      </c>
      <c r="G78" s="3">
        <f>2*RS*F78/C78/C78</f>
        <v>9.556213017751479E-2</v>
      </c>
      <c r="H78" s="1" cm="1">
        <f t="array" ref="H78">1/(1-SQRT(1-4*(RS/$C78/$C78)*($F78+(VAC*VAC/RP))))</f>
        <v>9.7146378679980447</v>
      </c>
      <c r="I78" s="4">
        <f t="shared" si="10"/>
        <v>0.92835148856904393</v>
      </c>
      <c r="K78" s="16">
        <f t="shared" si="11"/>
        <v>1578.1975305673748</v>
      </c>
      <c r="L78" s="16" t="b">
        <f t="shared" si="12"/>
        <v>1</v>
      </c>
    </row>
    <row r="79" spans="1:12" x14ac:dyDescent="0.45">
      <c r="A79" s="2">
        <v>1.8</v>
      </c>
      <c r="B79" s="8">
        <f t="shared" si="1"/>
        <v>1800</v>
      </c>
      <c r="C79">
        <v>130</v>
      </c>
      <c r="E79" s="1">
        <f t="shared" si="9"/>
        <v>1800</v>
      </c>
      <c r="F79" s="7">
        <f>B79*loading</f>
        <v>1710</v>
      </c>
      <c r="G79" s="3">
        <f>2*RS*F79/C79/C79</f>
        <v>0.10118343195266272</v>
      </c>
      <c r="H79" s="1" cm="1">
        <f t="array" ref="H79">1/(1-SQRT(1-4*(RS/$C79/$C79)*($F79+(VAC*VAC/RP))))</f>
        <v>9.1553436758359226</v>
      </c>
      <c r="I79" s="4">
        <f t="shared" si="10"/>
        <v>0.92636909382718502</v>
      </c>
      <c r="K79" s="16">
        <f t="shared" si="11"/>
        <v>1667.464368888933</v>
      </c>
      <c r="L79" s="16" t="b">
        <f t="shared" si="12"/>
        <v>1</v>
      </c>
    </row>
    <row r="80" spans="1:12" x14ac:dyDescent="0.45">
      <c r="A80" s="2">
        <v>1.9</v>
      </c>
      <c r="B80" s="8">
        <f t="shared" si="1"/>
        <v>1900</v>
      </c>
      <c r="C80">
        <v>130</v>
      </c>
      <c r="E80" s="1">
        <f t="shared" si="9"/>
        <v>1900</v>
      </c>
      <c r="F80" s="7">
        <f>B80*loading</f>
        <v>1805</v>
      </c>
      <c r="G80" s="3">
        <f>2*RS*F80/C80/C80</f>
        <v>0.10680473372781066</v>
      </c>
      <c r="H80" s="1" cm="1">
        <f t="array" ref="H80">1/(1-SQRT(1-4*(RS/$C80/$C80)*($F80+(VAC*VAC/RP))))</f>
        <v>8.6535940622018082</v>
      </c>
      <c r="I80" s="4">
        <f t="shared" si="10"/>
        <v>0.92424480960202748</v>
      </c>
      <c r="K80" s="16">
        <f t="shared" si="11"/>
        <v>1756.0651382438523</v>
      </c>
      <c r="L80" s="16" t="b">
        <f t="shared" si="12"/>
        <v>1</v>
      </c>
    </row>
    <row r="81" spans="1:12" x14ac:dyDescent="0.45">
      <c r="A81" s="2">
        <v>2</v>
      </c>
      <c r="B81" s="8">
        <f t="shared" si="1"/>
        <v>2000</v>
      </c>
      <c r="C81">
        <v>130</v>
      </c>
      <c r="E81" s="1">
        <f t="shared" si="9"/>
        <v>2000</v>
      </c>
      <c r="F81" s="7">
        <f>B81*loading</f>
        <v>1900</v>
      </c>
      <c r="G81" s="3">
        <f>2*RS*F81/C81/C81</f>
        <v>0.11242603550295857</v>
      </c>
      <c r="H81" s="1" cm="1">
        <f t="array" ref="H81">1/(1-SQRT(1-4*(RS/$C81/$C81)*($F81+(VAC*VAC/RP))))</f>
        <v>8.2009097072758124</v>
      </c>
      <c r="I81" s="4">
        <f t="shared" si="10"/>
        <v>0.92199576590674803</v>
      </c>
      <c r="K81" s="16">
        <f t="shared" si="11"/>
        <v>1843.9915318134961</v>
      </c>
      <c r="L81" s="16" t="b">
        <f t="shared" si="12"/>
        <v>1</v>
      </c>
    </row>
    <row r="82" spans="1:12" x14ac:dyDescent="0.45">
      <c r="A82" s="2">
        <v>2.1</v>
      </c>
      <c r="B82" s="8">
        <f t="shared" si="1"/>
        <v>2100</v>
      </c>
      <c r="C82">
        <v>130</v>
      </c>
      <c r="E82" s="1">
        <f t="shared" si="9"/>
        <v>2100</v>
      </c>
      <c r="F82" s="7">
        <f>B82*loading</f>
        <v>1995</v>
      </c>
      <c r="G82" s="3">
        <f>2*RS*F82/C82/C82</f>
        <v>0.11804733727810651</v>
      </c>
      <c r="H82" s="1" cm="1">
        <f t="array" ref="H82">1/(1-SQRT(1-4*(RS/$C82/$C82)*($F82+(VAC*VAC/RP))))</f>
        <v>7.790398323148878</v>
      </c>
      <c r="I82" s="4">
        <f t="shared" si="10"/>
        <v>0.91963577838355104</v>
      </c>
      <c r="K82" s="16">
        <f t="shared" si="11"/>
        <v>1931.2351346054572</v>
      </c>
      <c r="L82" s="16" t="b">
        <f t="shared" si="12"/>
        <v>1</v>
      </c>
    </row>
    <row r="83" spans="1:12" x14ac:dyDescent="0.45">
      <c r="A83" s="2">
        <v>2.2000000000000002</v>
      </c>
      <c r="B83" s="8">
        <f t="shared" si="1"/>
        <v>2200</v>
      </c>
      <c r="C83">
        <v>130</v>
      </c>
      <c r="E83" s="1">
        <f t="shared" si="9"/>
        <v>2200</v>
      </c>
      <c r="F83" s="7">
        <f>B83*loading</f>
        <v>2090</v>
      </c>
      <c r="G83" s="3">
        <f>2*RS*F83/C83/C83</f>
        <v>0.12366863905325444</v>
      </c>
      <c r="H83" s="1" cm="1">
        <f t="array" ref="H83">1/(1-SQRT(1-4*(RS/$C83/$C83)*($F83+(VAC*VAC/RP))))</f>
        <v>7.4163999158274745</v>
      </c>
      <c r="I83" s="4">
        <f t="shared" si="10"/>
        <v>0.91717608426505459</v>
      </c>
      <c r="K83" s="16">
        <f t="shared" si="11"/>
        <v>2017.7873853831202</v>
      </c>
      <c r="L83" s="16" t="b">
        <f t="shared" si="12"/>
        <v>1</v>
      </c>
    </row>
    <row r="84" spans="1:12" x14ac:dyDescent="0.45">
      <c r="A84" s="2">
        <v>2.2999999999999998</v>
      </c>
      <c r="B84" s="8">
        <f t="shared" si="1"/>
        <v>2300</v>
      </c>
      <c r="C84">
        <v>130</v>
      </c>
      <c r="E84" s="1">
        <f t="shared" si="9"/>
        <v>2300</v>
      </c>
      <c r="F84" s="7">
        <f>B84*loading</f>
        <v>2185</v>
      </c>
      <c r="G84" s="3">
        <f>2*RS*F84/C84/C84</f>
        <v>0.12928994082840237</v>
      </c>
      <c r="H84" s="1" cm="1">
        <f t="array" ref="H84">1/(1-SQRT(1-4*(RS/$C84/$C84)*($F84+(VAC*VAC/RP))))</f>
        <v>7.0742231238068358</v>
      </c>
      <c r="I84" s="4">
        <f t="shared" si="10"/>
        <v>0.91462588908390152</v>
      </c>
      <c r="K84" s="16">
        <f t="shared" si="11"/>
        <v>2103.6395448929734</v>
      </c>
      <c r="L84" s="16" t="b">
        <f t="shared" si="12"/>
        <v>1</v>
      </c>
    </row>
    <row r="85" spans="1:12" x14ac:dyDescent="0.45">
      <c r="A85" s="2">
        <v>2.4</v>
      </c>
      <c r="B85" s="8">
        <f t="shared" si="1"/>
        <v>2400</v>
      </c>
      <c r="C85">
        <v>130</v>
      </c>
      <c r="E85" s="1">
        <f t="shared" si="9"/>
        <v>2400</v>
      </c>
      <c r="F85" s="7">
        <f>B85*loading</f>
        <v>2280</v>
      </c>
      <c r="G85" s="3">
        <f>2*RS*F85/C85/C85</f>
        <v>0.13491124260355031</v>
      </c>
      <c r="H85" s="1" cm="1">
        <f t="array" ref="H85">1/(1-SQRT(1-4*(RS/$C85/$C85)*($F85+(VAC*VAC/RP))))</f>
        <v>6.7599464719842857</v>
      </c>
      <c r="I85" s="4">
        <f t="shared" si="10"/>
        <v>0.91199277846888593</v>
      </c>
      <c r="K85" s="16">
        <f t="shared" si="11"/>
        <v>2188.7826683253261</v>
      </c>
      <c r="L85" s="16" t="b">
        <f t="shared" si="12"/>
        <v>1</v>
      </c>
    </row>
    <row r="86" spans="1:12" x14ac:dyDescent="0.45">
      <c r="A86" s="2">
        <v>2.5</v>
      </c>
      <c r="B86" s="8">
        <f t="shared" si="1"/>
        <v>2500</v>
      </c>
      <c r="C86">
        <v>130</v>
      </c>
      <c r="E86" s="1">
        <f t="shared" si="9"/>
        <v>2500</v>
      </c>
      <c r="F86" s="7">
        <f>B86*loading</f>
        <v>2375</v>
      </c>
      <c r="G86" s="3">
        <f>2*RS*F86/C86/C86</f>
        <v>0.14053254437869822</v>
      </c>
      <c r="H86" s="1" cm="1">
        <f t="array" ref="H86">1/(1-SQRT(1-4*(RS/$C86/$C86)*($F86+(VAC*VAC/RP))))</f>
        <v>6.4702666293330644</v>
      </c>
      <c r="I86" s="4">
        <f t="shared" si="10"/>
        <v>0.90928303222875906</v>
      </c>
      <c r="K86" s="16">
        <f t="shared" si="11"/>
        <v>2273.2075805718978</v>
      </c>
      <c r="L86" s="16" t="b">
        <f t="shared" si="12"/>
        <v>1</v>
      </c>
    </row>
    <row r="87" spans="1:12" x14ac:dyDescent="0.45">
      <c r="A87" s="2">
        <v>2.6</v>
      </c>
      <c r="B87" s="8">
        <f t="shared" si="1"/>
        <v>2600</v>
      </c>
      <c r="C87">
        <v>130</v>
      </c>
      <c r="E87" s="1">
        <f t="shared" si="9"/>
        <v>2600</v>
      </c>
      <c r="F87" s="7">
        <f>B87*loading</f>
        <v>2470</v>
      </c>
      <c r="G87" s="3">
        <f>2*RS*F87/C87/C87</f>
        <v>0.14615384615384616</v>
      </c>
      <c r="H87" s="1" cm="1">
        <f t="array" ref="H87">1/(1-SQRT(1-4*(RS/$C87/$C87)*($F87+(VAC*VAC/RP))))</f>
        <v>6.2023811927754435</v>
      </c>
      <c r="I87" s="4">
        <f t="shared" si="10"/>
        <v>0.90650186663641108</v>
      </c>
      <c r="K87" s="16">
        <f t="shared" si="11"/>
        <v>2356.904853254669</v>
      </c>
      <c r="L87" s="16" t="b">
        <f t="shared" si="12"/>
        <v>1</v>
      </c>
    </row>
    <row r="88" spans="1:12" x14ac:dyDescent="0.45">
      <c r="A88" s="2">
        <v>2.7</v>
      </c>
      <c r="B88" s="8">
        <f t="shared" si="1"/>
        <v>2700</v>
      </c>
      <c r="C88">
        <v>130</v>
      </c>
      <c r="E88" s="1">
        <f t="shared" si="9"/>
        <v>2700</v>
      </c>
      <c r="F88" s="7">
        <f>B88*loading</f>
        <v>2565</v>
      </c>
      <c r="G88" s="3">
        <f>2*RS*F88/C88/C88</f>
        <v>0.15177514792899408</v>
      </c>
      <c r="H88" s="1" cm="1">
        <f t="array" ref="H88">1/(1-SQRT(1-4*(RS/$C88/$C88)*($F88+(VAC*VAC/RP))))</f>
        <v>5.953897166828634</v>
      </c>
      <c r="I88" s="4">
        <f t="shared" si="10"/>
        <v>0.90365362324943466</v>
      </c>
      <c r="K88" s="16">
        <f t="shared" si="11"/>
        <v>2439.8647827734735</v>
      </c>
      <c r="L88" s="16" t="b">
        <f t="shared" si="12"/>
        <v>1</v>
      </c>
    </row>
    <row r="89" spans="1:12" x14ac:dyDescent="0.45">
      <c r="A89" s="2">
        <v>2.8</v>
      </c>
      <c r="B89" s="8">
        <f t="shared" si="1"/>
        <v>2800</v>
      </c>
      <c r="C89">
        <v>130</v>
      </c>
      <c r="E89" s="1">
        <f t="shared" si="9"/>
        <v>2800</v>
      </c>
      <c r="F89" s="7">
        <f>B89*loading</f>
        <v>2660</v>
      </c>
      <c r="G89" s="3">
        <f>2*RS*F89/C89/C89</f>
        <v>0.15739644970414199</v>
      </c>
      <c r="H89" s="1" cm="1">
        <f t="array" ref="H89">1/(1-SQRT(1-4*(RS/$C89/$C89)*($F89+(VAC*VAC/RP))))</f>
        <v>5.7227587987076607</v>
      </c>
      <c r="I89" s="4">
        <f t="shared" si="10"/>
        <v>0.90074191742972631</v>
      </c>
      <c r="K89" s="16">
        <f t="shared" si="11"/>
        <v>2522.0773688032336</v>
      </c>
      <c r="L89" s="16" t="b">
        <f t="shared" si="12"/>
        <v>1</v>
      </c>
    </row>
    <row r="90" spans="1:12" x14ac:dyDescent="0.45">
      <c r="A90" s="2">
        <v>2.9</v>
      </c>
      <c r="B90" s="8">
        <f t="shared" si="1"/>
        <v>2900</v>
      </c>
      <c r="C90">
        <v>130</v>
      </c>
      <c r="E90" s="1">
        <f t="shared" si="9"/>
        <v>2900</v>
      </c>
      <c r="F90" s="7">
        <f>B90*loading</f>
        <v>2755</v>
      </c>
      <c r="G90" s="3">
        <f>2*RS*F90/C90/C90</f>
        <v>0.16301775147928996</v>
      </c>
      <c r="H90" s="1" cm="1">
        <f t="array" ref="H90">1/(1-SQRT(1-4*(RS/$C90/$C90)*($F90+(VAC*VAC/RP))))</f>
        <v>5.5071901556102318</v>
      </c>
      <c r="I90" s="4">
        <f t="shared" si="10"/>
        <v>0.89776975613646093</v>
      </c>
      <c r="K90" s="16">
        <f t="shared" si="11"/>
        <v>2603.5322927957368</v>
      </c>
      <c r="L90" s="16" t="b">
        <f t="shared" si="12"/>
        <v>1</v>
      </c>
    </row>
    <row r="91" spans="1:12" x14ac:dyDescent="0.45">
      <c r="A91" s="2">
        <v>3</v>
      </c>
      <c r="B91" s="8">
        <f t="shared" si="1"/>
        <v>3000</v>
      </c>
      <c r="C91">
        <v>130</v>
      </c>
      <c r="E91" s="1">
        <f t="shared" si="9"/>
        <v>3000</v>
      </c>
      <c r="F91" s="7">
        <f>B91*loading</f>
        <v>2850</v>
      </c>
      <c r="G91" s="3">
        <f>2*RS*F91/C91/C91</f>
        <v>0.16863905325443787</v>
      </c>
      <c r="H91" s="1" cm="1">
        <f t="array" ref="H91">1/(1-SQRT(1-4*(RS/$C91/$C91)*($F91+(VAC*VAC/RP))))</f>
        <v>5.3056490461404309</v>
      </c>
      <c r="I91" s="4">
        <f t="shared" si="10"/>
        <v>0.89473963204143359</v>
      </c>
      <c r="K91" s="16">
        <f t="shared" si="11"/>
        <v>2684.218896124301</v>
      </c>
      <c r="L91" s="16" t="b">
        <f t="shared" si="12"/>
        <v>1</v>
      </c>
    </row>
    <row r="92" spans="1:12" x14ac:dyDescent="0.45">
      <c r="A92" s="2">
        <v>0.1</v>
      </c>
      <c r="B92" s="8">
        <f t="shared" si="1"/>
        <v>100</v>
      </c>
      <c r="C92">
        <v>80</v>
      </c>
      <c r="E92" s="1">
        <f t="shared" ref="E92:E121" si="13">(1-D92)*B92</f>
        <v>100</v>
      </c>
      <c r="F92" s="7">
        <f>B92*loading</f>
        <v>95</v>
      </c>
      <c r="G92" s="3">
        <f>2*RS*F92/C92/C92</f>
        <v>1.4843749999999999E-2</v>
      </c>
      <c r="H92" s="1" cm="1">
        <f t="array" ref="H92">1/(1-SQRT(1-4*(RS/$C92/$C92)*($F92+(VAC*VAC/RP))))</f>
        <v>48.685613433816158</v>
      </c>
      <c r="I92" s="4">
        <f t="shared" ref="I92:I121" si="14">G92*H92</f>
        <v>0.72267707440820861</v>
      </c>
      <c r="K92" s="16">
        <f t="shared" si="11"/>
        <v>72.267707440820857</v>
      </c>
      <c r="L92" s="16" t="b">
        <f t="shared" si="12"/>
        <v>1</v>
      </c>
    </row>
    <row r="93" spans="1:12" x14ac:dyDescent="0.45">
      <c r="A93" s="2">
        <v>0.2</v>
      </c>
      <c r="B93" s="8">
        <f t="shared" si="1"/>
        <v>200</v>
      </c>
      <c r="C93">
        <v>80</v>
      </c>
      <c r="E93" s="1">
        <f t="shared" si="13"/>
        <v>200</v>
      </c>
      <c r="F93" s="7">
        <f>B93*loading</f>
        <v>190</v>
      </c>
      <c r="G93" s="3">
        <f>2*RS*F93/C93/C93</f>
        <v>2.9687499999999999E-2</v>
      </c>
      <c r="H93" s="1" cm="1">
        <f t="array" ref="H93">1/(1-SQRT(1-4*(RS/$C93/$C93)*($F93+(VAC*VAC/RP))))</f>
        <v>27.921980849689888</v>
      </c>
      <c r="I93" s="4">
        <f t="shared" si="14"/>
        <v>0.82893380647516846</v>
      </c>
      <c r="K93" s="16">
        <f t="shared" si="11"/>
        <v>165.7867612950337</v>
      </c>
      <c r="L93" s="16" t="b">
        <f t="shared" si="12"/>
        <v>1</v>
      </c>
    </row>
    <row r="94" spans="1:12" x14ac:dyDescent="0.45">
      <c r="A94" s="2">
        <v>0.3</v>
      </c>
      <c r="B94" s="8">
        <f t="shared" si="1"/>
        <v>300</v>
      </c>
      <c r="C94">
        <v>80</v>
      </c>
      <c r="E94" s="1">
        <f t="shared" si="13"/>
        <v>300</v>
      </c>
      <c r="F94" s="7">
        <f>B94*loading</f>
        <v>285</v>
      </c>
      <c r="G94" s="3">
        <f>2*RS*F94/C94/C94</f>
        <v>4.4531250000000001E-2</v>
      </c>
      <c r="H94" s="1" cm="1">
        <f t="array" ref="H94">1/(1-SQRT(1-4*(RS/$C94/$C94)*($F94+(VAC*VAC/RP))))</f>
        <v>19.480229014995388</v>
      </c>
      <c r="I94" s="4">
        <f t="shared" si="14"/>
        <v>0.8674789483240134</v>
      </c>
      <c r="K94" s="16">
        <f t="shared" si="11"/>
        <v>260.24368449720401</v>
      </c>
      <c r="L94" s="16" t="b">
        <f t="shared" si="12"/>
        <v>1</v>
      </c>
    </row>
    <row r="95" spans="1:12" x14ac:dyDescent="0.45">
      <c r="A95" s="2">
        <v>0.4</v>
      </c>
      <c r="B95" s="8">
        <f t="shared" si="1"/>
        <v>400</v>
      </c>
      <c r="C95">
        <v>80</v>
      </c>
      <c r="E95" s="1">
        <f t="shared" si="13"/>
        <v>400</v>
      </c>
      <c r="F95" s="7">
        <f>B95*loading</f>
        <v>380</v>
      </c>
      <c r="G95" s="3">
        <f>2*RS*F95/C95/C95</f>
        <v>5.9374999999999997E-2</v>
      </c>
      <c r="H95" s="1" cm="1">
        <f t="array" ref="H95">1/(1-SQRT(1-4*(RS/$C95/$C95)*($F95+(VAC*VAC/RP))))</f>
        <v>14.900402021325243</v>
      </c>
      <c r="I95" s="4">
        <f t="shared" si="14"/>
        <v>0.88471137001618627</v>
      </c>
      <c r="K95" s="16">
        <f t="shared" si="11"/>
        <v>353.88454800647452</v>
      </c>
      <c r="L95" s="16" t="b">
        <f t="shared" si="12"/>
        <v>1</v>
      </c>
    </row>
    <row r="96" spans="1:12" x14ac:dyDescent="0.45">
      <c r="A96" s="2">
        <v>0.5</v>
      </c>
      <c r="B96" s="8">
        <f t="shared" si="1"/>
        <v>500</v>
      </c>
      <c r="C96">
        <v>80</v>
      </c>
      <c r="E96" s="1">
        <f t="shared" si="13"/>
        <v>500</v>
      </c>
      <c r="F96" s="7">
        <f>B96*loading</f>
        <v>475</v>
      </c>
      <c r="G96" s="3">
        <f>2*RS*F96/C96/C96</f>
        <v>7.421875E-2</v>
      </c>
      <c r="H96" s="1" cm="1">
        <f t="array" ref="H96">1/(1-SQRT(1-4*(RS/$C96/$C96)*($F96+(VAC*VAC/RP))))</f>
        <v>12.024728660933505</v>
      </c>
      <c r="I96" s="4">
        <f t="shared" si="14"/>
        <v>0.89246033030365857</v>
      </c>
      <c r="K96" s="16">
        <f t="shared" si="11"/>
        <v>446.23016515182928</v>
      </c>
      <c r="L96" s="16" t="b">
        <f t="shared" si="12"/>
        <v>1</v>
      </c>
    </row>
    <row r="97" spans="1:12" x14ac:dyDescent="0.45">
      <c r="A97" s="2">
        <v>0.6</v>
      </c>
      <c r="B97" s="8">
        <f t="shared" si="1"/>
        <v>600</v>
      </c>
      <c r="C97">
        <v>80</v>
      </c>
      <c r="E97" s="1">
        <f t="shared" si="13"/>
        <v>600</v>
      </c>
      <c r="F97" s="7">
        <f>B97*loading</f>
        <v>570</v>
      </c>
      <c r="G97" s="3">
        <f>2*RS*F97/C97/C97</f>
        <v>8.9062500000000003E-2</v>
      </c>
      <c r="H97" s="1" cm="1">
        <f t="array" ref="H97">1/(1-SQRT(1-4*(RS/$C97/$C97)*($F97+(VAC*VAC/RP))))</f>
        <v>10.050489181073667</v>
      </c>
      <c r="I97" s="4">
        <f t="shared" si="14"/>
        <v>0.89512169268937347</v>
      </c>
      <c r="K97" s="16">
        <f t="shared" si="11"/>
        <v>537.07301561362408</v>
      </c>
      <c r="L97" s="16" t="b">
        <f t="shared" si="12"/>
        <v>1</v>
      </c>
    </row>
    <row r="98" spans="1:12" x14ac:dyDescent="0.45">
      <c r="A98" s="2">
        <v>0.7</v>
      </c>
      <c r="B98" s="8">
        <f t="shared" si="1"/>
        <v>700</v>
      </c>
      <c r="C98">
        <v>80</v>
      </c>
      <c r="E98" s="1">
        <f t="shared" si="13"/>
        <v>700</v>
      </c>
      <c r="F98" s="7">
        <f>B98*loading</f>
        <v>665</v>
      </c>
      <c r="G98" s="3">
        <f>2*RS*F98/C98/C98</f>
        <v>0.10390625000000001</v>
      </c>
      <c r="H98" s="1" cm="1">
        <f t="array" ref="H98">1/(1-SQRT(1-4*(RS/$C98/$C98)*($F98+(VAC*VAC/RP))))</f>
        <v>8.6106541046460681</v>
      </c>
      <c r="I98" s="4">
        <f t="shared" si="14"/>
        <v>0.89470077806088055</v>
      </c>
      <c r="K98" s="16">
        <f t="shared" si="11"/>
        <v>626.2905446426164</v>
      </c>
      <c r="L98" s="16" t="b">
        <f t="shared" si="12"/>
        <v>1</v>
      </c>
    </row>
    <row r="99" spans="1:12" x14ac:dyDescent="0.45">
      <c r="A99" s="2">
        <v>0.8</v>
      </c>
      <c r="B99" s="8">
        <f t="shared" si="1"/>
        <v>800</v>
      </c>
      <c r="C99">
        <v>80</v>
      </c>
      <c r="E99" s="1">
        <f t="shared" si="13"/>
        <v>800</v>
      </c>
      <c r="F99" s="7">
        <f>B99*loading</f>
        <v>760</v>
      </c>
      <c r="G99" s="3">
        <f>2*RS*F99/C99/C99</f>
        <v>0.11874999999999999</v>
      </c>
      <c r="H99" s="1" cm="1">
        <f t="array" ref="H99">1/(1-SQRT(1-4*(RS/$C99/$C99)*($F99+(VAC*VAC/RP))))</f>
        <v>7.5135999970285194</v>
      </c>
      <c r="I99" s="4">
        <f t="shared" si="14"/>
        <v>0.89223999964713663</v>
      </c>
      <c r="K99" s="16">
        <f t="shared" si="11"/>
        <v>713.79199971770936</v>
      </c>
      <c r="L99" s="16" t="b">
        <f t="shared" si="12"/>
        <v>1</v>
      </c>
    </row>
    <row r="100" spans="1:12" x14ac:dyDescent="0.45">
      <c r="A100" s="2">
        <v>0.9</v>
      </c>
      <c r="B100" s="8">
        <f t="shared" si="1"/>
        <v>900</v>
      </c>
      <c r="C100">
        <v>80</v>
      </c>
      <c r="E100" s="1">
        <f t="shared" si="13"/>
        <v>900</v>
      </c>
      <c r="F100" s="7">
        <f>B100*loading</f>
        <v>855</v>
      </c>
      <c r="G100" s="3">
        <f>2*RS*F100/C100/C100</f>
        <v>0.13359375000000001</v>
      </c>
      <c r="H100" s="1" cm="1">
        <f t="array" ref="H100">1/(1-SQRT(1-4*(RS/$C100/$C100)*($F100+(VAC*VAC/RP))))</f>
        <v>6.6495042258830876</v>
      </c>
      <c r="I100" s="4">
        <f t="shared" si="14"/>
        <v>0.88833220517656886</v>
      </c>
      <c r="K100" s="16">
        <f t="shared" si="11"/>
        <v>799.49898465891192</v>
      </c>
      <c r="L100" s="16" t="b">
        <f t="shared" si="12"/>
        <v>1</v>
      </c>
    </row>
    <row r="101" spans="1:12" x14ac:dyDescent="0.45">
      <c r="A101" s="2">
        <v>1</v>
      </c>
      <c r="B101" s="8">
        <f t="shared" si="1"/>
        <v>1000</v>
      </c>
      <c r="C101">
        <v>80</v>
      </c>
      <c r="E101" s="1">
        <f t="shared" si="13"/>
        <v>1000</v>
      </c>
      <c r="F101" s="7">
        <f>B101*loading</f>
        <v>950</v>
      </c>
      <c r="G101" s="3">
        <f>2*RS*F101/C101/C101</f>
        <v>0.1484375</v>
      </c>
      <c r="H101" s="1" cm="1">
        <f t="array" ref="H101">1/(1-SQRT(1-4*(RS/$C101/$C101)*($F101+(VAC*VAC/RP))))</f>
        <v>5.9509012830721986</v>
      </c>
      <c r="I101" s="4">
        <f t="shared" si="14"/>
        <v>0.88333690920602947</v>
      </c>
      <c r="K101" s="16">
        <f t="shared" si="11"/>
        <v>883.33690920602953</v>
      </c>
      <c r="L101" s="16" t="b">
        <f t="shared" si="12"/>
        <v>1</v>
      </c>
    </row>
    <row r="102" spans="1:12" x14ac:dyDescent="0.45">
      <c r="A102" s="2">
        <v>1.1000000000000001</v>
      </c>
      <c r="B102" s="8">
        <f t="shared" si="1"/>
        <v>1100</v>
      </c>
      <c r="C102">
        <v>80</v>
      </c>
      <c r="E102" s="1">
        <f t="shared" si="13"/>
        <v>1100</v>
      </c>
      <c r="F102" s="7">
        <f>B102*loading</f>
        <v>1045</v>
      </c>
      <c r="G102" s="3">
        <f>2*RS*F102/C102/C102</f>
        <v>0.16328124999999999</v>
      </c>
      <c r="H102" s="1" cm="1">
        <f t="array" ref="H102">1/(1-SQRT(1-4*(RS/$C102/$C102)*($F102+(VAC*VAC/RP))))</f>
        <v>5.3740544214331116</v>
      </c>
      <c r="I102" s="4">
        <f t="shared" si="14"/>
        <v>0.87748232349962518</v>
      </c>
      <c r="K102" s="16">
        <f t="shared" si="11"/>
        <v>965.23055584958774</v>
      </c>
      <c r="L102" s="16" t="b">
        <f t="shared" si="12"/>
        <v>1</v>
      </c>
    </row>
    <row r="103" spans="1:12" x14ac:dyDescent="0.45">
      <c r="A103" s="2">
        <v>1.2</v>
      </c>
      <c r="B103" s="8">
        <f t="shared" si="1"/>
        <v>1200</v>
      </c>
      <c r="C103">
        <v>80</v>
      </c>
      <c r="E103" s="1">
        <f t="shared" si="13"/>
        <v>1200</v>
      </c>
      <c r="F103" s="7">
        <f>B103*loading</f>
        <v>1140</v>
      </c>
      <c r="G103" s="3">
        <f>2*RS*F103/C103/C103</f>
        <v>0.17812500000000001</v>
      </c>
      <c r="H103" s="1" cm="1">
        <f t="array" ref="H103">1/(1-SQRT(1-4*(RS/$C103/$C103)*($F103+(VAC*VAC/RP))))</f>
        <v>4.8893630493308322</v>
      </c>
      <c r="I103" s="4">
        <f t="shared" si="14"/>
        <v>0.87091779316205453</v>
      </c>
      <c r="K103" s="16">
        <f t="shared" si="11"/>
        <v>1045.1013517944655</v>
      </c>
      <c r="L103" s="16" t="b">
        <f t="shared" si="12"/>
        <v>1</v>
      </c>
    </row>
    <row r="104" spans="1:12" x14ac:dyDescent="0.45">
      <c r="A104" s="2">
        <v>1.3</v>
      </c>
      <c r="B104" s="8">
        <f t="shared" si="1"/>
        <v>1300</v>
      </c>
      <c r="C104">
        <v>80</v>
      </c>
      <c r="E104" s="1">
        <f t="shared" si="13"/>
        <v>1300</v>
      </c>
      <c r="F104" s="7">
        <f>B104*loading</f>
        <v>1235</v>
      </c>
      <c r="G104" s="3">
        <f>2*RS*F104/C104/C104</f>
        <v>0.19296874999999999</v>
      </c>
      <c r="H104" s="1" cm="1">
        <f t="array" ref="H104">1/(1-SQRT(1-4*(RS/$C104/$C104)*($F104+(VAC*VAC/RP))))</f>
        <v>4.4760749138559746</v>
      </c>
      <c r="I104" s="4">
        <f t="shared" si="14"/>
        <v>0.86374258103314505</v>
      </c>
      <c r="K104" s="16">
        <f t="shared" si="11"/>
        <v>1122.8653553430886</v>
      </c>
      <c r="L104" s="16" t="b">
        <f t="shared" si="12"/>
        <v>1</v>
      </c>
    </row>
    <row r="105" spans="1:12" x14ac:dyDescent="0.45">
      <c r="A105" s="2">
        <v>1.4</v>
      </c>
      <c r="B105" s="8">
        <f t="shared" si="1"/>
        <v>1400</v>
      </c>
      <c r="C105">
        <v>80</v>
      </c>
      <c r="E105" s="1">
        <f t="shared" si="13"/>
        <v>1400</v>
      </c>
      <c r="F105" s="7">
        <f>B105*loading</f>
        <v>1330</v>
      </c>
      <c r="G105" s="3">
        <f>2*RS*F105/C105/C105</f>
        <v>0.20781250000000001</v>
      </c>
      <c r="H105" s="1" cm="1">
        <f t="array" ref="H105">1/(1-SQRT(1-4*(RS/$C105/$C105)*($F105+(VAC*VAC/RP))))</f>
        <v>4.1192059801593421</v>
      </c>
      <c r="I105" s="4">
        <f t="shared" si="14"/>
        <v>0.85602249275186337</v>
      </c>
      <c r="K105" s="16">
        <f t="shared" si="11"/>
        <v>1198.4314898526088</v>
      </c>
      <c r="L105" s="16" t="b">
        <f t="shared" si="12"/>
        <v>1</v>
      </c>
    </row>
    <row r="106" spans="1:12" x14ac:dyDescent="0.45">
      <c r="A106" s="2">
        <v>1.5</v>
      </c>
      <c r="B106" s="8">
        <f t="shared" si="1"/>
        <v>1500</v>
      </c>
      <c r="C106">
        <v>80</v>
      </c>
      <c r="E106" s="1">
        <f t="shared" si="13"/>
        <v>1500</v>
      </c>
      <c r="F106" s="7">
        <f>B106*loading</f>
        <v>1425</v>
      </c>
      <c r="G106" s="3">
        <f>2*RS*F106/C106/C106</f>
        <v>0.22265625</v>
      </c>
      <c r="H106" s="1" cm="1">
        <f t="array" ref="H106">1/(1-SQRT(1-4*(RS/$C106/$C106)*($F106+(VAC*VAC/RP))))</f>
        <v>3.8076624566499455</v>
      </c>
      <c r="I106" s="4">
        <f t="shared" si="14"/>
        <v>0.84779984386346441</v>
      </c>
      <c r="K106" s="16">
        <f t="shared" si="11"/>
        <v>1271.6997657951965</v>
      </c>
      <c r="L106" s="16" t="b">
        <f t="shared" si="12"/>
        <v>1</v>
      </c>
    </row>
    <row r="107" spans="1:12" x14ac:dyDescent="0.45">
      <c r="A107" s="2">
        <v>1.6</v>
      </c>
      <c r="B107" s="8">
        <f t="shared" si="1"/>
        <v>1600</v>
      </c>
      <c r="C107">
        <v>80</v>
      </c>
      <c r="E107" s="1">
        <f t="shared" si="13"/>
        <v>1600</v>
      </c>
      <c r="F107" s="7">
        <f>B107*loading</f>
        <v>1520</v>
      </c>
      <c r="G107" s="3">
        <f>2*RS*F107/C107/C107</f>
        <v>0.23749999999999999</v>
      </c>
      <c r="H107" s="1" cm="1">
        <f t="array" ref="H107">1/(1-SQRT(1-4*(RS/$C107/$C107)*($F107+(VAC*VAC/RP))))</f>
        <v>3.5330508197923365</v>
      </c>
      <c r="I107" s="4">
        <f t="shared" si="14"/>
        <v>0.83909956970067989</v>
      </c>
      <c r="K107" s="16">
        <f t="shared" si="11"/>
        <v>1342.5593115210879</v>
      </c>
      <c r="L107" s="16" t="b">
        <f t="shared" si="12"/>
        <v>1</v>
      </c>
    </row>
    <row r="108" spans="1:12" x14ac:dyDescent="0.45">
      <c r="A108" s="2">
        <v>1.7</v>
      </c>
      <c r="B108" s="8">
        <f t="shared" si="1"/>
        <v>1700</v>
      </c>
      <c r="C108">
        <v>80</v>
      </c>
      <c r="E108" s="1">
        <f t="shared" si="13"/>
        <v>1700</v>
      </c>
      <c r="F108" s="7">
        <f>B108*loading</f>
        <v>1615</v>
      </c>
      <c r="G108" s="3">
        <f>2*RS*F108/C108/C108</f>
        <v>0.25234374999999998</v>
      </c>
      <c r="H108" s="1" cm="1">
        <f t="array" ref="H108">1/(1-SQRT(1-4*(RS/$C108/$C108)*($F108+(VAC*VAC/RP))))</f>
        <v>3.2888984670900019</v>
      </c>
      <c r="I108" s="4">
        <f t="shared" si="14"/>
        <v>0.82993297255474263</v>
      </c>
      <c r="K108" s="16">
        <f t="shared" si="11"/>
        <v>1410.8860533430625</v>
      </c>
      <c r="L108" s="16" t="b">
        <f t="shared" si="12"/>
        <v>1</v>
      </c>
    </row>
    <row r="109" spans="1:12" x14ac:dyDescent="0.45">
      <c r="A109" s="2">
        <v>1.8</v>
      </c>
      <c r="B109" s="8">
        <f t="shared" si="1"/>
        <v>1800</v>
      </c>
      <c r="C109">
        <v>80</v>
      </c>
      <c r="E109" s="1">
        <f t="shared" si="13"/>
        <v>1800</v>
      </c>
      <c r="F109" s="7">
        <f>B109*loading</f>
        <v>1710</v>
      </c>
      <c r="G109" s="3">
        <f>2*RS*F109/C109/C109</f>
        <v>0.26718750000000002</v>
      </c>
      <c r="H109" s="1" cm="1">
        <f t="array" ref="H109">1/(1-SQRT(1-4*(RS/$C109/$C109)*($F109+(VAC*VAC/RP))))</f>
        <v>3.07012838303157</v>
      </c>
      <c r="I109" s="4">
        <f t="shared" si="14"/>
        <v>0.82029992734124768</v>
      </c>
      <c r="K109" s="16">
        <f t="shared" si="11"/>
        <v>1476.5398692142458</v>
      </c>
      <c r="L109" s="16" t="b">
        <f t="shared" si="12"/>
        <v>1</v>
      </c>
    </row>
    <row r="110" spans="1:12" x14ac:dyDescent="0.45">
      <c r="A110" s="2">
        <v>1.9</v>
      </c>
      <c r="B110" s="8">
        <f t="shared" si="1"/>
        <v>1900</v>
      </c>
      <c r="C110">
        <v>80</v>
      </c>
      <c r="E110" s="1">
        <f t="shared" si="13"/>
        <v>1900</v>
      </c>
      <c r="F110" s="7">
        <f>B110*loading</f>
        <v>1805</v>
      </c>
      <c r="G110" s="3">
        <f>2*RS*F110/C110/C110</f>
        <v>0.28203125000000001</v>
      </c>
      <c r="H110" s="1" cm="1">
        <f t="array" ref="H110">1/(1-SQRT(1-4*(RS/$C110/$C110)*($F110+(VAC*VAC/RP))))</f>
        <v>2.872695830933568</v>
      </c>
      <c r="I110" s="4">
        <f t="shared" si="14"/>
        <v>0.81018999606798292</v>
      </c>
      <c r="K110" s="16">
        <f t="shared" si="11"/>
        <v>1539.3609925291676</v>
      </c>
      <c r="L110" s="16" t="b">
        <f t="shared" si="12"/>
        <v>1</v>
      </c>
    </row>
    <row r="111" spans="1:12" x14ac:dyDescent="0.45">
      <c r="A111" s="2">
        <v>2</v>
      </c>
      <c r="B111" s="8">
        <f t="shared" si="1"/>
        <v>2000</v>
      </c>
      <c r="C111">
        <v>80</v>
      </c>
      <c r="E111" s="1">
        <f t="shared" si="13"/>
        <v>2000</v>
      </c>
      <c r="F111" s="7">
        <f>B111*loading</f>
        <v>1900</v>
      </c>
      <c r="G111" s="3">
        <f>2*RS*F111/C111/C111</f>
        <v>0.296875</v>
      </c>
      <c r="H111" s="1" cm="1">
        <f t="array" ref="H111">1/(1-SQRT(1-4*(RS/$C111/$C111)*($F111+(VAC*VAC/RP))))</f>
        <v>2.6933311276598473</v>
      </c>
      <c r="I111" s="4">
        <f t="shared" si="14"/>
        <v>0.79958267852401721</v>
      </c>
      <c r="K111" s="16">
        <f t="shared" si="11"/>
        <v>1599.1653570480344</v>
      </c>
      <c r="L111" s="16" t="b">
        <f t="shared" si="12"/>
        <v>1</v>
      </c>
    </row>
    <row r="112" spans="1:12" x14ac:dyDescent="0.45">
      <c r="A112" s="2">
        <v>2.1</v>
      </c>
      <c r="B112" s="8">
        <f t="shared" si="1"/>
        <v>2100</v>
      </c>
      <c r="C112">
        <v>80</v>
      </c>
      <c r="E112" s="1">
        <f t="shared" si="13"/>
        <v>2100</v>
      </c>
      <c r="F112" s="7">
        <f>B112*loading</f>
        <v>1995</v>
      </c>
      <c r="G112" s="3">
        <f>2*RS*F112/C112/C112</f>
        <v>0.31171874999999999</v>
      </c>
      <c r="H112" s="1" cm="1">
        <f t="array" ref="H112">1/(1-SQRT(1-4*(RS/$C112/$C112)*($F112+(VAC*VAC/RP))))</f>
        <v>2.5293533761302278</v>
      </c>
      <c r="I112" s="4">
        <f t="shared" si="14"/>
        <v>0.78844687271559444</v>
      </c>
      <c r="K112" s="16">
        <f t="shared" si="11"/>
        <v>1655.7384327027482</v>
      </c>
      <c r="L112" s="16" t="b">
        <f t="shared" si="12"/>
        <v>1</v>
      </c>
    </row>
    <row r="113" spans="1:12" x14ac:dyDescent="0.45">
      <c r="A113" s="2">
        <v>2.2000000000000002</v>
      </c>
      <c r="B113" s="8">
        <f t="shared" si="1"/>
        <v>2200</v>
      </c>
      <c r="C113">
        <v>80</v>
      </c>
      <c r="E113" s="1">
        <f t="shared" si="13"/>
        <v>2200</v>
      </c>
      <c r="F113" s="7">
        <f>B113*loading</f>
        <v>2090</v>
      </c>
      <c r="G113" s="3">
        <f>2*RS*F113/C113/C113</f>
        <v>0.32656249999999998</v>
      </c>
      <c r="H113" s="1" cm="1">
        <f t="array" ref="H113">1/(1-SQRT(1-4*(RS/$C113/$C113)*($F113+(VAC*VAC/RP))))</f>
        <v>2.3785323979684247</v>
      </c>
      <c r="I113" s="4">
        <f t="shared" si="14"/>
        <v>0.77673948621156363</v>
      </c>
      <c r="K113" s="16">
        <f t="shared" si="11"/>
        <v>1708.82686966544</v>
      </c>
      <c r="L113" s="16" t="b">
        <f t="shared" si="12"/>
        <v>1</v>
      </c>
    </row>
    <row r="114" spans="1:12" x14ac:dyDescent="0.45">
      <c r="A114" s="2">
        <v>2.2999999999999998</v>
      </c>
      <c r="B114" s="8">
        <f t="shared" si="1"/>
        <v>2300</v>
      </c>
      <c r="C114">
        <v>80</v>
      </c>
      <c r="E114" s="1">
        <f t="shared" si="13"/>
        <v>2300</v>
      </c>
      <c r="F114" s="7">
        <f>B114*loading</f>
        <v>2185</v>
      </c>
      <c r="G114" s="3">
        <f>2*RS*F114/C114/C114</f>
        <v>0.34140625000000002</v>
      </c>
      <c r="H114" s="1" cm="1">
        <f t="array" ref="H114">1/(1-SQRT(1-4*(RS/$C114/$C114)*($F114+(VAC*VAC/RP))))</f>
        <v>2.2389835862428624</v>
      </c>
      <c r="I114" s="4">
        <f t="shared" si="14"/>
        <v>0.76440298999072731</v>
      </c>
      <c r="K114" s="16">
        <f t="shared" si="11"/>
        <v>1758.1268769786727</v>
      </c>
      <c r="L114" s="16" t="b">
        <f t="shared" si="12"/>
        <v>1</v>
      </c>
    </row>
    <row r="115" spans="1:12" x14ac:dyDescent="0.45">
      <c r="A115" s="2">
        <v>2.4</v>
      </c>
      <c r="B115" s="8">
        <f t="shared" si="1"/>
        <v>2400</v>
      </c>
      <c r="C115">
        <v>80</v>
      </c>
      <c r="E115" s="1">
        <f t="shared" si="13"/>
        <v>2400</v>
      </c>
      <c r="F115" s="7">
        <f>B115*loading</f>
        <v>2280</v>
      </c>
      <c r="G115" s="3">
        <f>2*RS*F115/C115/C115</f>
        <v>0.35625000000000001</v>
      </c>
      <c r="H115" s="1" cm="1">
        <f t="array" ref="H115">1/(1-SQRT(1-4*(RS/$C115/$C115)*($F115+(VAC*VAC/RP))))</f>
        <v>2.1090848888795084</v>
      </c>
      <c r="I115" s="4">
        <f t="shared" si="14"/>
        <v>0.75136149166332489</v>
      </c>
      <c r="K115" s="16">
        <f t="shared" si="11"/>
        <v>1803.2675799919798</v>
      </c>
      <c r="L115" s="16" t="b">
        <f t="shared" si="12"/>
        <v>1</v>
      </c>
    </row>
    <row r="116" spans="1:12" x14ac:dyDescent="0.45">
      <c r="A116" s="2">
        <v>2.5</v>
      </c>
      <c r="B116" s="8">
        <f t="shared" si="1"/>
        <v>2500</v>
      </c>
      <c r="C116">
        <v>80</v>
      </c>
      <c r="E116" s="1">
        <f t="shared" si="13"/>
        <v>2500</v>
      </c>
      <c r="F116" s="7">
        <f>B116*loading</f>
        <v>2375</v>
      </c>
      <c r="G116" s="3">
        <f>2*RS*F116/C116/C116</f>
        <v>0.37109375</v>
      </c>
      <c r="H116" s="1" cm="1">
        <f t="array" ref="H116">1/(1-SQRT(1-4*(RS/$C116/$C116)*($F116+(VAC*VAC/RP))))</f>
        <v>1.9874076092348238</v>
      </c>
      <c r="I116" s="4">
        <f t="shared" si="14"/>
        <v>0.73751454248948545</v>
      </c>
      <c r="K116" s="16">
        <f t="shared" si="11"/>
        <v>1843.7863562237137</v>
      </c>
      <c r="L116" s="16" t="b">
        <f t="shared" si="12"/>
        <v>1</v>
      </c>
    </row>
    <row r="117" spans="1:12" x14ac:dyDescent="0.45">
      <c r="A117" s="2">
        <v>2.6</v>
      </c>
      <c r="B117" s="8">
        <f t="shared" si="1"/>
        <v>2600</v>
      </c>
      <c r="C117">
        <v>80</v>
      </c>
      <c r="E117" s="1">
        <f t="shared" si="13"/>
        <v>2600</v>
      </c>
      <c r="F117" s="7">
        <f>B117*loading</f>
        <v>2470</v>
      </c>
      <c r="G117" s="3">
        <f>2*RS*F117/C117/C117</f>
        <v>0.38593749999999999</v>
      </c>
      <c r="H117" s="1" cm="1">
        <f t="array" ref="H117">1/(1-SQRT(1-4*(RS/$C117/$C117)*($F117+(VAC*VAC/RP))))</f>
        <v>1.8726535025653404</v>
      </c>
      <c r="I117" s="4">
        <f t="shared" si="14"/>
        <v>0.722727211146311</v>
      </c>
      <c r="K117" s="16">
        <f t="shared" si="11"/>
        <v>1879.0907489804085</v>
      </c>
      <c r="L117" s="16" t="b">
        <f t="shared" si="12"/>
        <v>1</v>
      </c>
    </row>
    <row r="118" spans="1:12" x14ac:dyDescent="0.45">
      <c r="A118" s="2">
        <v>2.7</v>
      </c>
      <c r="B118" s="8">
        <f t="shared" si="1"/>
        <v>2700</v>
      </c>
      <c r="C118">
        <v>80</v>
      </c>
      <c r="E118" s="1">
        <f t="shared" si="13"/>
        <v>2700</v>
      </c>
      <c r="F118" s="7">
        <f>B118*loading</f>
        <v>2565</v>
      </c>
      <c r="G118" s="3">
        <f>2*RS*F118/C118/C118</f>
        <v>0.40078124999999998</v>
      </c>
      <c r="H118" s="1" cm="1">
        <f t="array" ref="H118">1/(1-SQRT(1-4*(RS/$C118/$C118)*($F118+(VAC*VAC/RP))))</f>
        <v>1.7635893831976619</v>
      </c>
      <c r="I118" s="4">
        <f t="shared" si="14"/>
        <v>0.70681355748468788</v>
      </c>
      <c r="K118" s="16">
        <f t="shared" si="11"/>
        <v>1908.3966052086573</v>
      </c>
      <c r="L118" s="16" t="b">
        <f t="shared" si="12"/>
        <v>1</v>
      </c>
    </row>
    <row r="119" spans="1:12" x14ac:dyDescent="0.45">
      <c r="A119" s="2">
        <v>2.8</v>
      </c>
      <c r="B119" s="8">
        <f t="shared" si="1"/>
        <v>2800</v>
      </c>
      <c r="C119">
        <v>80</v>
      </c>
      <c r="E119" s="1">
        <f t="shared" si="13"/>
        <v>2800</v>
      </c>
      <c r="F119" s="7">
        <f>B119*loading</f>
        <v>2660</v>
      </c>
      <c r="G119" s="3">
        <f>2*RS*F119/C119/C119</f>
        <v>0.41562500000000002</v>
      </c>
      <c r="H119" s="1" cm="1">
        <f t="array" ref="H119">1/(1-SQRT(1-4*(RS/$C119/$C119)*($F119+(VAC*VAC/RP))))</f>
        <v>1.6589653833862459</v>
      </c>
      <c r="I119" s="4">
        <f t="shared" si="14"/>
        <v>0.68950748746990853</v>
      </c>
      <c r="K119" s="16">
        <f t="shared" si="11"/>
        <v>1930.6209649157438</v>
      </c>
      <c r="L119" s="16" t="b">
        <f t="shared" si="12"/>
        <v>1</v>
      </c>
    </row>
    <row r="120" spans="1:12" x14ac:dyDescent="0.45">
      <c r="A120" s="2">
        <v>2.9</v>
      </c>
      <c r="B120" s="8">
        <f t="shared" si="1"/>
        <v>2900</v>
      </c>
      <c r="C120">
        <v>80</v>
      </c>
      <c r="E120" s="1">
        <f t="shared" si="13"/>
        <v>2900</v>
      </c>
      <c r="F120" s="7">
        <f>B120*loading</f>
        <v>2755</v>
      </c>
      <c r="G120" s="3">
        <f>2*RS*F120/C120/C120</f>
        <v>0.43046875000000001</v>
      </c>
      <c r="H120" s="1" cm="1">
        <f t="array" ref="H120">1/(1-SQRT(1-4*(RS/$C120/$C120)*($F120+(VAC*VAC/RP))))</f>
        <v>1.5573883989278352</v>
      </c>
      <c r="I120" s="4">
        <f t="shared" si="14"/>
        <v>0.67040703735096663</v>
      </c>
      <c r="K120" s="16">
        <f t="shared" si="11"/>
        <v>1944.1804083178033</v>
      </c>
      <c r="L120" s="16" t="b">
        <f t="shared" si="12"/>
        <v>1</v>
      </c>
    </row>
    <row r="121" spans="1:12" x14ac:dyDescent="0.45">
      <c r="A121" s="2">
        <v>3</v>
      </c>
      <c r="B121" s="8">
        <f t="shared" si="1"/>
        <v>3000</v>
      </c>
      <c r="C121">
        <v>80</v>
      </c>
      <c r="E121" s="1">
        <f t="shared" si="13"/>
        <v>3000</v>
      </c>
      <c r="F121" s="7">
        <f>B121*loading</f>
        <v>2850</v>
      </c>
      <c r="G121" s="3">
        <f>2*RS*F121/C121/C121</f>
        <v>0.4453125</v>
      </c>
      <c r="H121" s="1" cm="1">
        <f t="array" ref="H121">1/(1-SQRT(1-4*(RS/$C121/$C121)*($F121+(VAC*VAC/RP))))</f>
        <v>1.4570779153704447</v>
      </c>
      <c r="I121" s="4">
        <f t="shared" si="14"/>
        <v>0.64885500918840122</v>
      </c>
      <c r="K121" s="16">
        <f t="shared" si="11"/>
        <v>1946.5650275652038</v>
      </c>
      <c r="L121" s="16" t="b">
        <f t="shared" si="12"/>
        <v>1</v>
      </c>
    </row>
  </sheetData>
  <mergeCells count="1">
    <mergeCell ref="D6:E6"/>
  </mergeCells>
  <conditionalFormatting sqref="L1:L1048576">
    <cfRule type="cellIs" dxfId="1" priority="1" operator="equal">
      <formula>TRUE</formula>
    </cfRule>
  </conditionalFormatting>
  <hyperlinks>
    <hyperlink ref="G1" r:id="rId1" xr:uid="{1E00A62E-A914-4A77-8C31-EDCBEF31EC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9FF3-8147-458B-91BF-93D6C1EE0ADE}">
  <dimension ref="A1:L121"/>
  <sheetViews>
    <sheetView workbookViewId="0">
      <pane xSplit="9" ySplit="12" topLeftCell="J28" activePane="bottomRight" state="frozen"/>
      <selection pane="topRight" activeCell="J1" sqref="J1"/>
      <selection pane="bottomLeft" activeCell="A13" sqref="A13"/>
      <selection pane="bottomRight" activeCell="F32" sqref="F32"/>
    </sheetView>
  </sheetViews>
  <sheetFormatPr defaultRowHeight="14.25" x14ac:dyDescent="0.45"/>
  <cols>
    <col min="1" max="1" width="8.59765625" style="2" customWidth="1"/>
    <col min="2" max="2" width="7.46484375" style="2" customWidth="1"/>
    <col min="3" max="3" width="3.73046875" style="2" bestFit="1" customWidth="1"/>
    <col min="4" max="4" width="6.59765625" style="3" bestFit="1" customWidth="1"/>
    <col min="5" max="5" width="8.3984375" style="8" customWidth="1"/>
    <col min="6" max="6" width="7.53125" style="1" customWidth="1"/>
    <col min="7" max="7" width="6.19921875" style="3" bestFit="1" customWidth="1"/>
    <col min="8" max="8" width="7.19921875" style="7" bestFit="1" customWidth="1"/>
    <col min="9" max="9" width="6.59765625" style="4" bestFit="1" customWidth="1"/>
    <col min="10" max="10" width="13.33203125" style="13" customWidth="1"/>
    <col min="11" max="11" width="13.265625" style="13" customWidth="1"/>
    <col min="12" max="12" width="5.33203125" style="13" bestFit="1" customWidth="1"/>
  </cols>
  <sheetData>
    <row r="1" spans="1:12" x14ac:dyDescent="0.45">
      <c r="A1" s="2" t="s">
        <v>32</v>
      </c>
      <c r="B1">
        <v>0.35</v>
      </c>
      <c r="C1" s="1" t="s">
        <v>34</v>
      </c>
      <c r="E1"/>
      <c r="F1" s="6" t="s">
        <v>38</v>
      </c>
      <c r="G1" s="9" t="s">
        <v>31</v>
      </c>
    </row>
    <row r="2" spans="1:12" x14ac:dyDescent="0.45">
      <c r="A2" s="2" t="s">
        <v>33</v>
      </c>
      <c r="B2">
        <v>1500</v>
      </c>
      <c r="C2" s="1" t="s">
        <v>35</v>
      </c>
      <c r="E2"/>
      <c r="F2" s="1" t="s">
        <v>39</v>
      </c>
      <c r="G2" s="7"/>
    </row>
    <row r="3" spans="1:12" x14ac:dyDescent="0.45">
      <c r="A3" s="2" t="s">
        <v>44</v>
      </c>
      <c r="B3" s="8">
        <v>237</v>
      </c>
      <c r="C3" s="1" t="s">
        <v>48</v>
      </c>
      <c r="E3"/>
      <c r="F3" s="7"/>
      <c r="H3" s="1"/>
    </row>
    <row r="4" spans="1:12" x14ac:dyDescent="0.45">
      <c r="A4" s="2" t="s">
        <v>46</v>
      </c>
      <c r="B4" s="1">
        <v>0.95</v>
      </c>
      <c r="C4" s="1" t="s">
        <v>45</v>
      </c>
      <c r="D4" s="1"/>
      <c r="E4"/>
      <c r="F4" s="7"/>
      <c r="H4" s="1"/>
    </row>
    <row r="5" spans="1:12" x14ac:dyDescent="0.45">
      <c r="A5" s="2" t="s">
        <v>50</v>
      </c>
      <c r="B5" s="2">
        <v>0.97499999999999998</v>
      </c>
      <c r="C5" s="2" t="s">
        <v>51</v>
      </c>
      <c r="D5" s="8"/>
      <c r="E5" s="1"/>
      <c r="F5" s="15" t="s">
        <v>60</v>
      </c>
    </row>
    <row r="6" spans="1:12" x14ac:dyDescent="0.45">
      <c r="D6" s="10" t="s">
        <v>37</v>
      </c>
      <c r="E6" s="10"/>
    </row>
    <row r="7" spans="1:12" x14ac:dyDescent="0.45">
      <c r="A7" s="2" t="s">
        <v>41</v>
      </c>
      <c r="B7" s="8" t="s">
        <v>42</v>
      </c>
      <c r="C7" t="s">
        <v>36</v>
      </c>
      <c r="D7" s="11" t="s">
        <v>0</v>
      </c>
      <c r="E7" s="12" t="s">
        <v>40</v>
      </c>
      <c r="F7" s="7" t="s">
        <v>47</v>
      </c>
      <c r="G7" s="3" t="s">
        <v>54</v>
      </c>
      <c r="H7" s="1" t="s">
        <v>55</v>
      </c>
      <c r="I7" s="4" t="s">
        <v>49</v>
      </c>
      <c r="J7" s="13" t="s">
        <v>56</v>
      </c>
      <c r="K7" s="13" t="s">
        <v>52</v>
      </c>
      <c r="L7" s="13" t="s">
        <v>53</v>
      </c>
    </row>
    <row r="8" spans="1:12" x14ac:dyDescent="0.45">
      <c r="A8" s="2" t="s">
        <v>57</v>
      </c>
      <c r="B8" s="8"/>
      <c r="C8"/>
      <c r="E8" s="1"/>
      <c r="F8" s="7"/>
      <c r="H8" s="1"/>
      <c r="J8" s="13">
        <f>AVERAGE(J11:J24)</f>
        <v>1.9333292762742624E-2</v>
      </c>
    </row>
    <row r="9" spans="1:12" x14ac:dyDescent="0.45">
      <c r="A9" s="2" t="s">
        <v>58</v>
      </c>
      <c r="B9" s="8"/>
      <c r="C9"/>
      <c r="E9" s="1"/>
      <c r="F9" s="7"/>
      <c r="H9" s="1"/>
      <c r="J9" s="13" cm="1">
        <f t="array" ref="J9">MAX(ABS(J11:J24))</f>
        <v>0.27561877817388469</v>
      </c>
    </row>
    <row r="10" spans="1:12" x14ac:dyDescent="0.45">
      <c r="A10" s="2" t="s">
        <v>59</v>
      </c>
      <c r="B10" s="8"/>
      <c r="C10"/>
      <c r="E10" s="1"/>
      <c r="F10" s="7"/>
      <c r="H10" s="1"/>
      <c r="J10" s="13">
        <f>SQRT(VAR(J11:J24))</f>
        <v>0.11980589829293456</v>
      </c>
    </row>
    <row r="11" spans="1:12" x14ac:dyDescent="0.45">
      <c r="A11" s="2">
        <v>1.4999999999999999E-2</v>
      </c>
      <c r="B11" s="8">
        <f>1000*A11</f>
        <v>15</v>
      </c>
      <c r="C11">
        <v>200</v>
      </c>
      <c r="D11" s="4">
        <v>0</v>
      </c>
      <c r="E11" s="1">
        <f>(1-D11)*B11</f>
        <v>15</v>
      </c>
      <c r="F11" s="17">
        <f>B11*loading</f>
        <v>14.25</v>
      </c>
      <c r="G11" s="3">
        <f>2*RS*F11/C11/C11</f>
        <v>2.4937499999999998E-4</v>
      </c>
      <c r="H11" s="1" cm="1">
        <f t="array" ref="H11">1/(1-SQRT(1-4*(RS/$C11/$C11)*($F11+(VAC*VAC/RP))))</f>
        <v>1104.8629959800944</v>
      </c>
      <c r="I11" s="4">
        <f>G11*H11</f>
        <v>0.27552520962253602</v>
      </c>
      <c r="J11" s="13">
        <f t="shared" ref="J11:J24" si="0">I11-D11</f>
        <v>0.27552520962253602</v>
      </c>
      <c r="K11" s="16">
        <f>B11*I11</f>
        <v>4.13287814433804</v>
      </c>
      <c r="L11" s="16" t="b">
        <f>K11&lt;F11</f>
        <v>1</v>
      </c>
    </row>
    <row r="12" spans="1:12" x14ac:dyDescent="0.45">
      <c r="A12" s="2">
        <v>0.09</v>
      </c>
      <c r="B12" s="8">
        <f t="shared" ref="B12:B75" si="1">1000*A12</f>
        <v>90</v>
      </c>
      <c r="C12">
        <v>200</v>
      </c>
      <c r="D12" s="4">
        <v>0.82769999999999999</v>
      </c>
      <c r="E12" s="1">
        <f t="shared" ref="E12:E75" si="2">(1-D12)*B12</f>
        <v>15.507000000000001</v>
      </c>
      <c r="F12" s="7">
        <f>B12*loading</f>
        <v>85.5</v>
      </c>
      <c r="G12" s="3">
        <f>2*RS*F12/C12/C12</f>
        <v>1.4962499999999998E-3</v>
      </c>
      <c r="H12" s="1" cm="1">
        <f t="array" ref="H12">1/(1-SQRT(1-4*(RS/$C12/$C12)*($F12+(VAC*VAC/RP))))</f>
        <v>464.27958509358893</v>
      </c>
      <c r="I12" s="4">
        <f t="shared" ref="I12:I75" si="3">G12*H12</f>
        <v>0.69467832919628236</v>
      </c>
      <c r="J12" s="13">
        <f t="shared" si="0"/>
        <v>-0.13302167080371763</v>
      </c>
      <c r="K12" s="16">
        <f t="shared" ref="K12:K75" si="4">B12*I12</f>
        <v>62.521049627665413</v>
      </c>
      <c r="L12" s="16" t="b">
        <f t="shared" ref="L12:L75" si="5">K12&lt;F12</f>
        <v>1</v>
      </c>
    </row>
    <row r="13" spans="1:12" x14ac:dyDescent="0.45">
      <c r="A13" s="2">
        <v>0.3</v>
      </c>
      <c r="B13" s="8">
        <f t="shared" si="1"/>
        <v>300</v>
      </c>
      <c r="C13">
        <v>200</v>
      </c>
      <c r="D13" s="4">
        <v>0.88680000000000003</v>
      </c>
      <c r="E13" s="1">
        <f t="shared" si="2"/>
        <v>33.959999999999994</v>
      </c>
      <c r="F13" s="7">
        <f>B13*loading</f>
        <v>285</v>
      </c>
      <c r="G13" s="3">
        <f>2*RS*F13/C13/C13</f>
        <v>4.9875000000000006E-3</v>
      </c>
      <c r="H13" s="1" cm="1">
        <f t="array" ref="H13">1/(1-SQRT(1-4*(RS/$C13/$C13)*($F13+(VAC*VAC/RP))))</f>
        <v>176.71540872847754</v>
      </c>
      <c r="I13" s="4">
        <f t="shared" si="3"/>
        <v>0.88136810103328189</v>
      </c>
      <c r="J13" s="13">
        <f t="shared" si="0"/>
        <v>-5.4318989667181405E-3</v>
      </c>
      <c r="K13" s="16">
        <f t="shared" si="4"/>
        <v>264.41043030998458</v>
      </c>
      <c r="L13" s="16" t="b">
        <f t="shared" si="5"/>
        <v>1</v>
      </c>
    </row>
    <row r="14" spans="1:12" x14ac:dyDescent="0.45">
      <c r="A14" s="2">
        <v>0.6</v>
      </c>
      <c r="B14" s="8">
        <f t="shared" si="1"/>
        <v>600</v>
      </c>
      <c r="C14">
        <v>200</v>
      </c>
      <c r="D14" s="4">
        <v>0.93049999999999999</v>
      </c>
      <c r="E14" s="1">
        <f t="shared" si="2"/>
        <v>41.7</v>
      </c>
      <c r="F14" s="7">
        <f>B14*loading</f>
        <v>570</v>
      </c>
      <c r="G14" s="3">
        <f>2*RS*F14/C14/C14</f>
        <v>9.9750000000000012E-3</v>
      </c>
      <c r="H14" s="1" cm="1">
        <f t="array" ref="H14">1/(1-SQRT(1-4*(RS/$C14/$C14)*($F14+(VAC*VAC/RP))))</f>
        <v>93.567991914426131</v>
      </c>
      <c r="I14" s="4">
        <f t="shared" si="3"/>
        <v>0.93334071934640073</v>
      </c>
      <c r="J14" s="13">
        <f t="shared" si="0"/>
        <v>2.840719346400733E-3</v>
      </c>
      <c r="K14" s="16">
        <f t="shared" si="4"/>
        <v>560.00443160784039</v>
      </c>
      <c r="L14" s="16" t="b">
        <f t="shared" si="5"/>
        <v>1</v>
      </c>
    </row>
    <row r="15" spans="1:12" x14ac:dyDescent="0.45">
      <c r="A15" s="2">
        <v>0.9</v>
      </c>
      <c r="B15" s="8">
        <f t="shared" si="1"/>
        <v>900</v>
      </c>
      <c r="C15">
        <v>200</v>
      </c>
      <c r="D15" s="4">
        <v>0.95109999999999995</v>
      </c>
      <c r="E15" s="1">
        <f t="shared" si="2"/>
        <v>44.010000000000048</v>
      </c>
      <c r="F15" s="7">
        <f>B15*loading</f>
        <v>855</v>
      </c>
      <c r="G15" s="3">
        <f>2*RS*F15/C15/C15</f>
        <v>1.49625E-2</v>
      </c>
      <c r="H15" s="1" cm="1">
        <f t="array" ref="H15">1/(1-SQRT(1-4*(RS/$C15/$C15)*($F15+(VAC*VAC/RP))))</f>
        <v>63.525517649619992</v>
      </c>
      <c r="I15" s="4">
        <f t="shared" si="3"/>
        <v>0.95050055783243914</v>
      </c>
      <c r="J15" s="13">
        <f t="shared" si="0"/>
        <v>-5.9944216756080415E-4</v>
      </c>
      <c r="K15" s="16">
        <f t="shared" si="4"/>
        <v>855.45050204919528</v>
      </c>
      <c r="L15" s="16" t="b">
        <f t="shared" si="5"/>
        <v>0</v>
      </c>
    </row>
    <row r="16" spans="1:12" x14ac:dyDescent="0.45">
      <c r="A16" s="2">
        <v>1.8</v>
      </c>
      <c r="B16" s="8">
        <f t="shared" si="1"/>
        <v>1800</v>
      </c>
      <c r="C16">
        <v>200</v>
      </c>
      <c r="D16" s="4">
        <v>0.95920000000000005</v>
      </c>
      <c r="E16" s="1">
        <f t="shared" si="2"/>
        <v>73.439999999999912</v>
      </c>
      <c r="F16" s="7">
        <f>B16*loading</f>
        <v>1710</v>
      </c>
      <c r="G16" s="3">
        <f>2*RS*F16/C16/C16</f>
        <v>2.9925E-2</v>
      </c>
      <c r="H16" s="1" cm="1">
        <f t="array" ref="H16">1/(1-SQRT(1-4*(RS/$C16/$C16)*($F16+(VAC*VAC/RP))))</f>
        <v>32.192897482711352</v>
      </c>
      <c r="I16" s="4">
        <f t="shared" si="3"/>
        <v>0.9633724571701372</v>
      </c>
      <c r="J16" s="13">
        <f t="shared" si="0"/>
        <v>4.1724571701371449E-3</v>
      </c>
      <c r="K16" s="16">
        <f t="shared" si="4"/>
        <v>1734.0704229062469</v>
      </c>
      <c r="L16" s="16" t="b">
        <f t="shared" si="5"/>
        <v>0</v>
      </c>
    </row>
    <row r="17" spans="1:12" x14ac:dyDescent="0.45">
      <c r="A17" s="2">
        <v>3</v>
      </c>
      <c r="B17" s="8">
        <f t="shared" si="1"/>
        <v>3000</v>
      </c>
      <c r="C17">
        <v>200</v>
      </c>
      <c r="D17" s="4">
        <v>0.95550000000000002</v>
      </c>
      <c r="E17" s="1">
        <f t="shared" si="2"/>
        <v>133.49999999999994</v>
      </c>
      <c r="F17" s="7">
        <f>B17*loading</f>
        <v>2850</v>
      </c>
      <c r="G17" s="3">
        <f>2*RS*F17/C17/C17</f>
        <v>4.9874999999999996E-2</v>
      </c>
      <c r="H17" s="1" cm="1">
        <f t="array" ref="H17">1/(1-SQRT(1-4*(RS/$C17/$C17)*($F17+(VAC*VAC/RP))))</f>
        <v>19.276789866155561</v>
      </c>
      <c r="I17" s="4">
        <f t="shared" si="3"/>
        <v>0.96142989457450845</v>
      </c>
      <c r="J17" s="13">
        <f t="shared" si="0"/>
        <v>5.9298945745084319E-3</v>
      </c>
      <c r="K17" s="16">
        <f t="shared" si="4"/>
        <v>2884.2896837235253</v>
      </c>
      <c r="L17" s="16" t="b">
        <f t="shared" si="5"/>
        <v>0</v>
      </c>
    </row>
    <row r="18" spans="1:12" x14ac:dyDescent="0.45">
      <c r="A18" s="2">
        <v>1.4999999999999999E-2</v>
      </c>
      <c r="B18" s="8">
        <f t="shared" si="1"/>
        <v>15</v>
      </c>
      <c r="C18">
        <v>400</v>
      </c>
      <c r="D18" s="4">
        <v>0</v>
      </c>
      <c r="E18" s="1">
        <f t="shared" si="2"/>
        <v>15</v>
      </c>
      <c r="F18" s="17">
        <f>B18*loading</f>
        <v>14.25</v>
      </c>
      <c r="G18" s="3">
        <f>2*RS*F18/C18/C18</f>
        <v>6.2343749999999994E-5</v>
      </c>
      <c r="H18" s="1" cm="1">
        <f t="array" ref="H18">1/(1-SQRT(1-4*(RS/$C18/$C18)*($F18+(VAC*VAC/RP))))</f>
        <v>4420.9528328643164</v>
      </c>
      <c r="I18" s="4">
        <f t="shared" si="3"/>
        <v>0.27561877817388469</v>
      </c>
      <c r="J18" s="13">
        <f t="shared" si="0"/>
        <v>0.27561877817388469</v>
      </c>
      <c r="K18" s="16">
        <f t="shared" si="4"/>
        <v>4.1342816726082701</v>
      </c>
      <c r="L18" s="16" t="b">
        <f t="shared" si="5"/>
        <v>1</v>
      </c>
    </row>
    <row r="19" spans="1:12" x14ac:dyDescent="0.45">
      <c r="A19" s="2">
        <v>0.09</v>
      </c>
      <c r="B19" s="8">
        <f t="shared" si="1"/>
        <v>90</v>
      </c>
      <c r="C19">
        <v>400</v>
      </c>
      <c r="D19" s="4">
        <v>0.84219999999999995</v>
      </c>
      <c r="E19" s="1">
        <f t="shared" si="2"/>
        <v>14.202000000000005</v>
      </c>
      <c r="F19" s="7">
        <f>B19*loading</f>
        <v>85.5</v>
      </c>
      <c r="G19" s="3">
        <f>2*RS*F19/C19/C19</f>
        <v>3.7406249999999994E-4</v>
      </c>
      <c r="H19" s="1" cm="1">
        <f t="array" ref="H19">1/(1-SQRT(1-4*(RS/$C19/$C19)*($F19+(VAC*VAC/RP))))</f>
        <v>1858.6203620267249</v>
      </c>
      <c r="I19" s="4">
        <f t="shared" si="3"/>
        <v>0.69524017917062164</v>
      </c>
      <c r="J19" s="13">
        <f t="shared" si="0"/>
        <v>-0.14695982082937831</v>
      </c>
      <c r="K19" s="16">
        <f t="shared" si="4"/>
        <v>62.571616125355945</v>
      </c>
      <c r="L19" s="16" t="b">
        <f t="shared" si="5"/>
        <v>1</v>
      </c>
    </row>
    <row r="20" spans="1:12" x14ac:dyDescent="0.45">
      <c r="A20" s="2">
        <v>0.3</v>
      </c>
      <c r="B20" s="8">
        <f t="shared" si="1"/>
        <v>300</v>
      </c>
      <c r="C20">
        <v>400</v>
      </c>
      <c r="D20" s="4">
        <v>0.89959999999999996</v>
      </c>
      <c r="E20" s="1">
        <f t="shared" si="2"/>
        <v>30.120000000000012</v>
      </c>
      <c r="F20" s="7">
        <f>B20*loading</f>
        <v>285</v>
      </c>
      <c r="G20" s="3">
        <f>2*RS*F20/C20/C20</f>
        <v>1.2468750000000002E-3</v>
      </c>
      <c r="H20" s="1" cm="1">
        <f t="array" ref="H20">1/(1-SQRT(1-4*(RS/$C20/$C20)*($F20+(VAC*VAC/RP))))</f>
        <v>708.36695661280521</v>
      </c>
      <c r="I20" s="4">
        <f t="shared" si="3"/>
        <v>0.88324504902659162</v>
      </c>
      <c r="J20" s="13">
        <f t="shared" si="0"/>
        <v>-1.6354950973408333E-2</v>
      </c>
      <c r="K20" s="16">
        <f t="shared" si="4"/>
        <v>264.97351470797747</v>
      </c>
      <c r="L20" s="16" t="b">
        <f t="shared" si="5"/>
        <v>1</v>
      </c>
    </row>
    <row r="21" spans="1:12" x14ac:dyDescent="0.45">
      <c r="A21" s="2">
        <v>0.6</v>
      </c>
      <c r="B21" s="8">
        <f t="shared" si="1"/>
        <v>600</v>
      </c>
      <c r="C21">
        <v>400</v>
      </c>
      <c r="D21" s="4">
        <v>0.94199999999999995</v>
      </c>
      <c r="E21" s="1">
        <f t="shared" si="2"/>
        <v>34.800000000000033</v>
      </c>
      <c r="F21" s="7">
        <f>B21*loading</f>
        <v>570</v>
      </c>
      <c r="G21" s="3">
        <f>2*RS*F21/C21/C21</f>
        <v>2.4937500000000003E-3</v>
      </c>
      <c r="H21" s="1" cm="1">
        <f t="array" ref="H21">1/(1-SQRT(1-4*(RS/$C21/$C21)*($F21+(VAC*VAC/RP))))</f>
        <v>375.78204632473847</v>
      </c>
      <c r="I21" s="4">
        <f t="shared" si="3"/>
        <v>0.93710647802231672</v>
      </c>
      <c r="J21" s="13">
        <f t="shared" si="0"/>
        <v>-4.8935219776832239E-3</v>
      </c>
      <c r="K21" s="16">
        <f t="shared" si="4"/>
        <v>562.26388681339006</v>
      </c>
      <c r="L21" s="16" t="b">
        <f t="shared" si="5"/>
        <v>1</v>
      </c>
    </row>
    <row r="22" spans="1:12" x14ac:dyDescent="0.45">
      <c r="A22" s="2">
        <v>0.9</v>
      </c>
      <c r="B22" s="8">
        <f t="shared" si="1"/>
        <v>900</v>
      </c>
      <c r="C22">
        <v>400</v>
      </c>
      <c r="D22" s="4">
        <v>0.96199999999999997</v>
      </c>
      <c r="E22" s="1">
        <f t="shared" si="2"/>
        <v>34.200000000000031</v>
      </c>
      <c r="F22" s="7">
        <f>B22*loading</f>
        <v>855</v>
      </c>
      <c r="G22" s="3">
        <f>2*RS*F22/C22/C22</f>
        <v>3.740625E-3</v>
      </c>
      <c r="H22" s="1" cm="1">
        <f t="array" ref="H22">1/(1-SQRT(1-4*(RS/$C22/$C22)*($F22+(VAC*VAC/RP))))</f>
        <v>255.61695724501564</v>
      </c>
      <c r="I22" s="4">
        <f t="shared" si="3"/>
        <v>0.95616718069463669</v>
      </c>
      <c r="J22" s="13">
        <f t="shared" si="0"/>
        <v>-5.8328193053632793E-3</v>
      </c>
      <c r="K22" s="16">
        <f t="shared" si="4"/>
        <v>860.55046262517305</v>
      </c>
      <c r="L22" s="16" t="b">
        <f t="shared" si="5"/>
        <v>0</v>
      </c>
    </row>
    <row r="23" spans="1:12" x14ac:dyDescent="0.45">
      <c r="A23" s="2">
        <v>1.8</v>
      </c>
      <c r="B23" s="8">
        <f t="shared" si="1"/>
        <v>1800</v>
      </c>
      <c r="C23">
        <v>400</v>
      </c>
      <c r="D23" s="4">
        <v>0.9698</v>
      </c>
      <c r="E23" s="1">
        <f t="shared" si="2"/>
        <v>54.360000000000007</v>
      </c>
      <c r="F23" s="7">
        <f>B23*loading</f>
        <v>1710</v>
      </c>
      <c r="G23" s="3">
        <f>2*RS*F23/C23/C23</f>
        <v>7.4812500000000001E-3</v>
      </c>
      <c r="H23" s="1" cm="1">
        <f t="array" ref="H23">1/(1-SQRT(1-4*(RS/$C23/$C23)*($F23+(VAC*VAC/RP))))</f>
        <v>130.30121671970167</v>
      </c>
      <c r="I23" s="4">
        <f t="shared" si="3"/>
        <v>0.97481597758426808</v>
      </c>
      <c r="J23" s="13">
        <f t="shared" si="0"/>
        <v>5.0159775842680832E-3</v>
      </c>
      <c r="K23" s="16">
        <f t="shared" si="4"/>
        <v>1754.6687596516826</v>
      </c>
      <c r="L23" s="16" t="b">
        <f t="shared" si="5"/>
        <v>0</v>
      </c>
    </row>
    <row r="24" spans="1:12" x14ac:dyDescent="0.45">
      <c r="A24" s="2">
        <v>3</v>
      </c>
      <c r="B24" s="8">
        <f t="shared" si="1"/>
        <v>3000</v>
      </c>
      <c r="C24">
        <v>400</v>
      </c>
      <c r="D24" s="4">
        <v>0.96609999999999996</v>
      </c>
      <c r="E24" s="1">
        <f t="shared" si="2"/>
        <v>101.70000000000013</v>
      </c>
      <c r="F24" s="7">
        <f>B24*loading</f>
        <v>2850</v>
      </c>
      <c r="G24" s="3">
        <f>2*RS*F24/C24/C24</f>
        <v>1.2468749999999999E-2</v>
      </c>
      <c r="H24" s="1" cm="1">
        <f t="array" ref="H24">1/(1-SQRT(1-4*(RS/$C24/$C24)*($F24+(VAC*VAC/RP))))</f>
        <v>78.657218023498061</v>
      </c>
      <c r="I24" s="4">
        <f t="shared" si="3"/>
        <v>0.98075718723049132</v>
      </c>
      <c r="J24" s="13">
        <f t="shared" si="0"/>
        <v>1.4657187230491364E-2</v>
      </c>
      <c r="K24" s="16">
        <f t="shared" si="4"/>
        <v>2942.2715616914738</v>
      </c>
      <c r="L24" s="16" t="b">
        <f t="shared" si="5"/>
        <v>0</v>
      </c>
    </row>
    <row r="25" spans="1:12" x14ac:dyDescent="0.45">
      <c r="A25" s="2">
        <v>1.4999999999999999E-2</v>
      </c>
      <c r="B25" s="8">
        <f t="shared" si="1"/>
        <v>15</v>
      </c>
      <c r="C25">
        <v>450</v>
      </c>
      <c r="D25" s="4"/>
      <c r="E25" s="1">
        <f t="shared" si="2"/>
        <v>15</v>
      </c>
      <c r="F25" s="7">
        <f>B25*loading</f>
        <v>14.25</v>
      </c>
      <c r="G25" s="3">
        <f>2*RS*F25/C25/C25</f>
        <v>4.9259259259259254E-5</v>
      </c>
      <c r="H25" s="1" cm="1">
        <f t="array" ref="H25">1/(1-SQRT(1-4*(RS/$C25/$C25)*($F25+(VAC*VAC/RP))))</f>
        <v>5595.4012684898598</v>
      </c>
      <c r="I25" s="4">
        <f t="shared" si="3"/>
        <v>0.27562532174413013</v>
      </c>
      <c r="K25" s="16">
        <f t="shared" si="4"/>
        <v>4.1343798261619522</v>
      </c>
      <c r="L25" s="16" t="b">
        <f t="shared" si="5"/>
        <v>1</v>
      </c>
    </row>
    <row r="26" spans="1:12" x14ac:dyDescent="0.45">
      <c r="A26" s="2">
        <v>0.09</v>
      </c>
      <c r="B26" s="8">
        <f t="shared" si="1"/>
        <v>90</v>
      </c>
      <c r="C26">
        <v>450</v>
      </c>
      <c r="D26" s="4"/>
      <c r="E26" s="1">
        <f t="shared" si="2"/>
        <v>90</v>
      </c>
      <c r="F26" s="7">
        <f>B26*loading</f>
        <v>85.5</v>
      </c>
      <c r="G26" s="3">
        <f>2*RS*F26/C26/C26</f>
        <v>2.9555555555555552E-4</v>
      </c>
      <c r="H26" s="1" cm="1">
        <f t="array" ref="H26">1/(1-SQRT(1-4*(RS/$C26/$C26)*($F26+(VAC*VAC/RP))))</f>
        <v>2352.4492721781698</v>
      </c>
      <c r="I26" s="4">
        <f t="shared" si="3"/>
        <v>0.69527945155488124</v>
      </c>
      <c r="K26" s="16">
        <f t="shared" si="4"/>
        <v>62.575150639939309</v>
      </c>
      <c r="L26" s="16" t="b">
        <f t="shared" si="5"/>
        <v>1</v>
      </c>
    </row>
    <row r="27" spans="1:12" x14ac:dyDescent="0.45">
      <c r="A27" s="2">
        <v>0.3</v>
      </c>
      <c r="B27" s="8">
        <f t="shared" si="1"/>
        <v>300</v>
      </c>
      <c r="C27">
        <v>450</v>
      </c>
      <c r="D27" s="4"/>
      <c r="E27" s="1">
        <f t="shared" si="2"/>
        <v>300</v>
      </c>
      <c r="F27" s="7">
        <f>B27*loading</f>
        <v>285</v>
      </c>
      <c r="G27" s="3">
        <f>2*RS*F27/C27/C27</f>
        <v>9.851851851851853E-4</v>
      </c>
      <c r="H27" s="1" cm="1">
        <f t="array" ref="H27">1/(1-SQRT(1-4*(RS/$C27/$C27)*($F27+(VAC*VAC/RP))))</f>
        <v>896.65990998049938</v>
      </c>
      <c r="I27" s="4">
        <f t="shared" si="3"/>
        <v>0.88337605946226982</v>
      </c>
      <c r="K27" s="16">
        <f t="shared" si="4"/>
        <v>265.01281783868097</v>
      </c>
      <c r="L27" s="16" t="b">
        <f t="shared" si="5"/>
        <v>1</v>
      </c>
    </row>
    <row r="28" spans="1:12" x14ac:dyDescent="0.45">
      <c r="A28" s="2">
        <v>0.6</v>
      </c>
      <c r="B28" s="8">
        <f t="shared" si="1"/>
        <v>600</v>
      </c>
      <c r="C28">
        <v>450</v>
      </c>
      <c r="D28" s="4"/>
      <c r="E28" s="1">
        <f t="shared" si="2"/>
        <v>600</v>
      </c>
      <c r="F28" s="7">
        <f>B28*loading</f>
        <v>570</v>
      </c>
      <c r="G28" s="3">
        <f>2*RS*F28/C28/C28</f>
        <v>1.9703703703703706E-3</v>
      </c>
      <c r="H28" s="1" cm="1">
        <f t="array" ref="H28">1/(1-SQRT(1-4*(RS/$C28/$C28)*($F28+(VAC*VAC/RP))))</f>
        <v>475.73228193710901</v>
      </c>
      <c r="I28" s="4">
        <f t="shared" si="3"/>
        <v>0.937368792557563</v>
      </c>
      <c r="K28" s="16">
        <f t="shared" si="4"/>
        <v>562.42127553453781</v>
      </c>
      <c r="L28" s="16" t="b">
        <f t="shared" si="5"/>
        <v>1</v>
      </c>
    </row>
    <row r="29" spans="1:12" x14ac:dyDescent="0.45">
      <c r="A29" s="2">
        <v>0.9</v>
      </c>
      <c r="B29" s="8">
        <f t="shared" si="1"/>
        <v>900</v>
      </c>
      <c r="C29">
        <v>450</v>
      </c>
      <c r="D29" s="4"/>
      <c r="E29" s="1">
        <f t="shared" si="2"/>
        <v>900</v>
      </c>
      <c r="F29" s="7">
        <f>B29*loading</f>
        <v>855</v>
      </c>
      <c r="G29" s="3">
        <f>2*RS*F29/C29/C29</f>
        <v>2.9555555555555559E-3</v>
      </c>
      <c r="H29" s="1" cm="1">
        <f t="array" ref="H29">1/(1-SQRT(1-4*(RS/$C29/$C29)*($F29+(VAC*VAC/RP))))</f>
        <v>323.64849061505828</v>
      </c>
      <c r="I29" s="4">
        <f t="shared" si="3"/>
        <v>0.95656109448450566</v>
      </c>
      <c r="K29" s="16">
        <f t="shared" si="4"/>
        <v>860.90498503605511</v>
      </c>
      <c r="L29" s="16" t="b">
        <f t="shared" si="5"/>
        <v>0</v>
      </c>
    </row>
    <row r="30" spans="1:12" x14ac:dyDescent="0.45">
      <c r="A30" s="2">
        <v>1.8</v>
      </c>
      <c r="B30" s="8">
        <f t="shared" si="1"/>
        <v>1800</v>
      </c>
      <c r="C30">
        <v>450</v>
      </c>
      <c r="D30" s="4"/>
      <c r="E30" s="1">
        <f t="shared" si="2"/>
        <v>1800</v>
      </c>
      <c r="F30" s="7">
        <f>B30*loading</f>
        <v>1710</v>
      </c>
      <c r="G30" s="3">
        <f>2*RS*F30/C30/C30</f>
        <v>5.9111111111111118E-3</v>
      </c>
      <c r="H30" s="1" cm="1">
        <f t="array" ref="H30">1/(1-SQRT(1-4*(RS/$C30/$C30)*($F30+(VAC*VAC/RP))))</f>
        <v>165.04620820241854</v>
      </c>
      <c r="I30" s="4">
        <f t="shared" si="3"/>
        <v>0.9756064751520741</v>
      </c>
      <c r="K30" s="16">
        <f t="shared" si="4"/>
        <v>1756.0916552737333</v>
      </c>
      <c r="L30" s="16" t="b">
        <f t="shared" si="5"/>
        <v>0</v>
      </c>
    </row>
    <row r="31" spans="1:12" x14ac:dyDescent="0.45">
      <c r="A31" s="2">
        <v>3</v>
      </c>
      <c r="B31" s="8">
        <f t="shared" si="1"/>
        <v>3000</v>
      </c>
      <c r="C31">
        <v>450</v>
      </c>
      <c r="D31" s="4"/>
      <c r="E31" s="1">
        <f t="shared" si="2"/>
        <v>3000</v>
      </c>
      <c r="F31" s="7">
        <f>B31*loading</f>
        <v>2850</v>
      </c>
      <c r="G31" s="3">
        <f>2*RS*F31/C31/C31</f>
        <v>9.8518518518518512E-3</v>
      </c>
      <c r="H31" s="1" cm="1">
        <f t="array" ref="H31">1/(1-SQRT(1-4*(RS/$C31/$C31)*($F31+(VAC*VAC/RP))))</f>
        <v>99.684881846072614</v>
      </c>
      <c r="I31" s="14">
        <f t="shared" si="3"/>
        <v>0.98208068781686342</v>
      </c>
      <c r="K31" s="16">
        <f t="shared" si="4"/>
        <v>2946.2420634505902</v>
      </c>
      <c r="L31" s="16" t="b">
        <f t="shared" si="5"/>
        <v>0</v>
      </c>
    </row>
    <row r="32" spans="1:12" x14ac:dyDescent="0.45">
      <c r="A32" s="2">
        <v>0.1</v>
      </c>
      <c r="B32" s="8">
        <f t="shared" si="1"/>
        <v>100</v>
      </c>
      <c r="C32">
        <v>180</v>
      </c>
      <c r="E32" s="1">
        <f t="shared" si="2"/>
        <v>100</v>
      </c>
      <c r="F32" s="17">
        <f>B32*loading</f>
        <v>95</v>
      </c>
      <c r="G32" s="3">
        <f>2*RS*F32/C32/C32</f>
        <v>2.0524691358024694E-3</v>
      </c>
      <c r="H32" s="1" cm="1">
        <f t="array" ref="H32">1/(1-SQRT(1-4*(RS/$C32/$C32)*($F32+(VAC*VAC/RP))))</f>
        <v>348.96785305310084</v>
      </c>
      <c r="I32" s="4">
        <f t="shared" si="3"/>
        <v>0.71624574777874106</v>
      </c>
      <c r="K32" s="16">
        <f t="shared" si="4"/>
        <v>71.624574777874102</v>
      </c>
      <c r="L32" s="16" t="b">
        <f t="shared" si="5"/>
        <v>1</v>
      </c>
    </row>
    <row r="33" spans="1:12" x14ac:dyDescent="0.45">
      <c r="A33" s="2">
        <v>0.2</v>
      </c>
      <c r="B33" s="8">
        <f t="shared" si="1"/>
        <v>200</v>
      </c>
      <c r="C33">
        <v>180</v>
      </c>
      <c r="E33" s="1">
        <f t="shared" si="2"/>
        <v>200</v>
      </c>
      <c r="F33" s="7">
        <f>B33*loading</f>
        <v>190</v>
      </c>
      <c r="G33" s="3">
        <f>2*RS*F33/C33/C33</f>
        <v>4.1049382716049389E-3</v>
      </c>
      <c r="H33" s="1" cm="1">
        <f t="array" ref="H33">1/(1-SQRT(1-4*(RS/$C33/$C33)*($F33+(VAC*VAC/RP))))</f>
        <v>203.00075837444913</v>
      </c>
      <c r="I33" s="4">
        <f t="shared" si="3"/>
        <v>0.83330558221610307</v>
      </c>
      <c r="K33" s="16">
        <f t="shared" si="4"/>
        <v>166.66111644322061</v>
      </c>
      <c r="L33" s="16" t="b">
        <f t="shared" si="5"/>
        <v>1</v>
      </c>
    </row>
    <row r="34" spans="1:12" x14ac:dyDescent="0.45">
      <c r="A34" s="2">
        <v>0.3</v>
      </c>
      <c r="B34" s="8">
        <f t="shared" si="1"/>
        <v>300</v>
      </c>
      <c r="C34">
        <v>180</v>
      </c>
      <c r="E34" s="1">
        <f t="shared" si="2"/>
        <v>300</v>
      </c>
      <c r="F34" s="7">
        <f>B34*loading</f>
        <v>285</v>
      </c>
      <c r="G34" s="3">
        <f>2*RS*F34/C34/C34</f>
        <v>6.1574074074074074E-3</v>
      </c>
      <c r="H34" s="1" cm="1">
        <f t="array" ref="H34">1/(1-SQRT(1-4*(RS/$C34/$C34)*($F34+(VAC*VAC/RP))))</f>
        <v>143.04387638582421</v>
      </c>
      <c r="I34" s="4">
        <f t="shared" si="3"/>
        <v>0.88077942404234344</v>
      </c>
      <c r="K34" s="16">
        <f t="shared" si="4"/>
        <v>264.23382721270303</v>
      </c>
      <c r="L34" s="16" t="b">
        <f t="shared" si="5"/>
        <v>1</v>
      </c>
    </row>
    <row r="35" spans="1:12" x14ac:dyDescent="0.45">
      <c r="A35" s="2">
        <v>0.4</v>
      </c>
      <c r="B35" s="8">
        <f t="shared" si="1"/>
        <v>400</v>
      </c>
      <c r="C35">
        <v>180</v>
      </c>
      <c r="E35" s="1">
        <f t="shared" si="2"/>
        <v>400</v>
      </c>
      <c r="F35" s="7">
        <f>B35*loading</f>
        <v>380</v>
      </c>
      <c r="G35" s="3">
        <f>2*RS*F35/C35/C35</f>
        <v>8.2098765432098778E-3</v>
      </c>
      <c r="H35" s="1" cm="1">
        <f t="array" ref="H35">1/(1-SQRT(1-4*(RS/$C35/$C35)*($F35+(VAC*VAC/RP))))</f>
        <v>110.37605217096262</v>
      </c>
      <c r="I35" s="4">
        <f t="shared" si="3"/>
        <v>0.90617376165049579</v>
      </c>
      <c r="K35" s="16">
        <f t="shared" si="4"/>
        <v>362.46950466019831</v>
      </c>
      <c r="L35" s="16" t="b">
        <f t="shared" si="5"/>
        <v>1</v>
      </c>
    </row>
    <row r="36" spans="1:12" x14ac:dyDescent="0.45">
      <c r="A36" s="2">
        <v>0.5</v>
      </c>
      <c r="B36" s="8">
        <f t="shared" si="1"/>
        <v>500</v>
      </c>
      <c r="C36">
        <v>180</v>
      </c>
      <c r="E36" s="1">
        <f t="shared" si="2"/>
        <v>500</v>
      </c>
      <c r="F36" s="7">
        <f>B36*loading</f>
        <v>475</v>
      </c>
      <c r="G36" s="3">
        <f>2*RS*F36/C36/C36</f>
        <v>1.0262345679012345E-2</v>
      </c>
      <c r="H36" s="1" cm="1">
        <f t="array" ref="H36">1/(1-SQRT(1-4*(RS/$C36/$C36)*($F36+(VAC*VAC/RP))))</f>
        <v>89.82030690572887</v>
      </c>
      <c r="I36" s="4">
        <f t="shared" si="3"/>
        <v>0.92176703846156938</v>
      </c>
      <c r="K36" s="16">
        <f t="shared" si="4"/>
        <v>460.88351923078471</v>
      </c>
      <c r="L36" s="16" t="b">
        <f t="shared" si="5"/>
        <v>1</v>
      </c>
    </row>
    <row r="37" spans="1:12" x14ac:dyDescent="0.45">
      <c r="A37" s="2">
        <v>0.6</v>
      </c>
      <c r="B37" s="8">
        <f t="shared" si="1"/>
        <v>600</v>
      </c>
      <c r="C37">
        <v>180</v>
      </c>
      <c r="E37" s="1">
        <f t="shared" si="2"/>
        <v>600</v>
      </c>
      <c r="F37" s="7">
        <f>B37*loading</f>
        <v>570</v>
      </c>
      <c r="G37" s="3">
        <f>2*RS*F37/C37/C37</f>
        <v>1.2314814814814815E-2</v>
      </c>
      <c r="H37" s="1" cm="1">
        <f t="array" ref="H37">1/(1-SQRT(1-4*(RS/$C37/$C37)*($F37+(VAC*VAC/RP))))</f>
        <v>75.693924542608201</v>
      </c>
      <c r="I37" s="4">
        <f t="shared" si="3"/>
        <v>0.93215666334878622</v>
      </c>
      <c r="K37" s="16">
        <f t="shared" si="4"/>
        <v>559.29399800927172</v>
      </c>
      <c r="L37" s="16" t="b">
        <f t="shared" si="5"/>
        <v>1</v>
      </c>
    </row>
    <row r="38" spans="1:12" x14ac:dyDescent="0.45">
      <c r="A38" s="2">
        <v>0.7</v>
      </c>
      <c r="B38" s="8">
        <f t="shared" si="1"/>
        <v>700</v>
      </c>
      <c r="C38">
        <v>180</v>
      </c>
      <c r="E38" s="1">
        <f t="shared" si="2"/>
        <v>700</v>
      </c>
      <c r="F38" s="7">
        <f>B38*loading</f>
        <v>665</v>
      </c>
      <c r="G38" s="3">
        <f>2*RS*F38/C38/C38</f>
        <v>1.4367283950617283E-2</v>
      </c>
      <c r="H38" s="1" cm="1">
        <f t="array" ref="H38">1/(1-SQRT(1-4*(RS/$C38/$C38)*($F38+(VAC*VAC/RP))))</f>
        <v>65.388350024955301</v>
      </c>
      <c r="I38" s="4">
        <f t="shared" si="3"/>
        <v>0.93945299187088549</v>
      </c>
      <c r="K38" s="16">
        <f t="shared" si="4"/>
        <v>657.6170943096198</v>
      </c>
      <c r="L38" s="16" t="b">
        <f t="shared" si="5"/>
        <v>1</v>
      </c>
    </row>
    <row r="39" spans="1:12" x14ac:dyDescent="0.45">
      <c r="A39" s="2">
        <v>0.8</v>
      </c>
      <c r="B39" s="8">
        <f t="shared" si="1"/>
        <v>800</v>
      </c>
      <c r="C39">
        <v>180</v>
      </c>
      <c r="E39" s="1">
        <f t="shared" si="2"/>
        <v>800</v>
      </c>
      <c r="F39" s="7">
        <f>B39*loading</f>
        <v>760</v>
      </c>
      <c r="G39" s="3">
        <f>2*RS*F39/C39/C39</f>
        <v>1.6419753086419756E-2</v>
      </c>
      <c r="H39" s="1" cm="1">
        <f t="array" ref="H39">1/(1-SQRT(1-4*(RS/$C39/$C39)*($F39+(VAC*VAC/RP))))</f>
        <v>57.538060319313459</v>
      </c>
      <c r="I39" s="4">
        <f t="shared" si="3"/>
        <v>0.94476074351465322</v>
      </c>
      <c r="K39" s="16">
        <f t="shared" si="4"/>
        <v>755.80859481172263</v>
      </c>
      <c r="L39" s="16" t="b">
        <f t="shared" si="5"/>
        <v>1</v>
      </c>
    </row>
    <row r="40" spans="1:12" x14ac:dyDescent="0.45">
      <c r="A40" s="2">
        <v>0.9</v>
      </c>
      <c r="B40" s="8">
        <f t="shared" si="1"/>
        <v>900</v>
      </c>
      <c r="C40">
        <v>180</v>
      </c>
      <c r="E40" s="1">
        <f t="shared" si="2"/>
        <v>900</v>
      </c>
      <c r="F40" s="7">
        <f>B40*loading</f>
        <v>855</v>
      </c>
      <c r="G40" s="3">
        <f>2*RS*F40/C40/C40</f>
        <v>1.8472222222222223E-2</v>
      </c>
      <c r="H40" s="1" cm="1">
        <f t="array" ref="H40">1/(1-SQRT(1-4*(RS/$C40/$C40)*($F40+(VAC*VAC/RP))))</f>
        <v>51.358966726460174</v>
      </c>
      <c r="I40" s="4">
        <f t="shared" si="3"/>
        <v>0.94871424647488933</v>
      </c>
      <c r="K40" s="16">
        <f t="shared" si="4"/>
        <v>853.84282182740037</v>
      </c>
      <c r="L40" s="16" t="b">
        <f t="shared" si="5"/>
        <v>1</v>
      </c>
    </row>
    <row r="41" spans="1:12" x14ac:dyDescent="0.45">
      <c r="A41" s="2">
        <v>1</v>
      </c>
      <c r="B41" s="8">
        <f t="shared" si="1"/>
        <v>1000</v>
      </c>
      <c r="C41">
        <v>180</v>
      </c>
      <c r="E41" s="1">
        <f t="shared" si="2"/>
        <v>1000</v>
      </c>
      <c r="F41" s="7">
        <f>B41*loading</f>
        <v>950</v>
      </c>
      <c r="G41" s="3">
        <f>2*RS*F41/C41/C41</f>
        <v>2.0524691358024691E-2</v>
      </c>
      <c r="H41" s="1" cm="1">
        <f t="array" ref="H41">1/(1-SQRT(1-4*(RS/$C41/$C41)*($F41+(VAC*VAC/RP))))</f>
        <v>46.368722312028737</v>
      </c>
      <c r="I41" s="4">
        <f t="shared" si="3"/>
        <v>0.95170371412034294</v>
      </c>
      <c r="K41" s="16">
        <f t="shared" si="4"/>
        <v>951.70371412034297</v>
      </c>
      <c r="L41" s="16" t="b">
        <f t="shared" si="5"/>
        <v>0</v>
      </c>
    </row>
    <row r="42" spans="1:12" x14ac:dyDescent="0.45">
      <c r="A42" s="2">
        <v>1.1000000000000001</v>
      </c>
      <c r="B42" s="8">
        <f t="shared" si="1"/>
        <v>1100</v>
      </c>
      <c r="C42">
        <v>180</v>
      </c>
      <c r="E42" s="1">
        <f t="shared" si="2"/>
        <v>1100</v>
      </c>
      <c r="F42" s="7">
        <f>B42*loading</f>
        <v>1045</v>
      </c>
      <c r="G42" s="3">
        <f>2*RS*F42/C42/C42</f>
        <v>2.2577160493827162E-2</v>
      </c>
      <c r="H42" s="1" cm="1">
        <f t="array" ref="H42">1/(1-SQRT(1-4*(RS/$C42/$C42)*($F42+(VAC*VAC/RP))))</f>
        <v>42.254311293497508</v>
      </c>
      <c r="I42" s="4">
        <f t="shared" si="3"/>
        <v>0.95398236762942679</v>
      </c>
      <c r="K42" s="16">
        <f t="shared" si="4"/>
        <v>1049.3806043923694</v>
      </c>
      <c r="L42" s="16" t="b">
        <f t="shared" si="5"/>
        <v>0</v>
      </c>
    </row>
    <row r="43" spans="1:12" x14ac:dyDescent="0.45">
      <c r="A43" s="2">
        <v>1.2</v>
      </c>
      <c r="B43" s="8">
        <f t="shared" si="1"/>
        <v>1200</v>
      </c>
      <c r="C43">
        <v>180</v>
      </c>
      <c r="E43" s="1">
        <f t="shared" si="2"/>
        <v>1200</v>
      </c>
      <c r="F43" s="7">
        <f>B43*loading</f>
        <v>1140</v>
      </c>
      <c r="G43" s="3">
        <f>2*RS*F43/C43/C43</f>
        <v>2.462962962962963E-2</v>
      </c>
      <c r="H43" s="1" cm="1">
        <f t="array" ref="H43">1/(1-SQRT(1-4*(RS/$C43/$C43)*($F43+(VAC*VAC/RP))))</f>
        <v>38.803738224038398</v>
      </c>
      <c r="I43" s="4">
        <f t="shared" si="3"/>
        <v>0.95572170070316798</v>
      </c>
      <c r="K43" s="16">
        <f t="shared" si="4"/>
        <v>1146.8660408438016</v>
      </c>
      <c r="L43" s="16" t="b">
        <f t="shared" si="5"/>
        <v>0</v>
      </c>
    </row>
    <row r="44" spans="1:12" x14ac:dyDescent="0.45">
      <c r="A44" s="2">
        <v>1.3</v>
      </c>
      <c r="B44" s="8">
        <f t="shared" si="1"/>
        <v>1300</v>
      </c>
      <c r="C44">
        <v>180</v>
      </c>
      <c r="E44" s="1">
        <f t="shared" si="2"/>
        <v>1300</v>
      </c>
      <c r="F44" s="7">
        <f>B44*loading</f>
        <v>1235</v>
      </c>
      <c r="G44" s="3">
        <f>2*RS*F44/C44/C44</f>
        <v>2.6682098765432101E-2</v>
      </c>
      <c r="H44" s="1" cm="1">
        <f t="array" ref="H44">1/(1-SQRT(1-4*(RS/$C44/$C44)*($F44+(VAC*VAC/RP))))</f>
        <v>35.868317425968172</v>
      </c>
      <c r="I44" s="4">
        <f t="shared" si="3"/>
        <v>0.9570419881095521</v>
      </c>
      <c r="K44" s="16">
        <f t="shared" si="4"/>
        <v>1244.1545845424178</v>
      </c>
      <c r="L44" s="16" t="b">
        <f t="shared" si="5"/>
        <v>0</v>
      </c>
    </row>
    <row r="45" spans="1:12" x14ac:dyDescent="0.45">
      <c r="A45" s="2">
        <v>1.4</v>
      </c>
      <c r="B45" s="8">
        <f t="shared" si="1"/>
        <v>1400</v>
      </c>
      <c r="C45">
        <v>180</v>
      </c>
      <c r="E45" s="1">
        <f t="shared" si="2"/>
        <v>1400</v>
      </c>
      <c r="F45" s="7">
        <f>B45*loading</f>
        <v>1330</v>
      </c>
      <c r="G45" s="3">
        <f>2*RS*F45/C45/C45</f>
        <v>2.8734567901234565E-2</v>
      </c>
      <c r="H45" s="1" cm="1">
        <f t="array" ref="H45">1/(1-SQRT(1-4*(RS/$C45/$C45)*($F45+(VAC*VAC/RP))))</f>
        <v>33.340681526036761</v>
      </c>
      <c r="I45" s="4">
        <f t="shared" si="3"/>
        <v>0.95803007718334021</v>
      </c>
      <c r="K45" s="16">
        <f t="shared" si="4"/>
        <v>1341.2421080566762</v>
      </c>
      <c r="L45" s="16" t="b">
        <f t="shared" si="5"/>
        <v>0</v>
      </c>
    </row>
    <row r="46" spans="1:12" x14ac:dyDescent="0.45">
      <c r="A46" s="2">
        <v>1.5</v>
      </c>
      <c r="B46" s="8">
        <f t="shared" si="1"/>
        <v>1500</v>
      </c>
      <c r="C46">
        <v>180</v>
      </c>
      <c r="E46" s="1">
        <f t="shared" si="2"/>
        <v>1500</v>
      </c>
      <c r="F46" s="7">
        <f>B46*loading</f>
        <v>1425</v>
      </c>
      <c r="G46" s="3">
        <f>2*RS*F46/C46/C46</f>
        <v>3.0787037037037033E-2</v>
      </c>
      <c r="H46" s="1" cm="1">
        <f t="array" ref="H46">1/(1-SQRT(1-4*(RS/$C46/$C46)*($F46+(VAC*VAC/RP))))</f>
        <v>31.141361339594102</v>
      </c>
      <c r="I46" s="4">
        <f t="shared" si="3"/>
        <v>0.95875024494583683</v>
      </c>
      <c r="K46" s="16">
        <f t="shared" si="4"/>
        <v>1438.1253674187553</v>
      </c>
      <c r="L46" s="16" t="b">
        <f t="shared" si="5"/>
        <v>0</v>
      </c>
    </row>
    <row r="47" spans="1:12" x14ac:dyDescent="0.45">
      <c r="A47" s="2">
        <v>1.6</v>
      </c>
      <c r="B47" s="8">
        <f t="shared" si="1"/>
        <v>1600</v>
      </c>
      <c r="C47">
        <v>180</v>
      </c>
      <c r="E47" s="1">
        <f t="shared" si="2"/>
        <v>1600</v>
      </c>
      <c r="F47" s="7">
        <f>B47*loading</f>
        <v>1520</v>
      </c>
      <c r="G47" s="3">
        <f>2*RS*F47/C47/C47</f>
        <v>3.2839506172839511E-2</v>
      </c>
      <c r="H47" s="1" cm="1">
        <f t="array" ref="H47">1/(1-SQRT(1-4*(RS/$C47/$C47)*($F47+(VAC*VAC/RP))))</f>
        <v>29.21027729969946</v>
      </c>
      <c r="I47" s="4">
        <f t="shared" si="3"/>
        <v>0.95925108169383422</v>
      </c>
      <c r="K47" s="16">
        <f t="shared" si="4"/>
        <v>1534.8017307101347</v>
      </c>
      <c r="L47" s="16" t="b">
        <f t="shared" si="5"/>
        <v>0</v>
      </c>
    </row>
    <row r="48" spans="1:12" x14ac:dyDescent="0.45">
      <c r="A48" s="2">
        <v>1.7</v>
      </c>
      <c r="B48" s="8">
        <f t="shared" si="1"/>
        <v>1700</v>
      </c>
      <c r="C48">
        <v>180</v>
      </c>
      <c r="E48" s="1">
        <f t="shared" si="2"/>
        <v>1700</v>
      </c>
      <c r="F48" s="7">
        <f>B48*loading</f>
        <v>1615</v>
      </c>
      <c r="G48" s="3">
        <f>2*RS*F48/C48/C48</f>
        <v>3.4891975308641979E-2</v>
      </c>
      <c r="H48" s="1" cm="1">
        <f t="array" ref="H48">1/(1-SQRT(1-4*(RS/$C48/$C48)*($F48+(VAC*VAC/RP))))</f>
        <v>27.501165859841741</v>
      </c>
      <c r="I48" s="4">
        <f t="shared" si="3"/>
        <v>0.95957000014046578</v>
      </c>
      <c r="K48" s="16">
        <f t="shared" si="4"/>
        <v>1631.2690002387919</v>
      </c>
      <c r="L48" s="16" t="b">
        <f t="shared" si="5"/>
        <v>0</v>
      </c>
    </row>
    <row r="49" spans="1:12" x14ac:dyDescent="0.45">
      <c r="A49" s="2">
        <v>1.8</v>
      </c>
      <c r="B49" s="8">
        <f t="shared" si="1"/>
        <v>1800</v>
      </c>
      <c r="C49">
        <v>180</v>
      </c>
      <c r="E49" s="1">
        <f t="shared" si="2"/>
        <v>1800</v>
      </c>
      <c r="F49" s="7">
        <f>B49*loading</f>
        <v>1710</v>
      </c>
      <c r="G49" s="3">
        <f>2*RS*F49/C49/C49</f>
        <v>3.6944444444444446E-2</v>
      </c>
      <c r="H49" s="1" cm="1">
        <f t="array" ref="H49">1/(1-SQRT(1-4*(RS/$C49/$C49)*($F49+(VAC*VAC/RP))))</f>
        <v>25.977823950235734</v>
      </c>
      <c r="I49" s="4">
        <f t="shared" si="3"/>
        <v>0.95973627371704251</v>
      </c>
      <c r="K49" s="16">
        <f t="shared" si="4"/>
        <v>1727.5252926906765</v>
      </c>
      <c r="L49" s="16" t="b">
        <f t="shared" si="5"/>
        <v>0</v>
      </c>
    </row>
    <row r="50" spans="1:12" x14ac:dyDescent="0.45">
      <c r="A50" s="2">
        <v>1.9</v>
      </c>
      <c r="B50" s="8">
        <f t="shared" si="1"/>
        <v>1900</v>
      </c>
      <c r="C50">
        <v>180</v>
      </c>
      <c r="E50" s="1">
        <f t="shared" si="2"/>
        <v>1900</v>
      </c>
      <c r="F50" s="7">
        <f>B50*loading</f>
        <v>1805</v>
      </c>
      <c r="G50" s="3">
        <f>2*RS*F50/C50/C50</f>
        <v>3.8996913580246914E-2</v>
      </c>
      <c r="H50" s="1" cm="1">
        <f t="array" ref="H50">1/(1-SQRT(1-4*(RS/$C50/$C50)*($F50+(VAC*VAC/RP))))</f>
        <v>24.611515291728566</v>
      </c>
      <c r="I50" s="4">
        <f t="shared" si="3"/>
        <v>0.95977313491046434</v>
      </c>
      <c r="K50" s="16">
        <f t="shared" si="4"/>
        <v>1823.5689563298822</v>
      </c>
      <c r="L50" s="16" t="b">
        <f t="shared" si="5"/>
        <v>0</v>
      </c>
    </row>
    <row r="51" spans="1:12" x14ac:dyDescent="0.45">
      <c r="A51" s="2">
        <v>2</v>
      </c>
      <c r="B51" s="8">
        <f t="shared" si="1"/>
        <v>2000</v>
      </c>
      <c r="C51">
        <v>180</v>
      </c>
      <c r="E51" s="1">
        <f t="shared" si="2"/>
        <v>2000</v>
      </c>
      <c r="F51" s="7">
        <f>B51*loading</f>
        <v>1900</v>
      </c>
      <c r="G51" s="3">
        <f>2*RS*F51/C51/C51</f>
        <v>4.1049382716049382E-2</v>
      </c>
      <c r="H51" s="1" cm="1">
        <f t="array" ref="H51">1/(1-SQRT(1-4*(RS/$C51/$C51)*($F51+(VAC*VAC/RP))))</f>
        <v>23.379139776688746</v>
      </c>
      <c r="I51" s="4">
        <f t="shared" si="3"/>
        <v>0.95969925626530961</v>
      </c>
      <c r="K51" s="16">
        <f t="shared" si="4"/>
        <v>1919.3985125306192</v>
      </c>
      <c r="L51" s="16" t="b">
        <f t="shared" si="5"/>
        <v>0</v>
      </c>
    </row>
    <row r="52" spans="1:12" x14ac:dyDescent="0.45">
      <c r="A52" s="2">
        <v>2.1</v>
      </c>
      <c r="B52" s="8">
        <f t="shared" si="1"/>
        <v>2100</v>
      </c>
      <c r="C52">
        <v>180</v>
      </c>
      <c r="E52" s="1">
        <f t="shared" si="2"/>
        <v>2100</v>
      </c>
      <c r="F52" s="7">
        <f>B52*loading</f>
        <v>1995</v>
      </c>
      <c r="G52" s="3">
        <f>2*RS*F52/C52/C52</f>
        <v>4.3101851851851856E-2</v>
      </c>
      <c r="H52" s="1" cm="1">
        <f t="array" ref="H52">1/(1-SQRT(1-4*(RS/$C52/$C52)*($F52+(VAC*VAC/RP))))</f>
        <v>22.261916247490575</v>
      </c>
      <c r="I52" s="4">
        <f t="shared" si="3"/>
        <v>0.95952981603767262</v>
      </c>
      <c r="K52" s="16">
        <f t="shared" si="4"/>
        <v>2015.0126136791125</v>
      </c>
      <c r="L52" s="16" t="b">
        <f t="shared" si="5"/>
        <v>0</v>
      </c>
    </row>
    <row r="53" spans="1:12" x14ac:dyDescent="0.45">
      <c r="A53" s="2">
        <v>2.2000000000000002</v>
      </c>
      <c r="B53" s="8">
        <f t="shared" si="1"/>
        <v>2200</v>
      </c>
      <c r="C53">
        <v>180</v>
      </c>
      <c r="E53" s="1">
        <f t="shared" si="2"/>
        <v>2200</v>
      </c>
      <c r="F53" s="7">
        <f>B53*loading</f>
        <v>2090</v>
      </c>
      <c r="G53" s="3">
        <f>2*RS*F53/C53/C53</f>
        <v>4.5154320987654324E-2</v>
      </c>
      <c r="H53" s="1" cm="1">
        <f t="array" ref="H53">1/(1-SQRT(1-4*(RS/$C53/$C53)*($F53+(VAC*VAC/RP))))</f>
        <v>21.244418194067556</v>
      </c>
      <c r="I53" s="4">
        <f t="shared" si="3"/>
        <v>0.95927727833089005</v>
      </c>
      <c r="K53" s="16">
        <f t="shared" si="4"/>
        <v>2110.4100123279582</v>
      </c>
      <c r="L53" s="16" t="b">
        <f t="shared" si="5"/>
        <v>0</v>
      </c>
    </row>
    <row r="54" spans="1:12" x14ac:dyDescent="0.45">
      <c r="A54" s="2">
        <v>2.2999999999999998</v>
      </c>
      <c r="B54" s="8">
        <f t="shared" si="1"/>
        <v>2300</v>
      </c>
      <c r="C54">
        <v>180</v>
      </c>
      <c r="E54" s="1">
        <f t="shared" si="2"/>
        <v>2300</v>
      </c>
      <c r="F54" s="7">
        <f>B54*loading</f>
        <v>2185</v>
      </c>
      <c r="G54" s="3">
        <f>2*RS*F54/C54/C54</f>
        <v>4.7206790123456785E-2</v>
      </c>
      <c r="H54" s="1" cm="1">
        <f t="array" ref="H54">1/(1-SQRT(1-4*(RS/$C54/$C54)*($F54+(VAC*VAC/RP))))</f>
        <v>20.31385677013747</v>
      </c>
      <c r="I54" s="4">
        <f t="shared" si="3"/>
        <v>0.95895197314584124</v>
      </c>
      <c r="K54" s="16">
        <f t="shared" si="4"/>
        <v>2205.5895382354347</v>
      </c>
      <c r="L54" s="16" t="b">
        <f t="shared" si="5"/>
        <v>0</v>
      </c>
    </row>
    <row r="55" spans="1:12" x14ac:dyDescent="0.45">
      <c r="A55" s="2">
        <v>2.4</v>
      </c>
      <c r="B55" s="8">
        <f t="shared" si="1"/>
        <v>2400</v>
      </c>
      <c r="C55">
        <v>180</v>
      </c>
      <c r="E55" s="1">
        <f t="shared" si="2"/>
        <v>2400</v>
      </c>
      <c r="F55" s="7">
        <f>B55*loading</f>
        <v>2280</v>
      </c>
      <c r="G55" s="3">
        <f>2*RS*F55/C55/C55</f>
        <v>4.925925925925926E-2</v>
      </c>
      <c r="H55" s="1" cm="1">
        <f t="array" ref="H55">1/(1-SQRT(1-4*(RS/$C55/$C55)*($F55+(VAC*VAC/RP))))</f>
        <v>19.459540159058996</v>
      </c>
      <c r="I55" s="4">
        <f t="shared" si="3"/>
        <v>0.95856253376105427</v>
      </c>
      <c r="K55" s="16">
        <f t="shared" si="4"/>
        <v>2300.5500810265303</v>
      </c>
      <c r="L55" s="16" t="b">
        <f t="shared" si="5"/>
        <v>0</v>
      </c>
    </row>
    <row r="56" spans="1:12" x14ac:dyDescent="0.45">
      <c r="A56" s="2">
        <v>2.5</v>
      </c>
      <c r="B56" s="8">
        <f t="shared" si="1"/>
        <v>2500</v>
      </c>
      <c r="C56">
        <v>180</v>
      </c>
      <c r="E56" s="1">
        <f t="shared" si="2"/>
        <v>2500</v>
      </c>
      <c r="F56" s="7">
        <f>B56*loading</f>
        <v>2375</v>
      </c>
      <c r="G56" s="3">
        <f>2*RS*F56/C56/C56</f>
        <v>5.1311728395061727E-2</v>
      </c>
      <c r="H56" s="1" cm="1">
        <f t="array" ref="H56">1/(1-SQRT(1-4*(RS/$C56/$C56)*($F56+(VAC*VAC/RP))))</f>
        <v>18.672460677867289</v>
      </c>
      <c r="I56" s="4">
        <f t="shared" si="3"/>
        <v>0.95811623077019648</v>
      </c>
      <c r="K56" s="16">
        <f t="shared" si="4"/>
        <v>2395.2905769254912</v>
      </c>
      <c r="L56" s="16" t="b">
        <f t="shared" si="5"/>
        <v>0</v>
      </c>
    </row>
    <row r="57" spans="1:12" x14ac:dyDescent="0.45">
      <c r="A57" s="2">
        <v>2.6</v>
      </c>
      <c r="B57" s="8">
        <f t="shared" si="1"/>
        <v>2600</v>
      </c>
      <c r="C57">
        <v>180</v>
      </c>
      <c r="E57" s="1">
        <f t="shared" si="2"/>
        <v>2600</v>
      </c>
      <c r="F57" s="7">
        <f>B57*loading</f>
        <v>2470</v>
      </c>
      <c r="G57" s="3">
        <f>2*RS*F57/C57/C57</f>
        <v>5.3364197530864202E-2</v>
      </c>
      <c r="H57" s="1" cm="1">
        <f t="array" ref="H57">1/(1-SQRT(1-4*(RS/$C57/$C57)*($F57+(VAC*VAC/RP))))</f>
        <v>17.944975742034028</v>
      </c>
      <c r="I57" s="4">
        <f t="shared" si="3"/>
        <v>0.95761923018447026</v>
      </c>
      <c r="K57" s="16">
        <f t="shared" si="4"/>
        <v>2489.8099984796227</v>
      </c>
      <c r="L57" s="16" t="b">
        <f t="shared" si="5"/>
        <v>0</v>
      </c>
    </row>
    <row r="58" spans="1:12" x14ac:dyDescent="0.45">
      <c r="A58" s="2">
        <v>2.7</v>
      </c>
      <c r="B58" s="8">
        <f t="shared" si="1"/>
        <v>2700</v>
      </c>
      <c r="C58">
        <v>180</v>
      </c>
      <c r="E58" s="1">
        <f t="shared" si="2"/>
        <v>2700</v>
      </c>
      <c r="F58" s="7">
        <f>B58*loading</f>
        <v>2565</v>
      </c>
      <c r="G58" s="3">
        <f>2*RS*F58/C58/C58</f>
        <v>5.5416666666666656E-2</v>
      </c>
      <c r="H58" s="1" cm="1">
        <f t="array" ref="H58">1/(1-SQRT(1-4*(RS/$C58/$C58)*($F58+(VAC*VAC/RP))))</f>
        <v>17.270558706828886</v>
      </c>
      <c r="I58" s="4">
        <f t="shared" si="3"/>
        <v>0.9570767950034339</v>
      </c>
      <c r="K58" s="16">
        <f t="shared" si="4"/>
        <v>2584.1073465092713</v>
      </c>
      <c r="L58" s="16" t="b">
        <f t="shared" si="5"/>
        <v>0</v>
      </c>
    </row>
    <row r="59" spans="1:12" x14ac:dyDescent="0.45">
      <c r="A59" s="2">
        <v>2.8</v>
      </c>
      <c r="B59" s="8">
        <f t="shared" si="1"/>
        <v>2800</v>
      </c>
      <c r="C59">
        <v>180</v>
      </c>
      <c r="E59" s="1">
        <f t="shared" si="2"/>
        <v>2800</v>
      </c>
      <c r="F59" s="7">
        <f>B59*loading</f>
        <v>2660</v>
      </c>
      <c r="G59" s="3">
        <f>2*RS*F59/C59/C59</f>
        <v>5.746913580246913E-2</v>
      </c>
      <c r="H59" s="1" cm="1">
        <f t="array" ref="H59">1/(1-SQRT(1-4*(RS/$C59/$C59)*($F59+(VAC*VAC/RP))))</f>
        <v>16.643602358640546</v>
      </c>
      <c r="I59" s="4">
        <f t="shared" si="3"/>
        <v>0.95649344419100912</v>
      </c>
      <c r="K59" s="16">
        <f t="shared" si="4"/>
        <v>2678.1816437348257</v>
      </c>
      <c r="L59" s="16" t="b">
        <f t="shared" si="5"/>
        <v>0</v>
      </c>
    </row>
    <row r="60" spans="1:12" x14ac:dyDescent="0.45">
      <c r="A60" s="2">
        <v>2.9</v>
      </c>
      <c r="B60" s="8">
        <f t="shared" si="1"/>
        <v>2900</v>
      </c>
      <c r="C60">
        <v>180</v>
      </c>
      <c r="E60" s="1">
        <f t="shared" si="2"/>
        <v>2900</v>
      </c>
      <c r="F60" s="7">
        <f>B60*loading</f>
        <v>2755</v>
      </c>
      <c r="G60" s="3">
        <f>2*RS*F60/C60/C60</f>
        <v>5.9521604938271591E-2</v>
      </c>
      <c r="H60" s="1" cm="1">
        <f t="array" ref="H60">1/(1-SQRT(1-4*(RS/$C60/$C60)*($F60+(VAC*VAC/RP))))</f>
        <v>16.059262518064674</v>
      </c>
      <c r="I60" s="4">
        <f t="shared" si="3"/>
        <v>0.95587307920023823</v>
      </c>
      <c r="K60" s="16">
        <f t="shared" si="4"/>
        <v>2772.0319296806911</v>
      </c>
      <c r="L60" s="16" t="b">
        <f t="shared" si="5"/>
        <v>0</v>
      </c>
    </row>
    <row r="61" spans="1:12" x14ac:dyDescent="0.45">
      <c r="A61" s="2">
        <v>3</v>
      </c>
      <c r="B61" s="8">
        <f t="shared" si="1"/>
        <v>3000</v>
      </c>
      <c r="C61">
        <v>180</v>
      </c>
      <c r="E61" s="1">
        <f t="shared" si="2"/>
        <v>3000</v>
      </c>
      <c r="F61" s="7">
        <f>B61*loading</f>
        <v>2850</v>
      </c>
      <c r="G61" s="3">
        <f>2*RS*F61/C61/C61</f>
        <v>6.1574074074074066E-2</v>
      </c>
      <c r="H61" s="1" cm="1">
        <f t="array" ref="H61">1/(1-SQRT(1-4*(RS/$C61/$C61)*($F61+(VAC*VAC/RP))))</f>
        <v>15.513332516724681</v>
      </c>
      <c r="I61" s="4">
        <f t="shared" si="3"/>
        <v>0.95521908552054735</v>
      </c>
      <c r="K61" s="16">
        <f t="shared" si="4"/>
        <v>2865.657256561642</v>
      </c>
      <c r="L61" s="16" t="b">
        <f t="shared" si="5"/>
        <v>0</v>
      </c>
    </row>
    <row r="62" spans="1:12" x14ac:dyDescent="0.45">
      <c r="A62" s="2">
        <v>0.1</v>
      </c>
      <c r="B62" s="8">
        <f t="shared" si="1"/>
        <v>100</v>
      </c>
      <c r="C62">
        <v>130</v>
      </c>
      <c r="E62" s="1">
        <f t="shared" si="2"/>
        <v>100</v>
      </c>
      <c r="F62" s="7">
        <f>B62*loading</f>
        <v>95</v>
      </c>
      <c r="G62" s="3">
        <f>2*RS*F62/C62/C62</f>
        <v>3.9349112426035502E-3</v>
      </c>
      <c r="H62" s="1" cm="1">
        <f t="array" ref="H62">1/(1-SQRT(1-4*(RS/$C62/$C62)*($F62+(VAC*VAC/RP))))</f>
        <v>181.78315307467588</v>
      </c>
      <c r="I62" s="4">
        <f t="shared" si="3"/>
        <v>0.71530057274946424</v>
      </c>
      <c r="K62" s="16">
        <f t="shared" si="4"/>
        <v>71.530057274946429</v>
      </c>
      <c r="L62" s="16" t="b">
        <f t="shared" si="5"/>
        <v>1</v>
      </c>
    </row>
    <row r="63" spans="1:12" x14ac:dyDescent="0.45">
      <c r="A63" s="2">
        <v>0.2</v>
      </c>
      <c r="B63" s="8">
        <f t="shared" si="1"/>
        <v>200</v>
      </c>
      <c r="C63">
        <v>130</v>
      </c>
      <c r="E63" s="1">
        <f t="shared" si="2"/>
        <v>200</v>
      </c>
      <c r="F63" s="7">
        <f>B63*loading</f>
        <v>190</v>
      </c>
      <c r="G63" s="3">
        <f>2*RS*F63/C63/C63</f>
        <v>7.8698224852071005E-3</v>
      </c>
      <c r="H63" s="1" cm="1">
        <f t="array" ref="H63">1/(1-SQRT(1-4*(RS/$C63/$C63)*($F63+(VAC*VAC/RP))))</f>
        <v>105.64526680153233</v>
      </c>
      <c r="I63" s="4">
        <f t="shared" si="3"/>
        <v>0.83140949613040238</v>
      </c>
      <c r="K63" s="16">
        <f t="shared" si="4"/>
        <v>166.28189922608047</v>
      </c>
      <c r="L63" s="16" t="b">
        <f t="shared" si="5"/>
        <v>1</v>
      </c>
    </row>
    <row r="64" spans="1:12" x14ac:dyDescent="0.45">
      <c r="A64" s="2">
        <v>0.3</v>
      </c>
      <c r="B64" s="8">
        <f t="shared" si="1"/>
        <v>300</v>
      </c>
      <c r="C64">
        <v>130</v>
      </c>
      <c r="E64" s="1">
        <f t="shared" si="2"/>
        <v>300</v>
      </c>
      <c r="F64" s="7">
        <f>B64*loading</f>
        <v>285</v>
      </c>
      <c r="G64" s="3">
        <f>2*RS*F64/C64/C64</f>
        <v>1.1804733727810652E-2</v>
      </c>
      <c r="H64" s="1" cm="1">
        <f t="array" ref="H64">1/(1-SQRT(1-4*(RS/$C64/$C64)*($F64+(VAC*VAC/RP))))</f>
        <v>74.370725305619928</v>
      </c>
      <c r="I64" s="4">
        <f t="shared" si="3"/>
        <v>0.87792660937699274</v>
      </c>
      <c r="K64" s="16">
        <f t="shared" si="4"/>
        <v>263.37798281309784</v>
      </c>
      <c r="L64" s="16" t="b">
        <f t="shared" si="5"/>
        <v>1</v>
      </c>
    </row>
    <row r="65" spans="1:12" x14ac:dyDescent="0.45">
      <c r="A65" s="2">
        <v>0.4</v>
      </c>
      <c r="B65" s="8">
        <f t="shared" si="1"/>
        <v>400</v>
      </c>
      <c r="C65">
        <v>130</v>
      </c>
      <c r="E65" s="1">
        <f t="shared" si="2"/>
        <v>400</v>
      </c>
      <c r="F65" s="7">
        <f>B65*loading</f>
        <v>380</v>
      </c>
      <c r="G65" s="3">
        <f>2*RS*F65/C65/C65</f>
        <v>1.5739644970414201E-2</v>
      </c>
      <c r="H65" s="1" cm="1">
        <f t="array" ref="H65">1/(1-SQRT(1-4*(RS/$C65/$C65)*($F65+(VAC*VAC/RP))))</f>
        <v>57.330284088490821</v>
      </c>
      <c r="I65" s="4">
        <f t="shared" si="3"/>
        <v>0.90235831760583185</v>
      </c>
      <c r="K65" s="16">
        <f t="shared" si="4"/>
        <v>360.94332704233273</v>
      </c>
      <c r="L65" s="16" t="b">
        <f t="shared" si="5"/>
        <v>1</v>
      </c>
    </row>
    <row r="66" spans="1:12" x14ac:dyDescent="0.45">
      <c r="A66" s="2">
        <v>0.5</v>
      </c>
      <c r="B66" s="8">
        <f t="shared" si="1"/>
        <v>500</v>
      </c>
      <c r="C66">
        <v>130</v>
      </c>
      <c r="E66" s="1">
        <f t="shared" si="2"/>
        <v>500</v>
      </c>
      <c r="F66" s="7">
        <f>B66*loading</f>
        <v>475</v>
      </c>
      <c r="G66" s="3">
        <f>2*RS*F66/C66/C66</f>
        <v>1.9674556213017749E-2</v>
      </c>
      <c r="H66" s="1" cm="1">
        <f t="array" ref="H66">1/(1-SQRT(1-4*(RS/$C66/$C66)*($F66+(VAC*VAC/RP))))</f>
        <v>46.607555931638579</v>
      </c>
      <c r="I66" s="4">
        <f t="shared" si="3"/>
        <v>0.916982979128392</v>
      </c>
      <c r="K66" s="16">
        <f t="shared" si="4"/>
        <v>458.491489564196</v>
      </c>
      <c r="L66" s="16" t="b">
        <f t="shared" si="5"/>
        <v>1</v>
      </c>
    </row>
    <row r="67" spans="1:12" x14ac:dyDescent="0.45">
      <c r="A67" s="2">
        <v>0.6</v>
      </c>
      <c r="B67" s="8">
        <f t="shared" si="1"/>
        <v>600</v>
      </c>
      <c r="C67">
        <v>130</v>
      </c>
      <c r="E67" s="1">
        <f t="shared" si="2"/>
        <v>600</v>
      </c>
      <c r="F67" s="7">
        <f>B67*loading</f>
        <v>570</v>
      </c>
      <c r="G67" s="3">
        <f>2*RS*F67/C67/C67</f>
        <v>2.3609467455621303E-2</v>
      </c>
      <c r="H67" s="1" cm="1">
        <f t="array" ref="H67">1/(1-SQRT(1-4*(RS/$C67/$C67)*($F67+(VAC*VAC/RP))))</f>
        <v>39.238407963319403</v>
      </c>
      <c r="I67" s="4">
        <f t="shared" si="3"/>
        <v>0.92639791582038122</v>
      </c>
      <c r="K67" s="16">
        <f t="shared" si="4"/>
        <v>555.83874949222877</v>
      </c>
      <c r="L67" s="16" t="b">
        <f t="shared" si="5"/>
        <v>1</v>
      </c>
    </row>
    <row r="68" spans="1:12" x14ac:dyDescent="0.45">
      <c r="A68" s="2">
        <v>0.7</v>
      </c>
      <c r="B68" s="8">
        <f t="shared" si="1"/>
        <v>700</v>
      </c>
      <c r="C68">
        <v>130</v>
      </c>
      <c r="E68" s="1">
        <f t="shared" si="2"/>
        <v>700</v>
      </c>
      <c r="F68" s="7">
        <f>B68*loading</f>
        <v>665</v>
      </c>
      <c r="G68" s="3">
        <f>2*RS*F68/C68/C68</f>
        <v>2.7544378698224851E-2</v>
      </c>
      <c r="H68" s="1" cm="1">
        <f t="array" ref="H68">1/(1-SQRT(1-4*(RS/$C68/$C68)*($F68+(VAC*VAC/RP))))</f>
        <v>33.862204862813002</v>
      </c>
      <c r="I68" s="4">
        <f t="shared" si="3"/>
        <v>0.93271339429819244</v>
      </c>
      <c r="K68" s="16">
        <f t="shared" si="4"/>
        <v>652.89937600873475</v>
      </c>
      <c r="L68" s="16" t="b">
        <f t="shared" si="5"/>
        <v>1</v>
      </c>
    </row>
    <row r="69" spans="1:12" x14ac:dyDescent="0.45">
      <c r="A69" s="2">
        <v>0.8</v>
      </c>
      <c r="B69" s="8">
        <f t="shared" si="1"/>
        <v>800</v>
      </c>
      <c r="C69">
        <v>130</v>
      </c>
      <c r="E69" s="1">
        <f t="shared" si="2"/>
        <v>800</v>
      </c>
      <c r="F69" s="7">
        <f>B69*loading</f>
        <v>760</v>
      </c>
      <c r="G69" s="3">
        <f>2*RS*F69/C69/C69</f>
        <v>3.1479289940828402E-2</v>
      </c>
      <c r="H69" s="1" cm="1">
        <f t="array" ref="H69">1/(1-SQRT(1-4*(RS/$C69/$C69)*($F69+(VAC*VAC/RP))))</f>
        <v>29.766682948176211</v>
      </c>
      <c r="I69" s="4">
        <f t="shared" si="3"/>
        <v>0.93703404310235172</v>
      </c>
      <c r="K69" s="16">
        <f t="shared" si="4"/>
        <v>749.62723448188137</v>
      </c>
      <c r="L69" s="16" t="b">
        <f t="shared" si="5"/>
        <v>1</v>
      </c>
    </row>
    <row r="70" spans="1:12" x14ac:dyDescent="0.45">
      <c r="A70" s="2">
        <v>0.9</v>
      </c>
      <c r="B70" s="8">
        <f t="shared" si="1"/>
        <v>900</v>
      </c>
      <c r="C70">
        <v>130</v>
      </c>
      <c r="E70" s="1">
        <f t="shared" si="2"/>
        <v>900</v>
      </c>
      <c r="F70" s="7">
        <f>B70*loading</f>
        <v>855</v>
      </c>
      <c r="G70" s="3">
        <f>2*RS*F70/C70/C70</f>
        <v>3.541420118343195E-2</v>
      </c>
      <c r="H70" s="1" cm="1">
        <f t="array" ref="H70">1/(1-SQRT(1-4*(RS/$C70/$C70)*($F70+(VAC*VAC/RP))))</f>
        <v>26.542857554441309</v>
      </c>
      <c r="I70" s="4">
        <f t="shared" si="3"/>
        <v>0.93999409741616102</v>
      </c>
      <c r="K70" s="16">
        <f t="shared" si="4"/>
        <v>845.99468767454493</v>
      </c>
      <c r="L70" s="16" t="b">
        <f t="shared" si="5"/>
        <v>1</v>
      </c>
    </row>
    <row r="71" spans="1:12" x14ac:dyDescent="0.45">
      <c r="A71" s="2">
        <v>1</v>
      </c>
      <c r="B71" s="8">
        <f t="shared" si="1"/>
        <v>1000</v>
      </c>
      <c r="C71">
        <v>130</v>
      </c>
      <c r="E71" s="1">
        <f t="shared" si="2"/>
        <v>1000</v>
      </c>
      <c r="F71" s="7">
        <f>B71*loading</f>
        <v>950</v>
      </c>
      <c r="G71" s="3">
        <f>2*RS*F71/C71/C71</f>
        <v>3.9349112426035497E-2</v>
      </c>
      <c r="H71" s="1" cm="1">
        <f t="array" ref="H71">1/(1-SQRT(1-4*(RS/$C71/$C71)*($F71+(VAC*VAC/RP))))</f>
        <v>23.939134008130058</v>
      </c>
      <c r="I71" s="4">
        <f t="shared" si="3"/>
        <v>0.94198367546783945</v>
      </c>
      <c r="K71" s="16">
        <f t="shared" si="4"/>
        <v>941.98367546783948</v>
      </c>
      <c r="L71" s="16" t="b">
        <f t="shared" si="5"/>
        <v>1</v>
      </c>
    </row>
    <row r="72" spans="1:12" x14ac:dyDescent="0.45">
      <c r="A72" s="2">
        <v>1.1000000000000001</v>
      </c>
      <c r="B72" s="8">
        <f t="shared" si="1"/>
        <v>1100</v>
      </c>
      <c r="C72">
        <v>130</v>
      </c>
      <c r="E72" s="1">
        <f t="shared" si="2"/>
        <v>1100</v>
      </c>
      <c r="F72" s="7">
        <f>B72*loading</f>
        <v>1045</v>
      </c>
      <c r="G72" s="3">
        <f>2*RS*F72/C72/C72</f>
        <v>4.3284023668639059E-2</v>
      </c>
      <c r="H72" s="1" cm="1">
        <f t="array" ref="H72">1/(1-SQRT(1-4*(RS/$C72/$C72)*($F72+(VAC*VAC/RP))))</f>
        <v>21.792241597525475</v>
      </c>
      <c r="I72" s="4">
        <f t="shared" si="3"/>
        <v>0.94325590109999335</v>
      </c>
      <c r="K72" s="16">
        <f t="shared" si="4"/>
        <v>1037.5814912099927</v>
      </c>
      <c r="L72" s="16" t="b">
        <f t="shared" si="5"/>
        <v>1</v>
      </c>
    </row>
    <row r="73" spans="1:12" x14ac:dyDescent="0.45">
      <c r="A73" s="2">
        <v>1.2</v>
      </c>
      <c r="B73" s="8">
        <f t="shared" si="1"/>
        <v>1200</v>
      </c>
      <c r="C73">
        <v>130</v>
      </c>
      <c r="E73" s="1">
        <f t="shared" si="2"/>
        <v>1200</v>
      </c>
      <c r="F73" s="7">
        <f>B73*loading</f>
        <v>1140</v>
      </c>
      <c r="G73" s="3">
        <f>2*RS*F73/C73/C73</f>
        <v>4.7218934911242606E-2</v>
      </c>
      <c r="H73" s="1" cm="1">
        <f t="array" ref="H73">1/(1-SQRT(1-4*(RS/$C73/$C73)*($F73+(VAC*VAC/RP))))</f>
        <v>19.991602313523053</v>
      </c>
      <c r="I73" s="4">
        <f t="shared" si="3"/>
        <v>0.9439821684136922</v>
      </c>
      <c r="K73" s="16">
        <f t="shared" si="4"/>
        <v>1132.7786020964306</v>
      </c>
      <c r="L73" s="16" t="b">
        <f t="shared" si="5"/>
        <v>1</v>
      </c>
    </row>
    <row r="74" spans="1:12" x14ac:dyDescent="0.45">
      <c r="A74" s="2">
        <v>1.3</v>
      </c>
      <c r="B74" s="8">
        <f t="shared" si="1"/>
        <v>1300</v>
      </c>
      <c r="C74">
        <v>130</v>
      </c>
      <c r="E74" s="1">
        <f t="shared" si="2"/>
        <v>1300</v>
      </c>
      <c r="F74" s="7">
        <f>B74*loading</f>
        <v>1235</v>
      </c>
      <c r="G74" s="3">
        <f>2*RS*F74/C74/C74</f>
        <v>5.1153846153846154E-2</v>
      </c>
      <c r="H74" s="1" cm="1">
        <f t="array" ref="H74">1/(1-SQRT(1-4*(RS/$C74/$C74)*($F74+(VAC*VAC/RP))))</f>
        <v>18.459660831782475</v>
      </c>
      <c r="I74" s="4">
        <f t="shared" si="3"/>
        <v>0.94428265024118052</v>
      </c>
      <c r="K74" s="16">
        <f t="shared" si="4"/>
        <v>1227.5674453135348</v>
      </c>
      <c r="L74" s="16" t="b">
        <f t="shared" si="5"/>
        <v>1</v>
      </c>
    </row>
    <row r="75" spans="1:12" x14ac:dyDescent="0.45">
      <c r="A75" s="2">
        <v>1.4</v>
      </c>
      <c r="B75" s="8">
        <f t="shared" si="1"/>
        <v>1400</v>
      </c>
      <c r="C75">
        <v>130</v>
      </c>
      <c r="E75" s="1">
        <f t="shared" si="2"/>
        <v>1400</v>
      </c>
      <c r="F75" s="7">
        <f>B75*loading</f>
        <v>1330</v>
      </c>
      <c r="G75" s="3">
        <f>2*RS*F75/C75/C75</f>
        <v>5.5088757396449702E-2</v>
      </c>
      <c r="H75" s="1" cm="1">
        <f t="array" ref="H75">1/(1-SQRT(1-4*(RS/$C75/$C75)*($F75+(VAC*VAC/RP))))</f>
        <v>17.140413656017429</v>
      </c>
      <c r="I75" s="4">
        <f t="shared" si="3"/>
        <v>0.94424408957113759</v>
      </c>
      <c r="K75" s="16">
        <f t="shared" si="4"/>
        <v>1321.9417253995925</v>
      </c>
      <c r="L75" s="16" t="b">
        <f t="shared" si="5"/>
        <v>1</v>
      </c>
    </row>
    <row r="76" spans="1:12" x14ac:dyDescent="0.45">
      <c r="A76" s="2">
        <v>1.5</v>
      </c>
      <c r="B76" s="8">
        <f t="shared" ref="B76:B121" si="6">1000*A76</f>
        <v>1500</v>
      </c>
      <c r="C76">
        <v>130</v>
      </c>
      <c r="E76" s="1">
        <f t="shared" ref="E76:E121" si="7">(1-D76)*B76</f>
        <v>1500</v>
      </c>
      <c r="F76" s="7">
        <f>B76*loading</f>
        <v>1425</v>
      </c>
      <c r="G76" s="3">
        <f>2*RS*F76/C76/C76</f>
        <v>5.9023668639053249E-2</v>
      </c>
      <c r="H76" s="1" cm="1">
        <f t="array" ref="H76">1/(1-SQRT(1-4*(RS/$C76/$C76)*($F76+(VAC*VAC/RP))))</f>
        <v>15.992409119184572</v>
      </c>
      <c r="I76" s="4">
        <f t="shared" ref="I76:I121" si="8">G76*H76</f>
        <v>0.94393065659092357</v>
      </c>
      <c r="K76" s="16">
        <f t="shared" ref="K76:K121" si="9">B76*I76</f>
        <v>1415.8959848863853</v>
      </c>
      <c r="L76" s="16" t="b">
        <f t="shared" ref="L76:L121" si="10">K76&lt;F76</f>
        <v>1</v>
      </c>
    </row>
    <row r="77" spans="1:12" x14ac:dyDescent="0.45">
      <c r="A77" s="2">
        <v>1.6</v>
      </c>
      <c r="B77" s="8">
        <f t="shared" si="6"/>
        <v>1600</v>
      </c>
      <c r="C77">
        <v>130</v>
      </c>
      <c r="E77" s="1">
        <f t="shared" si="7"/>
        <v>1600</v>
      </c>
      <c r="F77" s="7">
        <f>B77*loading</f>
        <v>1520</v>
      </c>
      <c r="G77" s="3">
        <f>2*RS*F77/C77/C77</f>
        <v>6.2958579881656804E-2</v>
      </c>
      <c r="H77" s="1" cm="1">
        <f t="array" ref="H77">1/(1-SQRT(1-4*(RS/$C77/$C77)*($F77+(VAC*VAC/RP))))</f>
        <v>14.984309270762427</v>
      </c>
      <c r="I77" s="4">
        <f t="shared" si="8"/>
        <v>0.94339083219474684</v>
      </c>
      <c r="K77" s="16">
        <f t="shared" si="9"/>
        <v>1509.425331511595</v>
      </c>
      <c r="L77" s="16" t="b">
        <f t="shared" si="10"/>
        <v>1</v>
      </c>
    </row>
    <row r="78" spans="1:12" x14ac:dyDescent="0.45">
      <c r="A78" s="2">
        <v>1.7</v>
      </c>
      <c r="B78" s="8">
        <f t="shared" si="6"/>
        <v>1700</v>
      </c>
      <c r="C78">
        <v>130</v>
      </c>
      <c r="E78" s="1">
        <f t="shared" si="7"/>
        <v>1700</v>
      </c>
      <c r="F78" s="7">
        <f>B78*loading</f>
        <v>1615</v>
      </c>
      <c r="G78" s="3">
        <f>2*RS*F78/C78/C78</f>
        <v>6.6893491124260351E-2</v>
      </c>
      <c r="H78" s="1" cm="1">
        <f t="array" ref="H78">1/(1-SQRT(1-4*(RS/$C78/$C78)*($F78+(VAC*VAC/RP))))</f>
        <v>14.091982660755288</v>
      </c>
      <c r="I78" s="4">
        <f t="shared" si="8"/>
        <v>0.94266191704046465</v>
      </c>
      <c r="K78" s="16">
        <f t="shared" si="9"/>
        <v>1602.52525896879</v>
      </c>
      <c r="L78" s="16" t="b">
        <f t="shared" si="10"/>
        <v>1</v>
      </c>
    </row>
    <row r="79" spans="1:12" x14ac:dyDescent="0.45">
      <c r="A79" s="2">
        <v>1.8</v>
      </c>
      <c r="B79" s="8">
        <f t="shared" si="6"/>
        <v>1800</v>
      </c>
      <c r="C79">
        <v>130</v>
      </c>
      <c r="E79" s="1">
        <f t="shared" si="7"/>
        <v>1800</v>
      </c>
      <c r="F79" s="7">
        <f>B79*loading</f>
        <v>1710</v>
      </c>
      <c r="G79" s="3">
        <f>2*RS*F79/C79/C79</f>
        <v>7.0828402366863899E-2</v>
      </c>
      <c r="H79" s="1" cm="1">
        <f t="array" ref="H79">1/(1-SQRT(1-4*(RS/$C79/$C79)*($F79+(VAC*VAC/RP))))</f>
        <v>13.296545429413607</v>
      </c>
      <c r="I79" s="4">
        <f t="shared" si="8"/>
        <v>0.94177306976379205</v>
      </c>
      <c r="K79" s="16">
        <f t="shared" si="9"/>
        <v>1695.1915255748256</v>
      </c>
      <c r="L79" s="16" t="b">
        <f t="shared" si="10"/>
        <v>1</v>
      </c>
    </row>
    <row r="80" spans="1:12" x14ac:dyDescent="0.45">
      <c r="A80" s="2">
        <v>1.9</v>
      </c>
      <c r="B80" s="8">
        <f t="shared" si="6"/>
        <v>1900</v>
      </c>
      <c r="C80">
        <v>130</v>
      </c>
      <c r="E80" s="1">
        <f t="shared" si="7"/>
        <v>1900</v>
      </c>
      <c r="F80" s="7">
        <f>B80*loading</f>
        <v>1805</v>
      </c>
      <c r="G80" s="3">
        <f>2*RS*F80/C80/C80</f>
        <v>7.4763313609467461E-2</v>
      </c>
      <c r="H80" s="1" cm="1">
        <f t="array" ref="H80">1/(1-SQRT(1-4*(RS/$C80/$C80)*($F80+(VAC*VAC/RP))))</f>
        <v>12.583008427616432</v>
      </c>
      <c r="I80" s="4">
        <f t="shared" si="8"/>
        <v>0.94074740522445932</v>
      </c>
      <c r="K80" s="16">
        <f t="shared" si="9"/>
        <v>1787.4200699264727</v>
      </c>
      <c r="L80" s="16" t="b">
        <f t="shared" si="10"/>
        <v>1</v>
      </c>
    </row>
    <row r="81" spans="1:12" x14ac:dyDescent="0.45">
      <c r="A81" s="2">
        <v>2</v>
      </c>
      <c r="B81" s="8">
        <f t="shared" si="6"/>
        <v>2000</v>
      </c>
      <c r="C81">
        <v>130</v>
      </c>
      <c r="E81" s="1">
        <f t="shared" si="7"/>
        <v>2000</v>
      </c>
      <c r="F81" s="7">
        <f>B81*loading</f>
        <v>1900</v>
      </c>
      <c r="G81" s="3">
        <f>2*RS*F81/C81/C81</f>
        <v>7.8698224852070994E-2</v>
      </c>
      <c r="H81" s="1" cm="1">
        <f t="array" ref="H81">1/(1-SQRT(1-4*(RS/$C81/$C81)*($F81+(VAC*VAC/RP))))</f>
        <v>11.93932235675299</v>
      </c>
      <c r="I81" s="4">
        <f t="shared" si="8"/>
        <v>0.93960347541310507</v>
      </c>
      <c r="K81" s="16">
        <f t="shared" si="9"/>
        <v>1879.2069508262102</v>
      </c>
      <c r="L81" s="16" t="b">
        <f t="shared" si="10"/>
        <v>1</v>
      </c>
    </row>
    <row r="82" spans="1:12" x14ac:dyDescent="0.45">
      <c r="A82" s="2">
        <v>2.1</v>
      </c>
      <c r="B82" s="8">
        <f t="shared" si="6"/>
        <v>2100</v>
      </c>
      <c r="C82">
        <v>130</v>
      </c>
      <c r="E82" s="1">
        <f t="shared" si="7"/>
        <v>2100</v>
      </c>
      <c r="F82" s="7">
        <f>B82*loading</f>
        <v>1995</v>
      </c>
      <c r="G82" s="3">
        <f>2*RS*F82/C82/C82</f>
        <v>8.2633136094674556E-2</v>
      </c>
      <c r="H82" s="1" cm="1">
        <f t="array" ref="H82">1/(1-SQRT(1-4*(RS/$C82/$C82)*($F82+(VAC*VAC/RP))))</f>
        <v>11.355690699319219</v>
      </c>
      <c r="I82" s="4">
        <f t="shared" si="8"/>
        <v>0.93835633500587512</v>
      </c>
      <c r="K82" s="16">
        <f t="shared" si="9"/>
        <v>1970.5483035123377</v>
      </c>
      <c r="L82" s="16" t="b">
        <f t="shared" si="10"/>
        <v>1</v>
      </c>
    </row>
    <row r="83" spans="1:12" x14ac:dyDescent="0.45">
      <c r="A83" s="2">
        <v>2.2000000000000002</v>
      </c>
      <c r="B83" s="8">
        <f t="shared" si="6"/>
        <v>2200</v>
      </c>
      <c r="C83">
        <v>130</v>
      </c>
      <c r="E83" s="1">
        <f t="shared" si="7"/>
        <v>2200</v>
      </c>
      <c r="F83" s="7">
        <f>B83*loading</f>
        <v>2090</v>
      </c>
      <c r="G83" s="3">
        <f>2*RS*F83/C83/C83</f>
        <v>8.6568047337278117E-2</v>
      </c>
      <c r="H83" s="1" cm="1">
        <f t="array" ref="H83">1/(1-SQRT(1-4*(RS/$C83/$C83)*($F83+(VAC*VAC/RP))))</f>
        <v>10.824066733836386</v>
      </c>
      <c r="I83" s="4">
        <f t="shared" si="8"/>
        <v>0.93701832139660557</v>
      </c>
      <c r="K83" s="16">
        <f t="shared" si="9"/>
        <v>2061.4403070725321</v>
      </c>
      <c r="L83" s="16" t="b">
        <f t="shared" si="10"/>
        <v>1</v>
      </c>
    </row>
    <row r="84" spans="1:12" x14ac:dyDescent="0.45">
      <c r="A84" s="2">
        <v>2.2999999999999998</v>
      </c>
      <c r="B84" s="8">
        <f t="shared" si="6"/>
        <v>2300</v>
      </c>
      <c r="C84">
        <v>130</v>
      </c>
      <c r="E84" s="1">
        <f t="shared" si="7"/>
        <v>2300</v>
      </c>
      <c r="F84" s="7">
        <f>B84*loading</f>
        <v>2185</v>
      </c>
      <c r="G84" s="3">
        <f>2*RS*F84/C84/C84</f>
        <v>9.0502958579881651E-2</v>
      </c>
      <c r="H84" s="1" cm="1">
        <f t="array" ref="H84">1/(1-SQRT(1-4*(RS/$C84/$C84)*($F84+(VAC*VAC/RP))))</f>
        <v>10.337779552402468</v>
      </c>
      <c r="I84" s="4">
        <f t="shared" si="8"/>
        <v>0.93559963463902807</v>
      </c>
      <c r="K84" s="16">
        <f t="shared" si="9"/>
        <v>2151.8791596697647</v>
      </c>
      <c r="L84" s="16" t="b">
        <f t="shared" si="10"/>
        <v>1</v>
      </c>
    </row>
    <row r="85" spans="1:12" x14ac:dyDescent="0.45">
      <c r="A85" s="2">
        <v>2.4</v>
      </c>
      <c r="B85" s="8">
        <f t="shared" si="6"/>
        <v>2400</v>
      </c>
      <c r="C85">
        <v>130</v>
      </c>
      <c r="E85" s="1">
        <f t="shared" si="7"/>
        <v>2400</v>
      </c>
      <c r="F85" s="7">
        <f>B85*loading</f>
        <v>2280</v>
      </c>
      <c r="G85" s="3">
        <f>2*RS*F85/C85/C85</f>
        <v>9.4437869822485213E-2</v>
      </c>
      <c r="H85" s="1" cm="1">
        <f t="array" ref="H85">1/(1-SQRT(1-4*(RS/$C85/$C85)*($F85+(VAC*VAC/RP))))</f>
        <v>9.8912520630748286</v>
      </c>
      <c r="I85" s="4">
        <f t="shared" si="8"/>
        <v>0.93410877471404896</v>
      </c>
      <c r="K85" s="16">
        <f t="shared" si="9"/>
        <v>2241.8610593137173</v>
      </c>
      <c r="L85" s="16" t="b">
        <f t="shared" si="10"/>
        <v>1</v>
      </c>
    </row>
    <row r="86" spans="1:12" x14ac:dyDescent="0.45">
      <c r="A86" s="2">
        <v>2.5</v>
      </c>
      <c r="B86" s="8">
        <f t="shared" si="6"/>
        <v>2500</v>
      </c>
      <c r="C86">
        <v>130</v>
      </c>
      <c r="E86" s="1">
        <f t="shared" si="7"/>
        <v>2500</v>
      </c>
      <c r="F86" s="7">
        <f>B86*loading</f>
        <v>2375</v>
      </c>
      <c r="G86" s="3">
        <f>2*RS*F86/C86/C86</f>
        <v>9.837278106508876E-2</v>
      </c>
      <c r="H86" s="1" cm="1">
        <f t="array" ref="H86">1/(1-SQRT(1-4*(RS/$C86/$C86)*($F86+(VAC*VAC/RP))))</f>
        <v>9.4797856211094089</v>
      </c>
      <c r="I86" s="4">
        <f t="shared" si="8"/>
        <v>0.93255287544937238</v>
      </c>
      <c r="K86" s="16">
        <f t="shared" si="9"/>
        <v>2331.3821886234309</v>
      </c>
      <c r="L86" s="16" t="b">
        <f t="shared" si="10"/>
        <v>1</v>
      </c>
    </row>
    <row r="87" spans="1:12" x14ac:dyDescent="0.45">
      <c r="A87" s="2">
        <v>2.6</v>
      </c>
      <c r="B87" s="8">
        <f t="shared" si="6"/>
        <v>2600</v>
      </c>
      <c r="C87">
        <v>130</v>
      </c>
      <c r="E87" s="1">
        <f t="shared" si="7"/>
        <v>2600</v>
      </c>
      <c r="F87" s="7">
        <f>B87*loading</f>
        <v>2470</v>
      </c>
      <c r="G87" s="3">
        <f>2*RS*F87/C87/C87</f>
        <v>0.10230769230769231</v>
      </c>
      <c r="H87" s="1" cm="1">
        <f t="array" ref="H87">1/(1-SQRT(1-4*(RS/$C87/$C87)*($F87+(VAC*VAC/RP))))</f>
        <v>9.0993936184084063</v>
      </c>
      <c r="I87" s="4">
        <f t="shared" si="8"/>
        <v>0.9309379624987062</v>
      </c>
      <c r="K87" s="16">
        <f t="shared" si="9"/>
        <v>2420.4387024966363</v>
      </c>
      <c r="L87" s="16" t="b">
        <f t="shared" si="10"/>
        <v>1</v>
      </c>
    </row>
    <row r="88" spans="1:12" x14ac:dyDescent="0.45">
      <c r="A88" s="2">
        <v>2.7</v>
      </c>
      <c r="B88" s="8">
        <f t="shared" si="6"/>
        <v>2700</v>
      </c>
      <c r="C88">
        <v>130</v>
      </c>
      <c r="E88" s="1">
        <f t="shared" si="7"/>
        <v>2700</v>
      </c>
      <c r="F88" s="7">
        <f>B88*loading</f>
        <v>2565</v>
      </c>
      <c r="G88" s="3">
        <f>2*RS*F88/C88/C88</f>
        <v>0.10624260355029584</v>
      </c>
      <c r="H88" s="1" cm="1">
        <f t="array" ref="H88">1/(1-SQRT(1-4*(RS/$C88/$C88)*($F88+(VAC*VAC/RP))))</f>
        <v>8.7466715209395769</v>
      </c>
      <c r="I88" s="4">
        <f t="shared" si="8"/>
        <v>0.92926915478384664</v>
      </c>
      <c r="K88" s="16">
        <f t="shared" si="9"/>
        <v>2509.0267179163861</v>
      </c>
      <c r="L88" s="16" t="b">
        <f t="shared" si="10"/>
        <v>1</v>
      </c>
    </row>
    <row r="89" spans="1:12" x14ac:dyDescent="0.45">
      <c r="A89" s="2">
        <v>2.8</v>
      </c>
      <c r="B89" s="8">
        <f t="shared" si="6"/>
        <v>2800</v>
      </c>
      <c r="C89">
        <v>130</v>
      </c>
      <c r="E89" s="1">
        <f t="shared" si="7"/>
        <v>2800</v>
      </c>
      <c r="F89" s="7">
        <f>B89*loading</f>
        <v>2660</v>
      </c>
      <c r="G89" s="3">
        <f>2*RS*F89/C89/C89</f>
        <v>0.1101775147928994</v>
      </c>
      <c r="H89" s="1" cm="1">
        <f t="array" ref="H89">1/(1-SQRT(1-4*(RS/$C89/$C89)*($F89+(VAC*VAC/RP))))</f>
        <v>8.4186943686243065</v>
      </c>
      <c r="I89" s="4">
        <f t="shared" si="8"/>
        <v>0.92755082333600347</v>
      </c>
      <c r="K89" s="16">
        <f t="shared" si="9"/>
        <v>2597.1423053408098</v>
      </c>
      <c r="L89" s="16" t="b">
        <f t="shared" si="10"/>
        <v>1</v>
      </c>
    </row>
    <row r="90" spans="1:12" x14ac:dyDescent="0.45">
      <c r="A90" s="2">
        <v>2.9</v>
      </c>
      <c r="B90" s="8">
        <f t="shared" si="6"/>
        <v>2900</v>
      </c>
      <c r="C90">
        <v>130</v>
      </c>
      <c r="E90" s="1">
        <f t="shared" si="7"/>
        <v>2900</v>
      </c>
      <c r="F90" s="7">
        <f>B90*loading</f>
        <v>2755</v>
      </c>
      <c r="G90" s="3">
        <f>2*RS*F90/C90/C90</f>
        <v>0.11411242603550294</v>
      </c>
      <c r="H90" s="1" cm="1">
        <f t="array" ref="H90">1/(1-SQRT(1-4*(RS/$C90/$C90)*($F90+(VAC*VAC/RP))))</f>
        <v>8.1129351977112965</v>
      </c>
      <c r="I90" s="4">
        <f t="shared" si="8"/>
        <v>0.9257867176796587</v>
      </c>
      <c r="K90" s="16">
        <f t="shared" si="9"/>
        <v>2684.7814812710103</v>
      </c>
      <c r="L90" s="16" t="b">
        <f t="shared" si="10"/>
        <v>1</v>
      </c>
    </row>
    <row r="91" spans="1:12" x14ac:dyDescent="0.45">
      <c r="A91" s="2">
        <v>3</v>
      </c>
      <c r="B91" s="8">
        <f t="shared" si="6"/>
        <v>3000</v>
      </c>
      <c r="C91">
        <v>130</v>
      </c>
      <c r="E91" s="1">
        <f t="shared" si="7"/>
        <v>3000</v>
      </c>
      <c r="F91" s="7">
        <f>B91*loading</f>
        <v>2850</v>
      </c>
      <c r="G91" s="3">
        <f>2*RS*F91/C91/C91</f>
        <v>0.1180473372781065</v>
      </c>
      <c r="H91" s="1" cm="1">
        <f t="array" ref="H91">1/(1-SQRT(1-4*(RS/$C91/$C91)*($F91+(VAC*VAC/RP))))</f>
        <v>7.8271995670309211</v>
      </c>
      <c r="I91" s="4">
        <f t="shared" si="8"/>
        <v>0.92398006723234827</v>
      </c>
      <c r="K91" s="16">
        <f t="shared" si="9"/>
        <v>2771.9402016970448</v>
      </c>
      <c r="L91" s="16" t="b">
        <f t="shared" si="10"/>
        <v>1</v>
      </c>
    </row>
    <row r="92" spans="1:12" x14ac:dyDescent="0.45">
      <c r="A92" s="2">
        <v>0.1</v>
      </c>
      <c r="B92" s="8">
        <f t="shared" si="6"/>
        <v>100</v>
      </c>
      <c r="C92">
        <v>80</v>
      </c>
      <c r="E92" s="1">
        <f t="shared" si="7"/>
        <v>100</v>
      </c>
      <c r="F92" s="7">
        <f>B92*loading</f>
        <v>95</v>
      </c>
      <c r="G92" s="3">
        <f>2*RS*F92/C92/C92</f>
        <v>1.0390625000000001E-2</v>
      </c>
      <c r="H92" s="1" cm="1">
        <f t="array" ref="H92">1/(1-SQRT(1-4*(RS/$C92/$C92)*($F92+(VAC*VAC/RP))))</f>
        <v>68.527153733583503</v>
      </c>
      <c r="I92" s="4">
        <f t="shared" si="8"/>
        <v>0.71203995676301612</v>
      </c>
      <c r="K92" s="16">
        <f t="shared" si="9"/>
        <v>71.203995676301616</v>
      </c>
      <c r="L92" s="16" t="b">
        <f t="shared" si="10"/>
        <v>1</v>
      </c>
    </row>
    <row r="93" spans="1:12" x14ac:dyDescent="0.45">
      <c r="A93" s="2">
        <v>0.2</v>
      </c>
      <c r="B93" s="8">
        <f t="shared" si="6"/>
        <v>200</v>
      </c>
      <c r="C93">
        <v>80</v>
      </c>
      <c r="E93" s="1">
        <f t="shared" si="7"/>
        <v>200</v>
      </c>
      <c r="F93" s="7">
        <f>B93*loading</f>
        <v>190</v>
      </c>
      <c r="G93" s="3">
        <f>2*RS*F93/C93/C93</f>
        <v>2.0781250000000001E-2</v>
      </c>
      <c r="H93" s="1" cm="1">
        <f t="array" ref="H93">1/(1-SQRT(1-4*(RS/$C93/$C93)*($F93+(VAC*VAC/RP))))</f>
        <v>39.691545604124009</v>
      </c>
      <c r="I93" s="4">
        <f t="shared" si="8"/>
        <v>0.82483993208570205</v>
      </c>
      <c r="K93" s="16">
        <f t="shared" si="9"/>
        <v>164.96798641714042</v>
      </c>
      <c r="L93" s="16" t="b">
        <f t="shared" si="10"/>
        <v>1</v>
      </c>
    </row>
    <row r="94" spans="1:12" x14ac:dyDescent="0.45">
      <c r="A94" s="2">
        <v>0.3</v>
      </c>
      <c r="B94" s="8">
        <f t="shared" si="6"/>
        <v>300</v>
      </c>
      <c r="C94">
        <v>80</v>
      </c>
      <c r="E94" s="1">
        <f t="shared" si="7"/>
        <v>300</v>
      </c>
      <c r="F94" s="7">
        <f>B94*loading</f>
        <v>285</v>
      </c>
      <c r="G94" s="3">
        <f>2*RS*F94/C94/C94</f>
        <v>3.1171874999999998E-2</v>
      </c>
      <c r="H94" s="1" cm="1">
        <f t="array" ref="H94">1/(1-SQRT(1-4*(RS/$C94/$C94)*($F94+(VAC*VAC/RP))))</f>
        <v>27.845550136185672</v>
      </c>
      <c r="I94" s="4">
        <f t="shared" si="8"/>
        <v>0.8679980081514127</v>
      </c>
      <c r="K94" s="16">
        <f t="shared" si="9"/>
        <v>260.39940244542379</v>
      </c>
      <c r="L94" s="16" t="b">
        <f t="shared" si="10"/>
        <v>1</v>
      </c>
    </row>
    <row r="95" spans="1:12" x14ac:dyDescent="0.45">
      <c r="A95" s="2">
        <v>0.4</v>
      </c>
      <c r="B95" s="8">
        <f t="shared" si="6"/>
        <v>400</v>
      </c>
      <c r="C95">
        <v>80</v>
      </c>
      <c r="E95" s="1">
        <f t="shared" si="7"/>
        <v>400</v>
      </c>
      <c r="F95" s="7">
        <f>B95*loading</f>
        <v>380</v>
      </c>
      <c r="G95" s="3">
        <f>2*RS*F95/C95/C95</f>
        <v>4.1562500000000002E-2</v>
      </c>
      <c r="H95" s="1" cm="1">
        <f t="array" ref="H95">1/(1-SQRT(1-4*(RS/$C95/$C95)*($F95+(VAC*VAC/RP))))</f>
        <v>21.389924352474441</v>
      </c>
      <c r="I95" s="4">
        <f t="shared" si="8"/>
        <v>0.88901873089971906</v>
      </c>
      <c r="K95" s="16">
        <f t="shared" si="9"/>
        <v>355.6074923598876</v>
      </c>
      <c r="L95" s="16" t="b">
        <f t="shared" si="10"/>
        <v>1</v>
      </c>
    </row>
    <row r="96" spans="1:12" x14ac:dyDescent="0.45">
      <c r="A96" s="2">
        <v>0.5</v>
      </c>
      <c r="B96" s="8">
        <f t="shared" si="6"/>
        <v>500</v>
      </c>
      <c r="C96">
        <v>80</v>
      </c>
      <c r="E96" s="1">
        <f t="shared" si="7"/>
        <v>500</v>
      </c>
      <c r="F96" s="7">
        <f>B96*loading</f>
        <v>475</v>
      </c>
      <c r="G96" s="3">
        <f>2*RS*F96/C96/C96</f>
        <v>5.1953125000000003E-2</v>
      </c>
      <c r="H96" s="1" cm="1">
        <f t="array" ref="H96">1/(1-SQRT(1-4*(RS/$C96/$C96)*($F96+(VAC*VAC/RP))))</f>
        <v>17.326743848784893</v>
      </c>
      <c r="I96" s="4">
        <f t="shared" si="8"/>
        <v>0.90017848901890274</v>
      </c>
      <c r="K96" s="16">
        <f t="shared" si="9"/>
        <v>450.08924450945136</v>
      </c>
      <c r="L96" s="16" t="b">
        <f t="shared" si="10"/>
        <v>1</v>
      </c>
    </row>
    <row r="97" spans="1:12" x14ac:dyDescent="0.45">
      <c r="A97" s="2">
        <v>0.6</v>
      </c>
      <c r="B97" s="8">
        <f t="shared" si="6"/>
        <v>600</v>
      </c>
      <c r="C97">
        <v>80</v>
      </c>
      <c r="E97" s="1">
        <f t="shared" si="7"/>
        <v>600</v>
      </c>
      <c r="F97" s="7">
        <f>B97*loading</f>
        <v>570</v>
      </c>
      <c r="G97" s="3">
        <f>2*RS*F97/C97/C97</f>
        <v>6.2343749999999996E-2</v>
      </c>
      <c r="H97" s="1" cm="1">
        <f t="array" ref="H97">1/(1-SQRT(1-4*(RS/$C97/$C97)*($F97+(VAC*VAC/RP))))</f>
        <v>14.533493976701823</v>
      </c>
      <c r="I97" s="4">
        <f t="shared" si="8"/>
        <v>0.90607251511000431</v>
      </c>
      <c r="K97" s="16">
        <f t="shared" si="9"/>
        <v>543.64350906600259</v>
      </c>
      <c r="L97" s="16" t="b">
        <f t="shared" si="10"/>
        <v>1</v>
      </c>
    </row>
    <row r="98" spans="1:12" x14ac:dyDescent="0.45">
      <c r="A98" s="2">
        <v>0.7</v>
      </c>
      <c r="B98" s="8">
        <f t="shared" si="6"/>
        <v>700</v>
      </c>
      <c r="C98">
        <v>80</v>
      </c>
      <c r="E98" s="1">
        <f t="shared" si="7"/>
        <v>700</v>
      </c>
      <c r="F98" s="7">
        <f>B98*loading</f>
        <v>665</v>
      </c>
      <c r="G98" s="3">
        <f>2*RS*F98/C98/C98</f>
        <v>7.273437499999999E-2</v>
      </c>
      <c r="H98" s="1" cm="1">
        <f t="array" ref="H98">1/(1-SQRT(1-4*(RS/$C98/$C98)*($F98+(VAC*VAC/RP))))</f>
        <v>12.494901573776438</v>
      </c>
      <c r="I98" s="4">
        <f t="shared" si="8"/>
        <v>0.90880885665514555</v>
      </c>
      <c r="K98" s="16">
        <f t="shared" si="9"/>
        <v>636.16619965860184</v>
      </c>
      <c r="L98" s="16" t="b">
        <f t="shared" si="10"/>
        <v>1</v>
      </c>
    </row>
    <row r="99" spans="1:12" x14ac:dyDescent="0.45">
      <c r="A99" s="2">
        <v>0.8</v>
      </c>
      <c r="B99" s="8">
        <f t="shared" si="6"/>
        <v>800</v>
      </c>
      <c r="C99">
        <v>80</v>
      </c>
      <c r="E99" s="1">
        <f t="shared" si="7"/>
        <v>800</v>
      </c>
      <c r="F99" s="7">
        <f>B99*loading</f>
        <v>760</v>
      </c>
      <c r="G99" s="3">
        <f>2*RS*F99/C99/C99</f>
        <v>8.3125000000000004E-2</v>
      </c>
      <c r="H99" s="1" cm="1">
        <f t="array" ref="H99">1/(1-SQRT(1-4*(RS/$C99/$C99)*($F99+(VAC*VAC/RP))))</f>
        <v>10.941230458387555</v>
      </c>
      <c r="I99" s="4">
        <f t="shared" si="8"/>
        <v>0.90948978185346552</v>
      </c>
      <c r="K99" s="16">
        <f t="shared" si="9"/>
        <v>727.59182548277238</v>
      </c>
      <c r="L99" s="16" t="b">
        <f t="shared" si="10"/>
        <v>1</v>
      </c>
    </row>
    <row r="100" spans="1:12" x14ac:dyDescent="0.45">
      <c r="A100" s="2">
        <v>0.9</v>
      </c>
      <c r="B100" s="8">
        <f t="shared" si="6"/>
        <v>900</v>
      </c>
      <c r="C100">
        <v>80</v>
      </c>
      <c r="E100" s="1">
        <f t="shared" si="7"/>
        <v>900</v>
      </c>
      <c r="F100" s="7">
        <f>B100*loading</f>
        <v>855</v>
      </c>
      <c r="G100" s="3">
        <f>2*RS*F100/C100/C100</f>
        <v>9.3515625000000005E-2</v>
      </c>
      <c r="H100" s="1" cm="1">
        <f t="array" ref="H100">1/(1-SQRT(1-4*(RS/$C100/$C100)*($F100+(VAC*VAC/RP))))</f>
        <v>9.7175954466851007</v>
      </c>
      <c r="I100" s="4">
        <f t="shared" si="8"/>
        <v>0.90874701169391137</v>
      </c>
      <c r="K100" s="16">
        <f t="shared" si="9"/>
        <v>817.87231052452023</v>
      </c>
      <c r="L100" s="16" t="b">
        <f t="shared" si="10"/>
        <v>1</v>
      </c>
    </row>
    <row r="101" spans="1:12" x14ac:dyDescent="0.45">
      <c r="A101" s="2">
        <v>1</v>
      </c>
      <c r="B101" s="8">
        <f t="shared" si="6"/>
        <v>1000</v>
      </c>
      <c r="C101">
        <v>80</v>
      </c>
      <c r="E101" s="1">
        <f t="shared" si="7"/>
        <v>1000</v>
      </c>
      <c r="F101" s="7">
        <f>B101*loading</f>
        <v>950</v>
      </c>
      <c r="G101" s="3">
        <f>2*RS*F101/C101/C101</f>
        <v>0.10390625000000001</v>
      </c>
      <c r="H101" s="1" cm="1">
        <f t="array" ref="H101">1/(1-SQRT(1-4*(RS/$C101/$C101)*($F101+(VAC*VAC/RP))))</f>
        <v>8.7287144154208089</v>
      </c>
      <c r="I101" s="4">
        <f t="shared" si="8"/>
        <v>0.90696798222731845</v>
      </c>
      <c r="K101" s="16">
        <f t="shared" si="9"/>
        <v>906.96798222731843</v>
      </c>
      <c r="L101" s="16" t="b">
        <f t="shared" si="10"/>
        <v>1</v>
      </c>
    </row>
    <row r="102" spans="1:12" x14ac:dyDescent="0.45">
      <c r="A102" s="2">
        <v>1.1000000000000001</v>
      </c>
      <c r="B102" s="8">
        <f t="shared" si="6"/>
        <v>1100</v>
      </c>
      <c r="C102">
        <v>80</v>
      </c>
      <c r="E102" s="1">
        <f t="shared" si="7"/>
        <v>1100</v>
      </c>
      <c r="F102" s="7">
        <f>B102*loading</f>
        <v>1045</v>
      </c>
      <c r="G102" s="3">
        <f>2*RS*F102/C102/C102</f>
        <v>0.11429687500000001</v>
      </c>
      <c r="H102" s="1" cm="1">
        <f t="array" ref="H102">1/(1-SQRT(1-4*(RS/$C102/$C102)*($F102+(VAC*VAC/RP))))</f>
        <v>7.9127530941108155</v>
      </c>
      <c r="I102" s="4">
        <f t="shared" si="8"/>
        <v>0.90440295130344717</v>
      </c>
      <c r="K102" s="16">
        <f t="shared" si="9"/>
        <v>994.84324643379193</v>
      </c>
      <c r="L102" s="16" t="b">
        <f t="shared" si="10"/>
        <v>1</v>
      </c>
    </row>
    <row r="103" spans="1:12" x14ac:dyDescent="0.45">
      <c r="A103" s="2">
        <v>1.2</v>
      </c>
      <c r="B103" s="8">
        <f t="shared" si="6"/>
        <v>1200</v>
      </c>
      <c r="C103">
        <v>80</v>
      </c>
      <c r="E103" s="1">
        <f t="shared" si="7"/>
        <v>1200</v>
      </c>
      <c r="F103" s="7">
        <f>B103*loading</f>
        <v>1140</v>
      </c>
      <c r="G103" s="3">
        <f>2*RS*F103/C103/C103</f>
        <v>0.12468749999999999</v>
      </c>
      <c r="H103" s="1" cm="1">
        <f t="array" ref="H103">1/(1-SQRT(1-4*(RS/$C103/$C103)*($F103+(VAC*VAC/RP))))</f>
        <v>7.2278315422415362</v>
      </c>
      <c r="I103" s="4">
        <f t="shared" si="8"/>
        <v>0.90122024542324153</v>
      </c>
      <c r="K103" s="16">
        <f t="shared" si="9"/>
        <v>1081.4642945078899</v>
      </c>
      <c r="L103" s="16" t="b">
        <f t="shared" si="10"/>
        <v>1</v>
      </c>
    </row>
    <row r="104" spans="1:12" x14ac:dyDescent="0.45">
      <c r="A104" s="2">
        <v>1.3</v>
      </c>
      <c r="B104" s="8">
        <f t="shared" si="6"/>
        <v>1300</v>
      </c>
      <c r="C104">
        <v>80</v>
      </c>
      <c r="E104" s="1">
        <f t="shared" si="7"/>
        <v>1300</v>
      </c>
      <c r="F104" s="7">
        <f>B104*loading</f>
        <v>1235</v>
      </c>
      <c r="G104" s="3">
        <f>2*RS*F104/C104/C104</f>
        <v>0.13507812499999999</v>
      </c>
      <c r="H104" s="1" cm="1">
        <f t="array" ref="H104">1/(1-SQRT(1-4*(RS/$C104/$C104)*($F104+(VAC*VAC/RP))))</f>
        <v>6.6445751164826383</v>
      </c>
      <c r="I104" s="4">
        <f t="shared" si="8"/>
        <v>0.89753674815613138</v>
      </c>
      <c r="K104" s="16">
        <f t="shared" si="9"/>
        <v>1166.7977726029708</v>
      </c>
      <c r="L104" s="16" t="b">
        <f t="shared" si="10"/>
        <v>1</v>
      </c>
    </row>
    <row r="105" spans="1:12" x14ac:dyDescent="0.45">
      <c r="A105" s="2">
        <v>1.4</v>
      </c>
      <c r="B105" s="8">
        <f t="shared" si="6"/>
        <v>1400</v>
      </c>
      <c r="C105">
        <v>80</v>
      </c>
      <c r="E105" s="1">
        <f t="shared" si="7"/>
        <v>1400</v>
      </c>
      <c r="F105" s="7">
        <f>B105*loading</f>
        <v>1330</v>
      </c>
      <c r="G105" s="3">
        <f>2*RS*F105/C105/C105</f>
        <v>0.14546874999999998</v>
      </c>
      <c r="H105" s="1" cm="1">
        <f t="array" ref="H105">1/(1-SQRT(1-4*(RS/$C105/$C105)*($F105+(VAC*VAC/RP))))</f>
        <v>6.1417704413130902</v>
      </c>
      <c r="I105" s="4">
        <f t="shared" si="8"/>
        <v>0.89343566888476345</v>
      </c>
      <c r="K105" s="16">
        <f t="shared" si="9"/>
        <v>1250.8099364386687</v>
      </c>
      <c r="L105" s="16" t="b">
        <f t="shared" si="10"/>
        <v>1</v>
      </c>
    </row>
    <row r="106" spans="1:12" x14ac:dyDescent="0.45">
      <c r="A106" s="2">
        <v>1.5</v>
      </c>
      <c r="B106" s="8">
        <f t="shared" si="6"/>
        <v>1500</v>
      </c>
      <c r="C106">
        <v>80</v>
      </c>
      <c r="E106" s="1">
        <f t="shared" si="7"/>
        <v>1500</v>
      </c>
      <c r="F106" s="7">
        <f>B106*loading</f>
        <v>1425</v>
      </c>
      <c r="G106" s="3">
        <f>2*RS*F106/C106/C106</f>
        <v>0.15585937499999997</v>
      </c>
      <c r="H106" s="1" cm="1">
        <f t="array" ref="H106">1/(1-SQRT(1-4*(RS/$C106/$C106)*($F106+(VAC*VAC/RP))))</f>
        <v>5.7037144805032778</v>
      </c>
      <c r="I106" s="4">
        <f t="shared" si="8"/>
        <v>0.88897737410969035</v>
      </c>
      <c r="K106" s="16">
        <f t="shared" si="9"/>
        <v>1333.4660611645356</v>
      </c>
      <c r="L106" s="16" t="b">
        <f t="shared" si="10"/>
        <v>1</v>
      </c>
    </row>
    <row r="107" spans="1:12" x14ac:dyDescent="0.45">
      <c r="A107" s="2">
        <v>1.6</v>
      </c>
      <c r="B107" s="8">
        <f t="shared" si="6"/>
        <v>1600</v>
      </c>
      <c r="C107">
        <v>80</v>
      </c>
      <c r="E107" s="1">
        <f t="shared" si="7"/>
        <v>1600</v>
      </c>
      <c r="F107" s="7">
        <f>B107*loading</f>
        <v>1520</v>
      </c>
      <c r="G107" s="3">
        <f>2*RS*F107/C107/C107</f>
        <v>0.16625000000000001</v>
      </c>
      <c r="H107" s="1" cm="1">
        <f t="array" ref="H107">1/(1-SQRT(1-4*(RS/$C107/$C107)*($F107+(VAC*VAC/RP))))</f>
        <v>5.3185337843289089</v>
      </c>
      <c r="I107" s="4">
        <f t="shared" si="8"/>
        <v>0.8842062416446812</v>
      </c>
      <c r="K107" s="16">
        <f t="shared" si="9"/>
        <v>1414.72998663149</v>
      </c>
      <c r="L107" s="16" t="b">
        <f t="shared" si="10"/>
        <v>1</v>
      </c>
    </row>
    <row r="108" spans="1:12" x14ac:dyDescent="0.45">
      <c r="A108" s="2">
        <v>1.7</v>
      </c>
      <c r="B108" s="8">
        <f t="shared" si="6"/>
        <v>1700</v>
      </c>
      <c r="C108">
        <v>80</v>
      </c>
      <c r="E108" s="1">
        <f t="shared" si="7"/>
        <v>1700</v>
      </c>
      <c r="F108" s="7">
        <f>B108*loading</f>
        <v>1615</v>
      </c>
      <c r="G108" s="3">
        <f>2*RS*F108/C108/C108</f>
        <v>0.176640625</v>
      </c>
      <c r="H108" s="1" cm="1">
        <f t="array" ref="H108">1/(1-SQRT(1-4*(RS/$C108/$C108)*($F108+(VAC*VAC/RP))))</f>
        <v>4.9770834775964534</v>
      </c>
      <c r="I108" s="4">
        <f t="shared" si="8"/>
        <v>0.879155136159811</v>
      </c>
      <c r="K108" s="16">
        <f t="shared" si="9"/>
        <v>1494.5637314716787</v>
      </c>
      <c r="L108" s="16" t="b">
        <f t="shared" si="10"/>
        <v>1</v>
      </c>
    </row>
    <row r="109" spans="1:12" x14ac:dyDescent="0.45">
      <c r="A109" s="2">
        <v>1.8</v>
      </c>
      <c r="B109" s="8">
        <f t="shared" si="6"/>
        <v>1800</v>
      </c>
      <c r="C109">
        <v>80</v>
      </c>
      <c r="E109" s="1">
        <f t="shared" si="7"/>
        <v>1800</v>
      </c>
      <c r="F109" s="7">
        <f>B109*loading</f>
        <v>1710</v>
      </c>
      <c r="G109" s="3">
        <f>2*RS*F109/C109/C109</f>
        <v>0.18703125000000001</v>
      </c>
      <c r="H109" s="1" cm="1">
        <f t="array" ref="H109">1/(1-SQRT(1-4*(RS/$C109/$C109)*($F109+(VAC*VAC/RP))))</f>
        <v>4.6722053609871459</v>
      </c>
      <c r="I109" s="4">
        <f t="shared" si="8"/>
        <v>0.87384840892212723</v>
      </c>
      <c r="K109" s="16">
        <f t="shared" si="9"/>
        <v>1572.9271360598291</v>
      </c>
      <c r="L109" s="16" t="b">
        <f t="shared" si="10"/>
        <v>1</v>
      </c>
    </row>
    <row r="110" spans="1:12" x14ac:dyDescent="0.45">
      <c r="A110" s="2">
        <v>1.9</v>
      </c>
      <c r="B110" s="8">
        <f t="shared" si="6"/>
        <v>1900</v>
      </c>
      <c r="C110">
        <v>80</v>
      </c>
      <c r="E110" s="1">
        <f t="shared" si="7"/>
        <v>1900</v>
      </c>
      <c r="F110" s="7">
        <f>B110*loading</f>
        <v>1805</v>
      </c>
      <c r="G110" s="3">
        <f>2*RS*F110/C110/C110</f>
        <v>0.197421875</v>
      </c>
      <c r="H110" s="1" cm="1">
        <f t="array" ref="H110">1/(1-SQRT(1-4*(RS/$C110/$C110)*($F110+(VAC*VAC/RP))))</f>
        <v>4.3982155051553464</v>
      </c>
      <c r="I110" s="4">
        <f t="shared" si="8"/>
        <v>0.8683039516818406</v>
      </c>
      <c r="K110" s="16">
        <f t="shared" si="9"/>
        <v>1649.7775081954971</v>
      </c>
      <c r="L110" s="16" t="b">
        <f t="shared" si="10"/>
        <v>1</v>
      </c>
    </row>
    <row r="111" spans="1:12" x14ac:dyDescent="0.45">
      <c r="A111" s="2">
        <v>2</v>
      </c>
      <c r="B111" s="8">
        <f t="shared" si="6"/>
        <v>2000</v>
      </c>
      <c r="C111">
        <v>80</v>
      </c>
      <c r="E111" s="1">
        <f t="shared" si="7"/>
        <v>2000</v>
      </c>
      <c r="F111" s="7">
        <f>B111*loading</f>
        <v>1900</v>
      </c>
      <c r="G111" s="3">
        <f>2*RS*F111/C111/C111</f>
        <v>0.20781250000000001</v>
      </c>
      <c r="H111" s="1" cm="1">
        <f t="array" ref="H111">1/(1-SQRT(1-4*(RS/$C111/$C111)*($F111+(VAC*VAC/RP))))</f>
        <v>4.1505425621392931</v>
      </c>
      <c r="I111" s="4">
        <f t="shared" si="8"/>
        <v>0.86253462619457189</v>
      </c>
      <c r="K111" s="16">
        <f t="shared" si="9"/>
        <v>1725.0692523891437</v>
      </c>
      <c r="L111" s="16" t="b">
        <f t="shared" si="10"/>
        <v>1</v>
      </c>
    </row>
    <row r="112" spans="1:12" x14ac:dyDescent="0.45">
      <c r="A112" s="2">
        <v>2.1</v>
      </c>
      <c r="B112" s="8">
        <f t="shared" si="6"/>
        <v>2100</v>
      </c>
      <c r="C112">
        <v>80</v>
      </c>
      <c r="E112" s="1">
        <f t="shared" si="7"/>
        <v>2100</v>
      </c>
      <c r="F112" s="7">
        <f>B112*loading</f>
        <v>1995</v>
      </c>
      <c r="G112" s="3">
        <f>2*RS*F112/C112/C112</f>
        <v>0.218203125</v>
      </c>
      <c r="H112" s="1" cm="1">
        <f t="array" ref="H112">1/(1-SQRT(1-4*(RS/$C112/$C112)*($F112+(VAC*VAC/RP))))</f>
        <v>3.9254674742112394</v>
      </c>
      <c r="I112" s="4">
        <f t="shared" si="8"/>
        <v>0.85654926995874936</v>
      </c>
      <c r="K112" s="16">
        <f t="shared" si="9"/>
        <v>1798.7534669133736</v>
      </c>
      <c r="L112" s="16" t="b">
        <f t="shared" si="10"/>
        <v>1</v>
      </c>
    </row>
    <row r="113" spans="1:12" x14ac:dyDescent="0.45">
      <c r="A113" s="2">
        <v>2.2000000000000002</v>
      </c>
      <c r="B113" s="8">
        <f t="shared" si="6"/>
        <v>2200</v>
      </c>
      <c r="C113">
        <v>80</v>
      </c>
      <c r="E113" s="1">
        <f t="shared" si="7"/>
        <v>2200</v>
      </c>
      <c r="F113" s="7">
        <f>B113*loading</f>
        <v>2090</v>
      </c>
      <c r="G113" s="3">
        <f>2*RS*F113/C113/C113</f>
        <v>0.22859375000000001</v>
      </c>
      <c r="H113" s="1" cm="1">
        <f t="array" ref="H113">1/(1-SQRT(1-4*(RS/$C113/$C113)*($F113+(VAC*VAC/RP))))</f>
        <v>3.7199328776230707</v>
      </c>
      <c r="I113" s="4">
        <f t="shared" si="8"/>
        <v>0.8503534062441489</v>
      </c>
      <c r="K113" s="16">
        <f t="shared" si="9"/>
        <v>1870.7774937371275</v>
      </c>
      <c r="L113" s="16" t="b">
        <f t="shared" si="10"/>
        <v>1</v>
      </c>
    </row>
    <row r="114" spans="1:12" x14ac:dyDescent="0.45">
      <c r="A114" s="2">
        <v>2.2999999999999998</v>
      </c>
      <c r="B114" s="8">
        <f t="shared" si="6"/>
        <v>2300</v>
      </c>
      <c r="C114">
        <v>80</v>
      </c>
      <c r="E114" s="1">
        <f t="shared" si="7"/>
        <v>2300</v>
      </c>
      <c r="F114" s="7">
        <f>B114*loading</f>
        <v>2185</v>
      </c>
      <c r="G114" s="3">
        <f>2*RS*F114/C114/C114</f>
        <v>0.23898437499999997</v>
      </c>
      <c r="H114" s="1" cm="1">
        <f t="array" ref="H114">1/(1-SQRT(1-4*(RS/$C114/$C114)*($F114+(VAC*VAC/RP))))</f>
        <v>3.5314013380250988</v>
      </c>
      <c r="I114" s="4">
        <f t="shared" si="8"/>
        <v>0.84394974164209191</v>
      </c>
      <c r="K114" s="16">
        <f t="shared" si="9"/>
        <v>1941.0844057768113</v>
      </c>
      <c r="L114" s="16" t="b">
        <f t="shared" si="10"/>
        <v>1</v>
      </c>
    </row>
    <row r="115" spans="1:12" x14ac:dyDescent="0.45">
      <c r="A115" s="2">
        <v>2.4</v>
      </c>
      <c r="B115" s="8">
        <f t="shared" si="6"/>
        <v>2400</v>
      </c>
      <c r="C115">
        <v>80</v>
      </c>
      <c r="E115" s="1">
        <f t="shared" si="7"/>
        <v>2400</v>
      </c>
      <c r="F115" s="7">
        <f>B115*loading</f>
        <v>2280</v>
      </c>
      <c r="G115" s="3">
        <f>2*RS*F115/C115/C115</f>
        <v>0.24937499999999999</v>
      </c>
      <c r="H115" s="1" cm="1">
        <f t="array" ref="H115">1/(1-SQRT(1-4*(RS/$C115/$C115)*($F115+(VAC*VAC/RP))))</f>
        <v>3.3577483940445032</v>
      </c>
      <c r="I115" s="4">
        <f t="shared" si="8"/>
        <v>0.83733850576484792</v>
      </c>
      <c r="K115" s="16">
        <f t="shared" si="9"/>
        <v>2009.6124138356349</v>
      </c>
      <c r="L115" s="16" t="b">
        <f t="shared" si="10"/>
        <v>1</v>
      </c>
    </row>
    <row r="116" spans="1:12" x14ac:dyDescent="0.45">
      <c r="A116" s="2">
        <v>2.5</v>
      </c>
      <c r="B116" s="8">
        <f t="shared" si="6"/>
        <v>2500</v>
      </c>
      <c r="C116">
        <v>80</v>
      </c>
      <c r="E116" s="1">
        <f t="shared" si="7"/>
        <v>2500</v>
      </c>
      <c r="F116" s="7">
        <f>B116*loading</f>
        <v>2375</v>
      </c>
      <c r="G116" s="3">
        <f>2*RS*F116/C116/C116</f>
        <v>0.259765625</v>
      </c>
      <c r="H116" s="1" cm="1">
        <f t="array" ref="H116">1/(1-SQRT(1-4*(RS/$C116/$C116)*($F116+(VAC*VAC/RP))))</f>
        <v>3.197180800428042</v>
      </c>
      <c r="I116" s="4">
        <f t="shared" si="8"/>
        <v>0.83051766886119061</v>
      </c>
      <c r="K116" s="16">
        <f t="shared" si="9"/>
        <v>2076.2941721529764</v>
      </c>
      <c r="L116" s="16" t="b">
        <f t="shared" si="10"/>
        <v>1</v>
      </c>
    </row>
    <row r="117" spans="1:12" x14ac:dyDescent="0.45">
      <c r="A117" s="2">
        <v>2.6</v>
      </c>
      <c r="B117" s="8">
        <f t="shared" si="6"/>
        <v>2600</v>
      </c>
      <c r="C117">
        <v>80</v>
      </c>
      <c r="E117" s="1">
        <f t="shared" si="7"/>
        <v>2600</v>
      </c>
      <c r="F117" s="7">
        <f>B117*loading</f>
        <v>2470</v>
      </c>
      <c r="G117" s="3">
        <f>2*RS*F117/C117/C117</f>
        <v>0.27015624999999999</v>
      </c>
      <c r="H117" s="1" cm="1">
        <f t="array" ref="H117">1/(1-SQRT(1-4*(RS/$C117/$C117)*($F117+(VAC*VAC/RP))))</f>
        <v>3.048173270704281</v>
      </c>
      <c r="I117" s="4">
        <f t="shared" si="8"/>
        <v>0.82348306016370343</v>
      </c>
      <c r="K117" s="16">
        <f t="shared" si="9"/>
        <v>2141.0559564256291</v>
      </c>
      <c r="L117" s="16" t="b">
        <f t="shared" si="10"/>
        <v>1</v>
      </c>
    </row>
    <row r="118" spans="1:12" x14ac:dyDescent="0.45">
      <c r="A118" s="2">
        <v>2.7</v>
      </c>
      <c r="B118" s="8">
        <f t="shared" si="6"/>
        <v>2700</v>
      </c>
      <c r="C118">
        <v>80</v>
      </c>
      <c r="E118" s="1">
        <f t="shared" si="7"/>
        <v>2700</v>
      </c>
      <c r="F118" s="7">
        <f>B118*loading</f>
        <v>2565</v>
      </c>
      <c r="G118" s="3">
        <f>2*RS*F118/C118/C118</f>
        <v>0.28054687499999997</v>
      </c>
      <c r="H118" s="1" cm="1">
        <f t="array" ref="H118">1/(1-SQRT(1-4*(RS/$C118/$C118)*($F118+(VAC*VAC/RP))))</f>
        <v>2.9094189710275056</v>
      </c>
      <c r="I118" s="4">
        <f t="shared" si="8"/>
        <v>0.81622840038748212</v>
      </c>
      <c r="K118" s="16">
        <f t="shared" si="9"/>
        <v>2203.8166810462017</v>
      </c>
      <c r="L118" s="16" t="b">
        <f t="shared" si="10"/>
        <v>1</v>
      </c>
    </row>
    <row r="119" spans="1:12" x14ac:dyDescent="0.45">
      <c r="A119" s="2">
        <v>2.8</v>
      </c>
      <c r="B119" s="8">
        <f t="shared" si="6"/>
        <v>2800</v>
      </c>
      <c r="C119">
        <v>80</v>
      </c>
      <c r="E119" s="1">
        <f t="shared" si="7"/>
        <v>2800</v>
      </c>
      <c r="F119" s="7">
        <f>B119*loading</f>
        <v>2660</v>
      </c>
      <c r="G119" s="3">
        <f>2*RS*F119/C119/C119</f>
        <v>0.29093749999999996</v>
      </c>
      <c r="H119" s="1" cm="1">
        <f t="array" ref="H119">1/(1-SQRT(1-4*(RS/$C119/$C119)*($F119+(VAC*VAC/RP))))</f>
        <v>2.7797903482016495</v>
      </c>
      <c r="I119" s="4">
        <f t="shared" si="8"/>
        <v>0.80874525442991729</v>
      </c>
      <c r="K119" s="16">
        <f t="shared" si="9"/>
        <v>2264.4867124037683</v>
      </c>
      <c r="L119" s="16" t="b">
        <f t="shared" si="10"/>
        <v>1</v>
      </c>
    </row>
    <row r="120" spans="1:12" x14ac:dyDescent="0.45">
      <c r="A120" s="2">
        <v>2.9</v>
      </c>
      <c r="B120" s="8">
        <f t="shared" si="6"/>
        <v>2900</v>
      </c>
      <c r="C120">
        <v>80</v>
      </c>
      <c r="E120" s="1">
        <f t="shared" si="7"/>
        <v>2900</v>
      </c>
      <c r="F120" s="7">
        <f>B120*loading</f>
        <v>2755</v>
      </c>
      <c r="G120" s="3">
        <f>2*RS*F120/C120/C120</f>
        <v>0.30132812499999995</v>
      </c>
      <c r="H120" s="1" cm="1">
        <f t="array" ref="H120">1/(1-SQRT(1-4*(RS/$C120/$C120)*($F120+(VAC*VAC/RP))))</f>
        <v>2.6583077961630446</v>
      </c>
      <c r="I120" s="4">
        <f t="shared" si="8"/>
        <v>0.80102290389069231</v>
      </c>
      <c r="K120" s="16">
        <f t="shared" si="9"/>
        <v>2322.9664212830075</v>
      </c>
      <c r="L120" s="16" t="b">
        <f t="shared" si="10"/>
        <v>1</v>
      </c>
    </row>
    <row r="121" spans="1:12" x14ac:dyDescent="0.45">
      <c r="A121" s="2">
        <v>3</v>
      </c>
      <c r="B121" s="8">
        <f t="shared" si="6"/>
        <v>3000</v>
      </c>
      <c r="C121">
        <v>80</v>
      </c>
      <c r="E121" s="1">
        <f t="shared" si="7"/>
        <v>3000</v>
      </c>
      <c r="F121" s="7">
        <f>B121*loading</f>
        <v>2850</v>
      </c>
      <c r="G121" s="3">
        <f>2*RS*F121/C121/C121</f>
        <v>0.31171874999999993</v>
      </c>
      <c r="H121" s="1" cm="1">
        <f t="array" ref="H121">1/(1-SQRT(1-4*(RS/$C121/$C121)*($F121+(VAC*VAC/RP))))</f>
        <v>2.54411431025685</v>
      </c>
      <c r="I121" s="4">
        <f t="shared" si="8"/>
        <v>0.79304813265037732</v>
      </c>
      <c r="K121" s="16">
        <f t="shared" si="9"/>
        <v>2379.1443979511319</v>
      </c>
      <c r="L121" s="16" t="b">
        <f t="shared" si="10"/>
        <v>1</v>
      </c>
    </row>
  </sheetData>
  <mergeCells count="1">
    <mergeCell ref="D6:E6"/>
  </mergeCells>
  <conditionalFormatting sqref="L1:L1048576">
    <cfRule type="cellIs" dxfId="0" priority="1" operator="equal">
      <formula>TRUE</formula>
    </cfRule>
  </conditionalFormatting>
  <hyperlinks>
    <hyperlink ref="G1" r:id="rId1" xr:uid="{450892CC-E796-432E-BD22-C75E4B707BB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1829A-0893-46BD-91DF-B1439F46B74B}">
  <dimension ref="A1"/>
  <sheetViews>
    <sheetView workbookViewId="0"/>
  </sheetViews>
  <sheetFormatPr defaultRowHeight="14.25" x14ac:dyDescent="0.4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2FCDE-40A9-4685-BB1B-88E9894045AE}">
  <dimension ref="A1:L53"/>
  <sheetViews>
    <sheetView workbookViewId="0"/>
  </sheetViews>
  <sheetFormatPr defaultRowHeight="14.25" x14ac:dyDescent="0.45"/>
  <cols>
    <col min="1" max="1" width="9.06640625" style="2"/>
    <col min="2" max="2" width="9.06640625" style="3"/>
    <col min="3" max="3" width="9.06640625" style="1"/>
    <col min="6" max="6" width="11.73046875" style="1" bestFit="1" customWidth="1"/>
    <col min="7" max="7" width="9.53125" style="1" customWidth="1"/>
    <col min="8" max="8" width="13.73046875" style="1" customWidth="1"/>
    <col min="9" max="9" width="10.9296875" style="1" customWidth="1"/>
    <col min="10" max="10" width="9.06640625" style="1"/>
    <col min="11" max="11" width="9.06640625" style="4"/>
  </cols>
  <sheetData>
    <row r="1" spans="1:12" x14ac:dyDescent="0.45">
      <c r="D1" t="s">
        <v>2</v>
      </c>
      <c r="E1">
        <v>2.11</v>
      </c>
      <c r="F1" s="1" t="s">
        <v>19</v>
      </c>
    </row>
    <row r="2" spans="1:12" x14ac:dyDescent="0.45">
      <c r="D2" t="s">
        <v>4</v>
      </c>
      <c r="E2">
        <v>15</v>
      </c>
      <c r="F2" s="1" t="s">
        <v>23</v>
      </c>
    </row>
    <row r="3" spans="1:12" x14ac:dyDescent="0.45">
      <c r="D3" t="s">
        <v>10</v>
      </c>
      <c r="E3">
        <v>1.6E-2</v>
      </c>
      <c r="F3" s="1" t="s">
        <v>20</v>
      </c>
    </row>
    <row r="6" spans="1:12" x14ac:dyDescent="0.45">
      <c r="A6" s="2" t="s">
        <v>8</v>
      </c>
      <c r="B6" s="3" t="s">
        <v>0</v>
      </c>
      <c r="C6" s="1" t="s">
        <v>1</v>
      </c>
      <c r="D6" t="s">
        <v>6</v>
      </c>
      <c r="E6" s="1" t="s">
        <v>7</v>
      </c>
      <c r="F6" s="1" t="s">
        <v>21</v>
      </c>
      <c r="G6" s="1" t="s">
        <v>22</v>
      </c>
      <c r="H6" s="1" t="s">
        <v>24</v>
      </c>
      <c r="I6" s="1" t="s">
        <v>25</v>
      </c>
      <c r="J6" s="1" t="s">
        <v>26</v>
      </c>
      <c r="K6" s="4" t="s">
        <v>30</v>
      </c>
    </row>
    <row r="7" spans="1:12" x14ac:dyDescent="0.45">
      <c r="A7" s="2" t="s">
        <v>27</v>
      </c>
      <c r="E7" s="1"/>
      <c r="J7" s="1">
        <f>AVERAGE(J10:J23)</f>
        <v>-0.29777621314286673</v>
      </c>
    </row>
    <row r="8" spans="1:12" x14ac:dyDescent="0.45">
      <c r="A8" s="2" t="s">
        <v>29</v>
      </c>
      <c r="E8" s="1"/>
      <c r="J8" s="1">
        <f>MAX(J10:J23)</f>
        <v>8.869409609999984</v>
      </c>
    </row>
    <row r="9" spans="1:12" x14ac:dyDescent="0.45">
      <c r="A9" s="2" t="s">
        <v>28</v>
      </c>
      <c r="E9" s="1"/>
      <c r="J9" s="1">
        <f>VAR(J10:J23)</f>
        <v>35.306264880036927</v>
      </c>
    </row>
    <row r="10" spans="1:12" x14ac:dyDescent="0.45">
      <c r="A10" s="2">
        <v>1.4999999999999999E-2</v>
      </c>
      <c r="B10" s="4">
        <v>0</v>
      </c>
      <c r="C10" s="1">
        <f>(1-B10)*A10*1000</f>
        <v>15</v>
      </c>
      <c r="D10">
        <v>200</v>
      </c>
      <c r="E10" s="1">
        <f t="shared" ref="E10:E23" si="0">1000*A10*B10/D10</f>
        <v>0</v>
      </c>
      <c r="F10" s="1">
        <f t="shared" ref="F10:F23" si="1">a*E10</f>
        <v>0</v>
      </c>
      <c r="G10" s="1">
        <f t="shared" ref="G10:G53" si="2">F10*a</f>
        <v>0</v>
      </c>
      <c r="H10" s="1">
        <f t="shared" ref="H10:H53" si="3">c_*(A10*1000)+b</f>
        <v>15.24</v>
      </c>
      <c r="I10" s="1">
        <f>G10+H10</f>
        <v>15.24</v>
      </c>
      <c r="J10" s="1">
        <f t="shared" ref="J10:J53" si="4">I10-C10</f>
        <v>0.24000000000000021</v>
      </c>
      <c r="K10" s="4">
        <f>(A10*1000-I10)/A10/1000</f>
        <v>-1.6000000000000014E-2</v>
      </c>
    </row>
    <row r="11" spans="1:12" x14ac:dyDescent="0.45">
      <c r="A11" s="2">
        <v>0.09</v>
      </c>
      <c r="B11" s="4">
        <v>0.82769999999999999</v>
      </c>
      <c r="C11" s="1">
        <f>(1-B11)*A11*1000</f>
        <v>15.507</v>
      </c>
      <c r="D11">
        <v>200</v>
      </c>
      <c r="E11" s="1">
        <f t="shared" si="0"/>
        <v>0.37246499999999999</v>
      </c>
      <c r="F11" s="1">
        <f t="shared" si="1"/>
        <v>0.78590114999999994</v>
      </c>
      <c r="G11" s="1">
        <f t="shared" si="2"/>
        <v>1.6582514264999997</v>
      </c>
      <c r="H11" s="1">
        <f t="shared" si="3"/>
        <v>16.440000000000001</v>
      </c>
      <c r="I11" s="1">
        <f t="shared" ref="I11:I53" si="5">G11+H11</f>
        <v>18.098251426499999</v>
      </c>
      <c r="J11" s="1">
        <f t="shared" si="4"/>
        <v>2.5912514264999995</v>
      </c>
      <c r="K11" s="4">
        <f t="shared" ref="K11:K53" si="6">(A11*1000-I11)/A11/1000</f>
        <v>0.79890831748333335</v>
      </c>
    </row>
    <row r="12" spans="1:12" x14ac:dyDescent="0.45">
      <c r="A12" s="2">
        <v>0.3</v>
      </c>
      <c r="B12" s="4">
        <v>0.88680000000000003</v>
      </c>
      <c r="C12" s="1">
        <f>(1-B12)*A12*1000</f>
        <v>33.959999999999994</v>
      </c>
      <c r="D12">
        <v>200</v>
      </c>
      <c r="E12" s="1">
        <f t="shared" si="0"/>
        <v>1.3302</v>
      </c>
      <c r="F12" s="1">
        <f t="shared" si="1"/>
        <v>2.8067219999999997</v>
      </c>
      <c r="G12" s="1">
        <f t="shared" si="2"/>
        <v>5.9221834199999988</v>
      </c>
      <c r="H12" s="1">
        <f t="shared" si="3"/>
        <v>19.8</v>
      </c>
      <c r="I12" s="1">
        <f t="shared" si="5"/>
        <v>25.72218342</v>
      </c>
      <c r="J12" s="1">
        <f t="shared" si="4"/>
        <v>-8.2378165799999934</v>
      </c>
      <c r="K12" s="4">
        <f t="shared" si="6"/>
        <v>0.9142593886</v>
      </c>
    </row>
    <row r="13" spans="1:12" x14ac:dyDescent="0.45">
      <c r="A13" s="2">
        <v>0.6</v>
      </c>
      <c r="B13" s="4">
        <v>0.93049999999999999</v>
      </c>
      <c r="C13" s="1">
        <f t="shared" ref="C13:C16" si="7">(1-B13)*A13*1000</f>
        <v>41.7</v>
      </c>
      <c r="D13">
        <v>200</v>
      </c>
      <c r="E13" s="1">
        <f t="shared" si="0"/>
        <v>2.7914999999999996</v>
      </c>
      <c r="F13" s="1">
        <f t="shared" si="1"/>
        <v>5.890064999999999</v>
      </c>
      <c r="G13" s="1">
        <f t="shared" si="2"/>
        <v>12.428037149999998</v>
      </c>
      <c r="H13" s="1">
        <f t="shared" si="3"/>
        <v>24.6</v>
      </c>
      <c r="I13" s="1">
        <f t="shared" si="5"/>
        <v>37.028037150000003</v>
      </c>
      <c r="J13" s="1">
        <f t="shared" si="4"/>
        <v>-4.6719628499999999</v>
      </c>
      <c r="K13" s="4">
        <f t="shared" si="6"/>
        <v>0.93828660474999992</v>
      </c>
    </row>
    <row r="14" spans="1:12" x14ac:dyDescent="0.45">
      <c r="A14" s="2">
        <v>0.9</v>
      </c>
      <c r="B14" s="4">
        <v>0.95109999999999995</v>
      </c>
      <c r="C14" s="1">
        <f t="shared" si="7"/>
        <v>44.010000000000048</v>
      </c>
      <c r="D14">
        <v>200</v>
      </c>
      <c r="E14" s="1">
        <f t="shared" si="0"/>
        <v>4.2799499999999995</v>
      </c>
      <c r="F14" s="1">
        <f t="shared" si="1"/>
        <v>9.0306944999999992</v>
      </c>
      <c r="G14" s="1">
        <f t="shared" si="2"/>
        <v>19.054765394999997</v>
      </c>
      <c r="H14" s="1">
        <f t="shared" si="3"/>
        <v>29.4</v>
      </c>
      <c r="I14" s="1">
        <f t="shared" si="5"/>
        <v>48.454765394999995</v>
      </c>
      <c r="J14" s="1">
        <f t="shared" si="4"/>
        <v>4.4447653949999477</v>
      </c>
      <c r="K14" s="4">
        <f t="shared" si="6"/>
        <v>0.94616137178333337</v>
      </c>
    </row>
    <row r="15" spans="1:12" x14ac:dyDescent="0.45">
      <c r="A15" s="2">
        <v>1.8</v>
      </c>
      <c r="B15" s="4">
        <v>0.95920000000000005</v>
      </c>
      <c r="C15" s="1">
        <f t="shared" si="7"/>
        <v>73.439999999999912</v>
      </c>
      <c r="D15">
        <v>200</v>
      </c>
      <c r="E15" s="1">
        <f t="shared" si="0"/>
        <v>8.6328000000000014</v>
      </c>
      <c r="F15" s="1">
        <f t="shared" si="1"/>
        <v>18.215208000000001</v>
      </c>
      <c r="G15" s="1">
        <f t="shared" si="2"/>
        <v>38.434088879999997</v>
      </c>
      <c r="H15" s="1">
        <f t="shared" si="3"/>
        <v>43.8</v>
      </c>
      <c r="I15" s="1">
        <f t="shared" si="5"/>
        <v>82.234088880000002</v>
      </c>
      <c r="J15" s="5">
        <f t="shared" si="4"/>
        <v>8.7940888800000891</v>
      </c>
      <c r="K15" s="4">
        <f t="shared" si="6"/>
        <v>0.9543143950666666</v>
      </c>
    </row>
    <row r="16" spans="1:12" x14ac:dyDescent="0.45">
      <c r="A16" s="2">
        <v>3</v>
      </c>
      <c r="B16" s="4">
        <v>0.95550000000000002</v>
      </c>
      <c r="C16" s="1">
        <f t="shared" si="7"/>
        <v>133.49999999999994</v>
      </c>
      <c r="D16">
        <v>200</v>
      </c>
      <c r="E16" s="1">
        <f t="shared" si="0"/>
        <v>14.3325</v>
      </c>
      <c r="F16" s="1">
        <f t="shared" si="1"/>
        <v>30.241574999999997</v>
      </c>
      <c r="G16" s="1">
        <f t="shared" si="2"/>
        <v>63.80972324999999</v>
      </c>
      <c r="H16" s="1">
        <f t="shared" si="3"/>
        <v>63</v>
      </c>
      <c r="I16" s="1">
        <f t="shared" si="5"/>
        <v>126.80972324999999</v>
      </c>
      <c r="J16" s="1">
        <f t="shared" si="4"/>
        <v>-6.6902767499999527</v>
      </c>
      <c r="K16" s="4">
        <f t="shared" si="6"/>
        <v>0.95773009224999994</v>
      </c>
      <c r="L16" t="s">
        <v>43</v>
      </c>
    </row>
    <row r="17" spans="1:12" x14ac:dyDescent="0.45">
      <c r="A17" s="2">
        <v>1.4999999999999999E-2</v>
      </c>
      <c r="B17" s="4">
        <v>0</v>
      </c>
      <c r="C17" s="1">
        <f>(1-B17)*A17*1000</f>
        <v>15</v>
      </c>
      <c r="D17">
        <v>400</v>
      </c>
      <c r="E17" s="1">
        <f t="shared" si="0"/>
        <v>0</v>
      </c>
      <c r="F17" s="1">
        <f t="shared" si="1"/>
        <v>0</v>
      </c>
      <c r="G17" s="1">
        <f t="shared" si="2"/>
        <v>0</v>
      </c>
      <c r="H17" s="1">
        <f t="shared" si="3"/>
        <v>15.24</v>
      </c>
      <c r="I17" s="1">
        <f t="shared" si="5"/>
        <v>15.24</v>
      </c>
      <c r="J17" s="1">
        <f t="shared" si="4"/>
        <v>0.24000000000000021</v>
      </c>
      <c r="K17" s="4">
        <f t="shared" si="6"/>
        <v>-1.6000000000000014E-2</v>
      </c>
    </row>
    <row r="18" spans="1:12" x14ac:dyDescent="0.45">
      <c r="A18" s="2">
        <v>0.09</v>
      </c>
      <c r="B18" s="4">
        <v>0.84219999999999995</v>
      </c>
      <c r="C18" s="1">
        <f>(1-B18)*A18*1000</f>
        <v>14.202000000000005</v>
      </c>
      <c r="D18">
        <v>400</v>
      </c>
      <c r="E18" s="1">
        <f t="shared" si="0"/>
        <v>0.189495</v>
      </c>
      <c r="F18" s="1">
        <f t="shared" si="1"/>
        <v>0.39983444999999995</v>
      </c>
      <c r="G18" s="1">
        <f t="shared" si="2"/>
        <v>0.84365068949999988</v>
      </c>
      <c r="H18" s="1">
        <f t="shared" si="3"/>
        <v>16.440000000000001</v>
      </c>
      <c r="I18" s="1">
        <f t="shared" si="5"/>
        <v>17.2836506895</v>
      </c>
      <c r="J18" s="1">
        <f t="shared" si="4"/>
        <v>3.0816506894999947</v>
      </c>
      <c r="K18" s="4">
        <f t="shared" si="6"/>
        <v>0.80795943678333337</v>
      </c>
    </row>
    <row r="19" spans="1:12" x14ac:dyDescent="0.45">
      <c r="A19" s="2">
        <v>0.3</v>
      </c>
      <c r="B19" s="4">
        <v>0.89959999999999996</v>
      </c>
      <c r="C19" s="1">
        <f>(1-B19)*A19*1000</f>
        <v>30.120000000000012</v>
      </c>
      <c r="D19">
        <v>400</v>
      </c>
      <c r="E19" s="1">
        <f t="shared" si="0"/>
        <v>0.67469999999999997</v>
      </c>
      <c r="F19" s="1">
        <f t="shared" si="1"/>
        <v>1.4236169999999999</v>
      </c>
      <c r="G19" s="1">
        <f t="shared" si="2"/>
        <v>3.0038318699999995</v>
      </c>
      <c r="H19" s="1">
        <f t="shared" si="3"/>
        <v>19.8</v>
      </c>
      <c r="I19" s="1">
        <f t="shared" si="5"/>
        <v>22.80383187</v>
      </c>
      <c r="J19" s="1">
        <f t="shared" si="4"/>
        <v>-7.3161681300000119</v>
      </c>
      <c r="K19" s="4">
        <f t="shared" si="6"/>
        <v>0.92398722710000003</v>
      </c>
    </row>
    <row r="20" spans="1:12" x14ac:dyDescent="0.45">
      <c r="A20" s="2">
        <v>0.6</v>
      </c>
      <c r="B20" s="4">
        <v>0.94199999999999995</v>
      </c>
      <c r="C20" s="1">
        <f t="shared" ref="C20:C23" si="8">(1-B20)*A20*1000</f>
        <v>34.800000000000033</v>
      </c>
      <c r="D20">
        <v>400</v>
      </c>
      <c r="E20" s="1">
        <f t="shared" si="0"/>
        <v>1.4129999999999998</v>
      </c>
      <c r="F20" s="1">
        <f t="shared" si="1"/>
        <v>2.9814299999999996</v>
      </c>
      <c r="G20" s="1">
        <f t="shared" si="2"/>
        <v>6.2908172999999987</v>
      </c>
      <c r="H20" s="1">
        <f t="shared" si="3"/>
        <v>24.6</v>
      </c>
      <c r="I20" s="1">
        <f t="shared" si="5"/>
        <v>30.890817300000002</v>
      </c>
      <c r="J20" s="1">
        <f t="shared" si="4"/>
        <v>-3.9091827000000308</v>
      </c>
      <c r="K20" s="4">
        <f t="shared" si="6"/>
        <v>0.9485153045000001</v>
      </c>
    </row>
    <row r="21" spans="1:12" x14ac:dyDescent="0.45">
      <c r="A21" s="2">
        <v>0.9</v>
      </c>
      <c r="B21" s="4">
        <v>0.96199999999999997</v>
      </c>
      <c r="C21" s="1">
        <f t="shared" si="8"/>
        <v>34.200000000000031</v>
      </c>
      <c r="D21">
        <v>400</v>
      </c>
      <c r="E21" s="1">
        <f t="shared" si="0"/>
        <v>2.1644999999999999</v>
      </c>
      <c r="F21" s="1">
        <f t="shared" si="1"/>
        <v>4.5670949999999992</v>
      </c>
      <c r="G21" s="1">
        <f t="shared" si="2"/>
        <v>9.6365704499999971</v>
      </c>
      <c r="H21" s="1">
        <f t="shared" si="3"/>
        <v>29.4</v>
      </c>
      <c r="I21" s="1">
        <f t="shared" si="5"/>
        <v>39.036570449999999</v>
      </c>
      <c r="J21" s="1">
        <f t="shared" si="4"/>
        <v>4.836570449999968</v>
      </c>
      <c r="K21" s="4">
        <f t="shared" si="6"/>
        <v>0.95662603283333325</v>
      </c>
    </row>
    <row r="22" spans="1:12" x14ac:dyDescent="0.45">
      <c r="A22" s="2">
        <v>1.8</v>
      </c>
      <c r="B22" s="4">
        <v>0.9698</v>
      </c>
      <c r="C22" s="1">
        <f t="shared" si="8"/>
        <v>54.360000000000014</v>
      </c>
      <c r="D22">
        <v>400</v>
      </c>
      <c r="E22" s="1">
        <f t="shared" si="0"/>
        <v>4.3641000000000005</v>
      </c>
      <c r="F22" s="1">
        <f t="shared" si="1"/>
        <v>9.2082510000000006</v>
      </c>
      <c r="G22" s="1">
        <f t="shared" si="2"/>
        <v>19.42940961</v>
      </c>
      <c r="H22" s="1">
        <f t="shared" si="3"/>
        <v>43.8</v>
      </c>
      <c r="I22" s="1">
        <f t="shared" si="5"/>
        <v>63.229409609999998</v>
      </c>
      <c r="J22" s="5">
        <f t="shared" si="4"/>
        <v>8.869409609999984</v>
      </c>
      <c r="K22" s="4">
        <f t="shared" si="6"/>
        <v>0.96487255021666674</v>
      </c>
      <c r="L22" t="s">
        <v>43</v>
      </c>
    </row>
    <row r="23" spans="1:12" x14ac:dyDescent="0.45">
      <c r="A23" s="2">
        <v>3</v>
      </c>
      <c r="B23" s="4">
        <v>0.96609999999999996</v>
      </c>
      <c r="C23" s="1">
        <f t="shared" si="8"/>
        <v>101.70000000000013</v>
      </c>
      <c r="D23">
        <v>400</v>
      </c>
      <c r="E23" s="1">
        <f t="shared" si="0"/>
        <v>7.2457499999999992</v>
      </c>
      <c r="F23" s="1">
        <f t="shared" si="1"/>
        <v>15.288532499999997</v>
      </c>
      <c r="G23" s="1">
        <f t="shared" si="2"/>
        <v>32.258803574999995</v>
      </c>
      <c r="H23" s="1">
        <f t="shared" si="3"/>
        <v>63</v>
      </c>
      <c r="I23" s="1">
        <f t="shared" si="5"/>
        <v>95.258803575000002</v>
      </c>
      <c r="J23" s="1">
        <f t="shared" si="4"/>
        <v>-6.441196425000129</v>
      </c>
      <c r="K23" s="4">
        <f t="shared" si="6"/>
        <v>0.96824706547499995</v>
      </c>
    </row>
    <row r="24" spans="1:12" x14ac:dyDescent="0.45">
      <c r="A24" s="2">
        <v>0.1</v>
      </c>
      <c r="G24" s="1">
        <f t="shared" si="2"/>
        <v>0</v>
      </c>
      <c r="H24" s="1">
        <f t="shared" si="3"/>
        <v>16.600000000000001</v>
      </c>
      <c r="I24" s="1">
        <f t="shared" si="5"/>
        <v>16.600000000000001</v>
      </c>
      <c r="J24" s="1">
        <f t="shared" si="4"/>
        <v>16.600000000000001</v>
      </c>
      <c r="K24" s="4">
        <f t="shared" si="6"/>
        <v>0.83399999999999996</v>
      </c>
    </row>
    <row r="25" spans="1:12" x14ac:dyDescent="0.45">
      <c r="A25" s="2">
        <v>0.2</v>
      </c>
      <c r="G25" s="1">
        <f t="shared" si="2"/>
        <v>0</v>
      </c>
      <c r="H25" s="1">
        <f t="shared" si="3"/>
        <v>18.2</v>
      </c>
      <c r="I25" s="1">
        <f t="shared" si="5"/>
        <v>18.2</v>
      </c>
      <c r="J25" s="1">
        <f t="shared" si="4"/>
        <v>18.2</v>
      </c>
      <c r="K25" s="4">
        <f t="shared" si="6"/>
        <v>0.90900000000000003</v>
      </c>
    </row>
    <row r="26" spans="1:12" x14ac:dyDescent="0.45">
      <c r="A26" s="2">
        <v>0.3</v>
      </c>
      <c r="G26" s="1">
        <f t="shared" si="2"/>
        <v>0</v>
      </c>
      <c r="H26" s="1">
        <f t="shared" si="3"/>
        <v>19.8</v>
      </c>
      <c r="I26" s="1">
        <f t="shared" si="5"/>
        <v>19.8</v>
      </c>
      <c r="J26" s="1">
        <f t="shared" si="4"/>
        <v>19.8</v>
      </c>
      <c r="K26" s="4">
        <f t="shared" si="6"/>
        <v>0.93400000000000005</v>
      </c>
    </row>
    <row r="27" spans="1:12" x14ac:dyDescent="0.45">
      <c r="A27" s="2">
        <v>0.4</v>
      </c>
      <c r="G27" s="1">
        <f t="shared" si="2"/>
        <v>0</v>
      </c>
      <c r="H27" s="1">
        <f t="shared" si="3"/>
        <v>21.4</v>
      </c>
      <c r="I27" s="1">
        <f t="shared" si="5"/>
        <v>21.4</v>
      </c>
      <c r="J27" s="1">
        <f t="shared" si="4"/>
        <v>21.4</v>
      </c>
      <c r="K27" s="4">
        <f t="shared" si="6"/>
        <v>0.94650000000000001</v>
      </c>
    </row>
    <row r="28" spans="1:12" x14ac:dyDescent="0.45">
      <c r="A28" s="2">
        <v>0.5</v>
      </c>
      <c r="G28" s="1">
        <f t="shared" si="2"/>
        <v>0</v>
      </c>
      <c r="H28" s="1">
        <f t="shared" si="3"/>
        <v>23</v>
      </c>
      <c r="I28" s="1">
        <f t="shared" si="5"/>
        <v>23</v>
      </c>
      <c r="J28" s="1">
        <f t="shared" si="4"/>
        <v>23</v>
      </c>
      <c r="K28" s="4">
        <f t="shared" si="6"/>
        <v>0.95399999999999996</v>
      </c>
    </row>
    <row r="29" spans="1:12" x14ac:dyDescent="0.45">
      <c r="A29" s="2">
        <v>0.6</v>
      </c>
      <c r="G29" s="1">
        <f t="shared" si="2"/>
        <v>0</v>
      </c>
      <c r="H29" s="1">
        <f t="shared" si="3"/>
        <v>24.6</v>
      </c>
      <c r="I29" s="1">
        <f t="shared" si="5"/>
        <v>24.6</v>
      </c>
      <c r="J29" s="1">
        <f t="shared" si="4"/>
        <v>24.6</v>
      </c>
      <c r="K29" s="4">
        <f t="shared" si="6"/>
        <v>0.95899999999999996</v>
      </c>
    </row>
    <row r="30" spans="1:12" x14ac:dyDescent="0.45">
      <c r="A30" s="2">
        <v>0.7</v>
      </c>
      <c r="G30" s="1">
        <f t="shared" si="2"/>
        <v>0</v>
      </c>
      <c r="H30" s="1">
        <f t="shared" si="3"/>
        <v>26.200000000000003</v>
      </c>
      <c r="I30" s="1">
        <f t="shared" si="5"/>
        <v>26.200000000000003</v>
      </c>
      <c r="J30" s="1">
        <f t="shared" si="4"/>
        <v>26.200000000000003</v>
      </c>
      <c r="K30" s="4">
        <f t="shared" si="6"/>
        <v>0.96257142857142852</v>
      </c>
    </row>
    <row r="31" spans="1:12" x14ac:dyDescent="0.45">
      <c r="A31" s="2">
        <v>0.8</v>
      </c>
      <c r="G31" s="1">
        <f t="shared" si="2"/>
        <v>0</v>
      </c>
      <c r="H31" s="1">
        <f t="shared" si="3"/>
        <v>27.8</v>
      </c>
      <c r="I31" s="1">
        <f t="shared" si="5"/>
        <v>27.8</v>
      </c>
      <c r="J31" s="1">
        <f t="shared" si="4"/>
        <v>27.8</v>
      </c>
      <c r="K31" s="4">
        <f t="shared" si="6"/>
        <v>0.96525000000000005</v>
      </c>
    </row>
    <row r="32" spans="1:12" x14ac:dyDescent="0.45">
      <c r="A32" s="2">
        <v>0.9</v>
      </c>
      <c r="G32" s="1">
        <f t="shared" si="2"/>
        <v>0</v>
      </c>
      <c r="H32" s="1">
        <f t="shared" si="3"/>
        <v>29.4</v>
      </c>
      <c r="I32" s="1">
        <f t="shared" si="5"/>
        <v>29.4</v>
      </c>
      <c r="J32" s="1">
        <f t="shared" si="4"/>
        <v>29.4</v>
      </c>
      <c r="K32" s="4">
        <f t="shared" si="6"/>
        <v>0.96733333333333338</v>
      </c>
    </row>
    <row r="33" spans="1:11" x14ac:dyDescent="0.45">
      <c r="A33" s="2">
        <v>1</v>
      </c>
      <c r="G33" s="1">
        <f t="shared" si="2"/>
        <v>0</v>
      </c>
      <c r="H33" s="1">
        <f t="shared" si="3"/>
        <v>31</v>
      </c>
      <c r="I33" s="1">
        <f t="shared" si="5"/>
        <v>31</v>
      </c>
      <c r="J33" s="1">
        <f t="shared" si="4"/>
        <v>31</v>
      </c>
      <c r="K33" s="4">
        <f t="shared" si="6"/>
        <v>0.96899999999999997</v>
      </c>
    </row>
    <row r="34" spans="1:11" x14ac:dyDescent="0.45">
      <c r="A34" s="2">
        <v>1.1000000000000001</v>
      </c>
      <c r="G34" s="1">
        <f t="shared" si="2"/>
        <v>0</v>
      </c>
      <c r="H34" s="1">
        <f t="shared" si="3"/>
        <v>32.6</v>
      </c>
      <c r="I34" s="1">
        <f t="shared" si="5"/>
        <v>32.6</v>
      </c>
      <c r="J34" s="1">
        <f t="shared" si="4"/>
        <v>32.6</v>
      </c>
      <c r="K34" s="4">
        <f t="shared" si="6"/>
        <v>0.97036363636363643</v>
      </c>
    </row>
    <row r="35" spans="1:11" x14ac:dyDescent="0.45">
      <c r="A35" s="2">
        <v>1.2</v>
      </c>
      <c r="G35" s="1">
        <f t="shared" si="2"/>
        <v>0</v>
      </c>
      <c r="H35" s="1">
        <f t="shared" si="3"/>
        <v>34.200000000000003</v>
      </c>
      <c r="I35" s="1">
        <f t="shared" si="5"/>
        <v>34.200000000000003</v>
      </c>
      <c r="J35" s="1">
        <f t="shared" si="4"/>
        <v>34.200000000000003</v>
      </c>
      <c r="K35" s="4">
        <f t="shared" si="6"/>
        <v>0.97150000000000003</v>
      </c>
    </row>
    <row r="36" spans="1:11" x14ac:dyDescent="0.45">
      <c r="A36" s="2">
        <v>1.3</v>
      </c>
      <c r="G36" s="1">
        <f t="shared" si="2"/>
        <v>0</v>
      </c>
      <c r="H36" s="1">
        <f t="shared" si="3"/>
        <v>35.799999999999997</v>
      </c>
      <c r="I36" s="1">
        <f t="shared" si="5"/>
        <v>35.799999999999997</v>
      </c>
      <c r="J36" s="1">
        <f t="shared" si="4"/>
        <v>35.799999999999997</v>
      </c>
      <c r="K36" s="4">
        <f t="shared" si="6"/>
        <v>0.97246153846153849</v>
      </c>
    </row>
    <row r="37" spans="1:11" x14ac:dyDescent="0.45">
      <c r="A37" s="2">
        <v>1.4</v>
      </c>
      <c r="G37" s="1">
        <f t="shared" si="2"/>
        <v>0</v>
      </c>
      <c r="H37" s="1">
        <f t="shared" si="3"/>
        <v>37.400000000000006</v>
      </c>
      <c r="I37" s="1">
        <f t="shared" si="5"/>
        <v>37.400000000000006</v>
      </c>
      <c r="J37" s="1">
        <f t="shared" si="4"/>
        <v>37.400000000000006</v>
      </c>
      <c r="K37" s="4">
        <f t="shared" si="6"/>
        <v>0.97328571428571431</v>
      </c>
    </row>
    <row r="38" spans="1:11" x14ac:dyDescent="0.45">
      <c r="A38" s="2">
        <v>1.5</v>
      </c>
      <c r="G38" s="1">
        <f t="shared" si="2"/>
        <v>0</v>
      </c>
      <c r="H38" s="1">
        <f t="shared" si="3"/>
        <v>39</v>
      </c>
      <c r="I38" s="1">
        <f t="shared" si="5"/>
        <v>39</v>
      </c>
      <c r="J38" s="1">
        <f t="shared" si="4"/>
        <v>39</v>
      </c>
      <c r="K38" s="4">
        <f t="shared" si="6"/>
        <v>0.97399999999999998</v>
      </c>
    </row>
    <row r="39" spans="1:11" x14ac:dyDescent="0.45">
      <c r="A39" s="2">
        <v>1.6</v>
      </c>
      <c r="G39" s="1">
        <f t="shared" si="2"/>
        <v>0</v>
      </c>
      <c r="H39" s="1">
        <f t="shared" si="3"/>
        <v>40.6</v>
      </c>
      <c r="I39" s="1">
        <f t="shared" si="5"/>
        <v>40.6</v>
      </c>
      <c r="J39" s="1">
        <f t="shared" si="4"/>
        <v>40.6</v>
      </c>
      <c r="K39" s="4">
        <f t="shared" si="6"/>
        <v>0.97462499999999996</v>
      </c>
    </row>
    <row r="40" spans="1:11" x14ac:dyDescent="0.45">
      <c r="A40" s="2">
        <v>1.7</v>
      </c>
      <c r="G40" s="1">
        <f t="shared" si="2"/>
        <v>0</v>
      </c>
      <c r="H40" s="1">
        <f t="shared" si="3"/>
        <v>42.2</v>
      </c>
      <c r="I40" s="1">
        <f t="shared" si="5"/>
        <v>42.2</v>
      </c>
      <c r="J40" s="1">
        <f t="shared" si="4"/>
        <v>42.2</v>
      </c>
      <c r="K40" s="4">
        <f t="shared" si="6"/>
        <v>0.9751764705882352</v>
      </c>
    </row>
    <row r="41" spans="1:11" x14ac:dyDescent="0.45">
      <c r="A41" s="2">
        <v>1.8</v>
      </c>
      <c r="G41" s="1">
        <f t="shared" si="2"/>
        <v>0</v>
      </c>
      <c r="H41" s="1">
        <f t="shared" si="3"/>
        <v>43.8</v>
      </c>
      <c r="I41" s="1">
        <f t="shared" si="5"/>
        <v>43.8</v>
      </c>
      <c r="J41" s="1">
        <f t="shared" si="4"/>
        <v>43.8</v>
      </c>
      <c r="K41" s="4">
        <f t="shared" si="6"/>
        <v>0.97566666666666668</v>
      </c>
    </row>
    <row r="42" spans="1:11" x14ac:dyDescent="0.45">
      <c r="A42" s="2">
        <v>1.9</v>
      </c>
      <c r="G42" s="1">
        <f t="shared" si="2"/>
        <v>0</v>
      </c>
      <c r="H42" s="1">
        <f t="shared" si="3"/>
        <v>45.400000000000006</v>
      </c>
      <c r="I42" s="1">
        <f t="shared" si="5"/>
        <v>45.400000000000006</v>
      </c>
      <c r="J42" s="1">
        <f t="shared" si="4"/>
        <v>45.400000000000006</v>
      </c>
      <c r="K42" s="4">
        <f t="shared" si="6"/>
        <v>0.9761052631578947</v>
      </c>
    </row>
    <row r="43" spans="1:11" x14ac:dyDescent="0.45">
      <c r="A43" s="2">
        <v>2</v>
      </c>
      <c r="G43" s="1">
        <f t="shared" si="2"/>
        <v>0</v>
      </c>
      <c r="H43" s="1">
        <f t="shared" si="3"/>
        <v>47</v>
      </c>
      <c r="I43" s="1">
        <f t="shared" si="5"/>
        <v>47</v>
      </c>
      <c r="J43" s="1">
        <f t="shared" si="4"/>
        <v>47</v>
      </c>
      <c r="K43" s="4">
        <f t="shared" si="6"/>
        <v>0.97650000000000003</v>
      </c>
    </row>
    <row r="44" spans="1:11" x14ac:dyDescent="0.45">
      <c r="A44" s="2">
        <v>2.1</v>
      </c>
      <c r="G44" s="1">
        <f t="shared" si="2"/>
        <v>0</v>
      </c>
      <c r="H44" s="1">
        <f t="shared" si="3"/>
        <v>48.6</v>
      </c>
      <c r="I44" s="1">
        <f t="shared" si="5"/>
        <v>48.6</v>
      </c>
      <c r="J44" s="1">
        <f t="shared" si="4"/>
        <v>48.6</v>
      </c>
      <c r="K44" s="4">
        <f t="shared" si="6"/>
        <v>0.97685714285714287</v>
      </c>
    </row>
    <row r="45" spans="1:11" x14ac:dyDescent="0.45">
      <c r="A45" s="2">
        <v>2.2000000000000002</v>
      </c>
      <c r="G45" s="1">
        <f t="shared" si="2"/>
        <v>0</v>
      </c>
      <c r="H45" s="1">
        <f t="shared" si="3"/>
        <v>50.2</v>
      </c>
      <c r="I45" s="1">
        <f t="shared" si="5"/>
        <v>50.2</v>
      </c>
      <c r="J45" s="1">
        <f t="shared" si="4"/>
        <v>50.2</v>
      </c>
      <c r="K45" s="4">
        <f t="shared" si="6"/>
        <v>0.97718181818181815</v>
      </c>
    </row>
    <row r="46" spans="1:11" x14ac:dyDescent="0.45">
      <c r="A46" s="2">
        <v>2.2999999999999998</v>
      </c>
      <c r="G46" s="1">
        <f t="shared" si="2"/>
        <v>0</v>
      </c>
      <c r="H46" s="1">
        <f t="shared" si="3"/>
        <v>51.800000000000004</v>
      </c>
      <c r="I46" s="1">
        <f t="shared" si="5"/>
        <v>51.800000000000004</v>
      </c>
      <c r="J46" s="1">
        <f t="shared" si="4"/>
        <v>51.800000000000004</v>
      </c>
      <c r="K46" s="4">
        <f t="shared" si="6"/>
        <v>0.97747826086956524</v>
      </c>
    </row>
    <row r="47" spans="1:11" x14ac:dyDescent="0.45">
      <c r="A47" s="2">
        <v>2.4</v>
      </c>
      <c r="G47" s="1">
        <f t="shared" si="2"/>
        <v>0</v>
      </c>
      <c r="H47" s="1">
        <f t="shared" si="3"/>
        <v>53.4</v>
      </c>
      <c r="I47" s="1">
        <f t="shared" si="5"/>
        <v>53.4</v>
      </c>
      <c r="J47" s="1">
        <f t="shared" si="4"/>
        <v>53.4</v>
      </c>
      <c r="K47" s="4">
        <f t="shared" si="6"/>
        <v>0.97775000000000001</v>
      </c>
    </row>
    <row r="48" spans="1:11" x14ac:dyDescent="0.45">
      <c r="A48" s="2">
        <v>2.5</v>
      </c>
      <c r="G48" s="1">
        <f t="shared" si="2"/>
        <v>0</v>
      </c>
      <c r="H48" s="1">
        <f t="shared" si="3"/>
        <v>55</v>
      </c>
      <c r="I48" s="1">
        <f t="shared" si="5"/>
        <v>55</v>
      </c>
      <c r="J48" s="1">
        <f t="shared" si="4"/>
        <v>55</v>
      </c>
      <c r="K48" s="4">
        <f t="shared" si="6"/>
        <v>0.97799999999999998</v>
      </c>
    </row>
    <row r="49" spans="1:11" x14ac:dyDescent="0.45">
      <c r="A49" s="2">
        <v>2.6</v>
      </c>
      <c r="G49" s="1">
        <f t="shared" si="2"/>
        <v>0</v>
      </c>
      <c r="H49" s="1">
        <f t="shared" si="3"/>
        <v>56.6</v>
      </c>
      <c r="I49" s="1">
        <f t="shared" si="5"/>
        <v>56.6</v>
      </c>
      <c r="J49" s="1">
        <f t="shared" si="4"/>
        <v>56.6</v>
      </c>
      <c r="K49" s="4">
        <f t="shared" si="6"/>
        <v>0.97823076923076924</v>
      </c>
    </row>
    <row r="50" spans="1:11" x14ac:dyDescent="0.45">
      <c r="A50" s="2">
        <v>2.7</v>
      </c>
      <c r="G50" s="1">
        <f t="shared" si="2"/>
        <v>0</v>
      </c>
      <c r="H50" s="1">
        <f t="shared" si="3"/>
        <v>58.2</v>
      </c>
      <c r="I50" s="1">
        <f t="shared" si="5"/>
        <v>58.2</v>
      </c>
      <c r="J50" s="1">
        <f t="shared" si="4"/>
        <v>58.2</v>
      </c>
      <c r="K50" s="4">
        <f t="shared" si="6"/>
        <v>0.97844444444444445</v>
      </c>
    </row>
    <row r="51" spans="1:11" x14ac:dyDescent="0.45">
      <c r="A51" s="2">
        <v>2.8</v>
      </c>
      <c r="G51" s="1">
        <f t="shared" si="2"/>
        <v>0</v>
      </c>
      <c r="H51" s="1">
        <f t="shared" si="3"/>
        <v>59.800000000000004</v>
      </c>
      <c r="I51" s="1">
        <f t="shared" si="5"/>
        <v>59.800000000000004</v>
      </c>
      <c r="J51" s="1">
        <f t="shared" si="4"/>
        <v>59.800000000000004</v>
      </c>
      <c r="K51" s="4">
        <f t="shared" si="6"/>
        <v>0.97864285714285715</v>
      </c>
    </row>
    <row r="52" spans="1:11" x14ac:dyDescent="0.45">
      <c r="A52" s="2">
        <v>2.9</v>
      </c>
      <c r="G52" s="1">
        <f t="shared" si="2"/>
        <v>0</v>
      </c>
      <c r="H52" s="1">
        <f t="shared" si="3"/>
        <v>61.4</v>
      </c>
      <c r="I52" s="1">
        <f t="shared" si="5"/>
        <v>61.4</v>
      </c>
      <c r="J52" s="1">
        <f t="shared" si="4"/>
        <v>61.4</v>
      </c>
      <c r="K52" s="4">
        <f t="shared" si="6"/>
        <v>0.97882758620689647</v>
      </c>
    </row>
    <row r="53" spans="1:11" x14ac:dyDescent="0.45">
      <c r="A53" s="2">
        <v>3</v>
      </c>
      <c r="G53" s="1">
        <f t="shared" si="2"/>
        <v>0</v>
      </c>
      <c r="H53" s="1">
        <f t="shared" si="3"/>
        <v>63</v>
      </c>
      <c r="I53" s="1">
        <f t="shared" si="5"/>
        <v>63</v>
      </c>
      <c r="J53" s="1">
        <f t="shared" si="4"/>
        <v>63</v>
      </c>
      <c r="K53" s="4">
        <f t="shared" si="6"/>
        <v>0.97899999999999998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FE6AD-9D46-4672-8425-74E95B2A4088}">
  <dimension ref="A1:L53"/>
  <sheetViews>
    <sheetView workbookViewId="0"/>
  </sheetViews>
  <sheetFormatPr defaultRowHeight="14.25" x14ac:dyDescent="0.45"/>
  <cols>
    <col min="1" max="1" width="9.06640625" style="2"/>
    <col min="2" max="2" width="9.06640625" style="3"/>
    <col min="3" max="3" width="9.06640625" style="1"/>
    <col min="6" max="6" width="11.73046875" style="1" bestFit="1" customWidth="1"/>
    <col min="7" max="7" width="9.53125" style="1" customWidth="1"/>
    <col min="8" max="8" width="13.73046875" style="1" customWidth="1"/>
    <col min="9" max="9" width="10.9296875" style="1" customWidth="1"/>
    <col min="10" max="11" width="9.06640625" style="1"/>
  </cols>
  <sheetData>
    <row r="1" spans="1:12" x14ac:dyDescent="0.45">
      <c r="D1" t="s">
        <v>2</v>
      </c>
      <c r="E1">
        <v>2.13</v>
      </c>
      <c r="F1" s="1" t="s">
        <v>19</v>
      </c>
    </row>
    <row r="2" spans="1:12" x14ac:dyDescent="0.45">
      <c r="D2" t="s">
        <v>4</v>
      </c>
      <c r="E2">
        <v>30</v>
      </c>
      <c r="F2" s="1" t="s">
        <v>23</v>
      </c>
    </row>
    <row r="3" spans="1:12" x14ac:dyDescent="0.45">
      <c r="D3" t="s">
        <v>10</v>
      </c>
      <c r="E3">
        <v>2E-3</v>
      </c>
      <c r="F3" s="1" t="s">
        <v>20</v>
      </c>
    </row>
    <row r="6" spans="1:12" x14ac:dyDescent="0.45">
      <c r="A6" s="2" t="s">
        <v>8</v>
      </c>
      <c r="B6" s="3" t="s">
        <v>0</v>
      </c>
      <c r="C6" s="1" t="s">
        <v>1</v>
      </c>
      <c r="D6" t="s">
        <v>6</v>
      </c>
      <c r="E6" s="1" t="s">
        <v>7</v>
      </c>
      <c r="F6" s="1" t="s">
        <v>21</v>
      </c>
      <c r="G6" s="1" t="s">
        <v>22</v>
      </c>
      <c r="H6" s="1" t="s">
        <v>24</v>
      </c>
      <c r="I6" s="1" t="s">
        <v>25</v>
      </c>
      <c r="J6" s="1" t="s">
        <v>26</v>
      </c>
      <c r="K6" s="4" t="s">
        <v>30</v>
      </c>
    </row>
    <row r="7" spans="1:12" x14ac:dyDescent="0.45">
      <c r="A7" s="2" t="s">
        <v>27</v>
      </c>
      <c r="E7" s="1"/>
      <c r="J7" s="1">
        <f>AVERAGE(J10:J23)</f>
        <v>1.5507257722251329</v>
      </c>
    </row>
    <row r="8" spans="1:12" x14ac:dyDescent="0.45">
      <c r="A8" s="2" t="s">
        <v>29</v>
      </c>
      <c r="E8" s="1"/>
      <c r="J8" s="1">
        <f>MAX(J10:J23)</f>
        <v>16.836000425768994</v>
      </c>
    </row>
    <row r="9" spans="1:12" x14ac:dyDescent="0.45">
      <c r="A9" s="2" t="s">
        <v>28</v>
      </c>
      <c r="E9" s="1"/>
      <c r="J9" s="1">
        <f>VAR(J10:J23)</f>
        <v>250.3026052227479</v>
      </c>
    </row>
    <row r="10" spans="1:12" x14ac:dyDescent="0.45">
      <c r="A10" s="2">
        <v>1.4999999999999999E-2</v>
      </c>
      <c r="B10" s="4">
        <v>0</v>
      </c>
      <c r="C10" s="1">
        <f>(1-B10)*A10*1000</f>
        <v>15</v>
      </c>
      <c r="D10">
        <v>200</v>
      </c>
      <c r="E10" s="1">
        <f t="shared" ref="E10:E23" si="0">1000*A10*B10/D10</f>
        <v>0</v>
      </c>
      <c r="F10" s="1">
        <f t="shared" ref="F10:F23" si="1">a*E10</f>
        <v>0</v>
      </c>
      <c r="G10" s="1">
        <f t="shared" ref="G10:G53" si="2">F10*a</f>
        <v>0</v>
      </c>
      <c r="H10" s="1">
        <f t="shared" ref="H10:H53" si="3">c_*(A10*1000-G10)+b</f>
        <v>30.03</v>
      </c>
      <c r="I10" s="1">
        <f>G10+H10</f>
        <v>30.03</v>
      </c>
      <c r="J10" s="1">
        <f t="shared" ref="J10:J53" si="4">I10-C10</f>
        <v>15.030000000000001</v>
      </c>
      <c r="K10" s="4">
        <f>(A10*1000-I10)/A10/1000</f>
        <v>-1.0020000000000002</v>
      </c>
    </row>
    <row r="11" spans="1:12" x14ac:dyDescent="0.45">
      <c r="A11" s="2">
        <v>0.09</v>
      </c>
      <c r="B11" s="4">
        <v>0.82769999999999999</v>
      </c>
      <c r="C11" s="1">
        <f>(1-B11)*A11*1000</f>
        <v>15.507</v>
      </c>
      <c r="D11">
        <v>200</v>
      </c>
      <c r="E11" s="1">
        <f t="shared" si="0"/>
        <v>0.37246499999999999</v>
      </c>
      <c r="F11" s="1">
        <f t="shared" si="1"/>
        <v>0.79335044999999993</v>
      </c>
      <c r="G11" s="1">
        <f t="shared" si="2"/>
        <v>1.6898364584999999</v>
      </c>
      <c r="H11" s="1">
        <f t="shared" si="3"/>
        <v>30.176620327083</v>
      </c>
      <c r="I11" s="1">
        <f t="shared" ref="I11:I53" si="5">G11+H11</f>
        <v>31.866456785583001</v>
      </c>
      <c r="J11" s="1">
        <f t="shared" si="4"/>
        <v>16.359456785582999</v>
      </c>
      <c r="K11" s="4">
        <f t="shared" ref="K11:K53" si="6">(A11*1000-I11)/A11/1000</f>
        <v>0.64592825793796671</v>
      </c>
    </row>
    <row r="12" spans="1:12" x14ac:dyDescent="0.45">
      <c r="A12" s="2">
        <v>0.3</v>
      </c>
      <c r="B12" s="4">
        <v>0.88680000000000003</v>
      </c>
      <c r="C12" s="1">
        <f>(1-B12)*A12*1000</f>
        <v>33.959999999999994</v>
      </c>
      <c r="D12">
        <v>200</v>
      </c>
      <c r="E12" s="1">
        <f t="shared" si="0"/>
        <v>1.3302</v>
      </c>
      <c r="F12" s="1">
        <f t="shared" si="1"/>
        <v>2.833326</v>
      </c>
      <c r="G12" s="1">
        <f t="shared" si="2"/>
        <v>6.03498438</v>
      </c>
      <c r="H12" s="1">
        <f t="shared" si="3"/>
        <v>30.587930031239999</v>
      </c>
      <c r="I12" s="1">
        <f t="shared" si="5"/>
        <v>36.622914411239996</v>
      </c>
      <c r="J12" s="1">
        <f t="shared" si="4"/>
        <v>2.6629144112400027</v>
      </c>
      <c r="K12" s="4">
        <f t="shared" si="6"/>
        <v>0.8779236186292001</v>
      </c>
    </row>
    <row r="13" spans="1:12" x14ac:dyDescent="0.45">
      <c r="A13" s="2">
        <v>0.6</v>
      </c>
      <c r="B13" s="4">
        <v>0.93049999999999999</v>
      </c>
      <c r="C13" s="1">
        <f t="shared" ref="C13:C16" si="7">(1-B13)*A13*1000</f>
        <v>41.7</v>
      </c>
      <c r="D13">
        <v>200</v>
      </c>
      <c r="E13" s="1">
        <f t="shared" si="0"/>
        <v>2.7914999999999996</v>
      </c>
      <c r="F13" s="1">
        <f t="shared" si="1"/>
        <v>5.9458949999999993</v>
      </c>
      <c r="G13" s="1">
        <f t="shared" si="2"/>
        <v>12.664756349999998</v>
      </c>
      <c r="H13" s="1">
        <f t="shared" si="3"/>
        <v>31.174670487299998</v>
      </c>
      <c r="I13" s="1">
        <f t="shared" si="5"/>
        <v>43.839426837299996</v>
      </c>
      <c r="J13" s="1">
        <f t="shared" si="4"/>
        <v>2.1394268372999932</v>
      </c>
      <c r="K13" s="4">
        <f t="shared" si="6"/>
        <v>0.9269342886045</v>
      </c>
    </row>
    <row r="14" spans="1:12" x14ac:dyDescent="0.45">
      <c r="A14" s="2">
        <v>0.9</v>
      </c>
      <c r="B14" s="4">
        <v>0.95109999999999995</v>
      </c>
      <c r="C14" s="1">
        <f t="shared" si="7"/>
        <v>44.010000000000048</v>
      </c>
      <c r="D14">
        <v>200</v>
      </c>
      <c r="E14" s="1">
        <f t="shared" si="0"/>
        <v>4.2799499999999995</v>
      </c>
      <c r="F14" s="1">
        <f t="shared" si="1"/>
        <v>9.1162934999999976</v>
      </c>
      <c r="G14" s="1">
        <f t="shared" si="2"/>
        <v>19.417705154999993</v>
      </c>
      <c r="H14" s="1">
        <f t="shared" si="3"/>
        <v>31.761164589690001</v>
      </c>
      <c r="I14" s="1">
        <f t="shared" si="5"/>
        <v>51.17886974468999</v>
      </c>
      <c r="J14" s="1">
        <f t="shared" si="4"/>
        <v>7.1688697446899425</v>
      </c>
      <c r="K14" s="4">
        <f t="shared" si="6"/>
        <v>0.94313458917256665</v>
      </c>
    </row>
    <row r="15" spans="1:12" x14ac:dyDescent="0.45">
      <c r="A15" s="2">
        <v>1.8</v>
      </c>
      <c r="B15" s="4">
        <v>0.95920000000000005</v>
      </c>
      <c r="C15" s="1">
        <f t="shared" si="7"/>
        <v>73.439999999999912</v>
      </c>
      <c r="D15">
        <v>200</v>
      </c>
      <c r="E15" s="1">
        <f t="shared" si="0"/>
        <v>8.6328000000000014</v>
      </c>
      <c r="F15" s="1">
        <f t="shared" si="1"/>
        <v>18.387864</v>
      </c>
      <c r="G15" s="1">
        <f t="shared" si="2"/>
        <v>39.16615032</v>
      </c>
      <c r="H15" s="1">
        <f t="shared" si="3"/>
        <v>33.521667699360002</v>
      </c>
      <c r="I15" s="1">
        <f t="shared" si="5"/>
        <v>72.687818019360009</v>
      </c>
      <c r="J15" s="5">
        <f t="shared" si="4"/>
        <v>-0.75218198063990371</v>
      </c>
      <c r="K15" s="4">
        <f t="shared" si="6"/>
        <v>0.95961787887813332</v>
      </c>
    </row>
    <row r="16" spans="1:12" x14ac:dyDescent="0.45">
      <c r="A16" s="2">
        <v>3</v>
      </c>
      <c r="B16" s="4">
        <v>0.95550000000000002</v>
      </c>
      <c r="C16" s="1">
        <f t="shared" si="7"/>
        <v>133.49999999999994</v>
      </c>
      <c r="D16">
        <v>200</v>
      </c>
      <c r="E16" s="1">
        <f t="shared" si="0"/>
        <v>14.3325</v>
      </c>
      <c r="F16" s="1">
        <f t="shared" si="1"/>
        <v>30.528224999999999</v>
      </c>
      <c r="G16" s="1">
        <f t="shared" si="2"/>
        <v>65.025119249999989</v>
      </c>
      <c r="H16" s="1">
        <f t="shared" si="3"/>
        <v>35.869949761500003</v>
      </c>
      <c r="I16" s="1">
        <f t="shared" si="5"/>
        <v>100.8950690115</v>
      </c>
      <c r="J16" s="1">
        <f t="shared" si="4"/>
        <v>-32.604930988499945</v>
      </c>
      <c r="K16" s="4">
        <f t="shared" si="6"/>
        <v>0.9663683103295001</v>
      </c>
      <c r="L16" t="s">
        <v>43</v>
      </c>
    </row>
    <row r="17" spans="1:12" x14ac:dyDescent="0.45">
      <c r="A17" s="2">
        <v>1.4999999999999999E-2</v>
      </c>
      <c r="B17" s="4">
        <v>0</v>
      </c>
      <c r="C17" s="1">
        <f>(1-B17)*A17*1000</f>
        <v>15</v>
      </c>
      <c r="D17">
        <v>400</v>
      </c>
      <c r="E17" s="1">
        <f t="shared" si="0"/>
        <v>0</v>
      </c>
      <c r="F17" s="1">
        <f t="shared" si="1"/>
        <v>0</v>
      </c>
      <c r="G17" s="1">
        <f t="shared" si="2"/>
        <v>0</v>
      </c>
      <c r="H17" s="1">
        <f t="shared" si="3"/>
        <v>30.03</v>
      </c>
      <c r="I17" s="1">
        <f t="shared" si="5"/>
        <v>30.03</v>
      </c>
      <c r="J17" s="1">
        <f t="shared" si="4"/>
        <v>15.030000000000001</v>
      </c>
      <c r="K17" s="4">
        <f t="shared" si="6"/>
        <v>-1.0020000000000002</v>
      </c>
    </row>
    <row r="18" spans="1:12" x14ac:dyDescent="0.45">
      <c r="A18" s="2">
        <v>0.09</v>
      </c>
      <c r="B18" s="4">
        <v>0.84219999999999995</v>
      </c>
      <c r="C18" s="1">
        <f>(1-B18)*A18*1000</f>
        <v>14.202000000000005</v>
      </c>
      <c r="D18">
        <v>400</v>
      </c>
      <c r="E18" s="1">
        <f t="shared" si="0"/>
        <v>0.189495</v>
      </c>
      <c r="F18" s="1">
        <f t="shared" si="1"/>
        <v>0.40362434999999997</v>
      </c>
      <c r="G18" s="1">
        <f t="shared" si="2"/>
        <v>0.8597198654999999</v>
      </c>
      <c r="H18" s="1">
        <f t="shared" si="3"/>
        <v>30.178280560268998</v>
      </c>
      <c r="I18" s="1">
        <f t="shared" si="5"/>
        <v>31.038000425768999</v>
      </c>
      <c r="J18" s="1">
        <f t="shared" si="4"/>
        <v>16.836000425768994</v>
      </c>
      <c r="K18" s="4">
        <f t="shared" si="6"/>
        <v>0.65513332860256679</v>
      </c>
    </row>
    <row r="19" spans="1:12" x14ac:dyDescent="0.45">
      <c r="A19" s="2">
        <v>0.3</v>
      </c>
      <c r="B19" s="4">
        <v>0.89959999999999996</v>
      </c>
      <c r="C19" s="1">
        <f>(1-B19)*A19*1000</f>
        <v>30.120000000000012</v>
      </c>
      <c r="D19">
        <v>400</v>
      </c>
      <c r="E19" s="1">
        <f t="shared" si="0"/>
        <v>0.67469999999999997</v>
      </c>
      <c r="F19" s="1">
        <f t="shared" si="1"/>
        <v>1.4371109999999998</v>
      </c>
      <c r="G19" s="1">
        <f t="shared" si="2"/>
        <v>3.0610464299999993</v>
      </c>
      <c r="H19" s="1">
        <f t="shared" si="3"/>
        <v>30.593877907140001</v>
      </c>
      <c r="I19" s="1">
        <f t="shared" si="5"/>
        <v>33.654924337140002</v>
      </c>
      <c r="J19" s="1">
        <f t="shared" si="4"/>
        <v>3.5349243371399908</v>
      </c>
      <c r="K19" s="4">
        <f t="shared" si="6"/>
        <v>0.88781691887620007</v>
      </c>
    </row>
    <row r="20" spans="1:12" x14ac:dyDescent="0.45">
      <c r="A20" s="2">
        <v>0.6</v>
      </c>
      <c r="B20" s="4">
        <v>0.94199999999999995</v>
      </c>
      <c r="C20" s="1">
        <f t="shared" ref="C20:C23" si="8">(1-B20)*A20*1000</f>
        <v>34.800000000000033</v>
      </c>
      <c r="D20">
        <v>400</v>
      </c>
      <c r="E20" s="1">
        <f t="shared" si="0"/>
        <v>1.4129999999999998</v>
      </c>
      <c r="F20" s="1">
        <f t="shared" si="1"/>
        <v>3.0096899999999995</v>
      </c>
      <c r="G20" s="1">
        <f t="shared" si="2"/>
        <v>6.4106396999999991</v>
      </c>
      <c r="H20" s="1">
        <f t="shared" si="3"/>
        <v>31.187178720599999</v>
      </c>
      <c r="I20" s="1">
        <f t="shared" si="5"/>
        <v>37.597818420599999</v>
      </c>
      <c r="J20" s="1">
        <f t="shared" si="4"/>
        <v>2.7978184205999668</v>
      </c>
      <c r="K20" s="4">
        <f t="shared" si="6"/>
        <v>0.93733696929900012</v>
      </c>
    </row>
    <row r="21" spans="1:12" x14ac:dyDescent="0.45">
      <c r="A21" s="2">
        <v>0.9</v>
      </c>
      <c r="B21" s="4">
        <v>0.96199999999999997</v>
      </c>
      <c r="C21" s="1">
        <f t="shared" si="8"/>
        <v>34.200000000000031</v>
      </c>
      <c r="D21">
        <v>400</v>
      </c>
      <c r="E21" s="1">
        <f t="shared" si="0"/>
        <v>2.1644999999999999</v>
      </c>
      <c r="F21" s="1">
        <f t="shared" si="1"/>
        <v>4.6103849999999991</v>
      </c>
      <c r="G21" s="1">
        <f t="shared" si="2"/>
        <v>9.8201200499999981</v>
      </c>
      <c r="H21" s="1">
        <f t="shared" si="3"/>
        <v>31.780359759900001</v>
      </c>
      <c r="I21" s="1">
        <f t="shared" si="5"/>
        <v>41.600479809900001</v>
      </c>
      <c r="J21" s="1">
        <f t="shared" si="4"/>
        <v>7.40047980989997</v>
      </c>
      <c r="K21" s="4">
        <f t="shared" si="6"/>
        <v>0.95377724465566671</v>
      </c>
    </row>
    <row r="22" spans="1:12" x14ac:dyDescent="0.45">
      <c r="A22" s="2">
        <v>1.8</v>
      </c>
      <c r="B22" s="4">
        <v>0.9698</v>
      </c>
      <c r="C22" s="1">
        <f t="shared" si="8"/>
        <v>54.360000000000014</v>
      </c>
      <c r="D22">
        <v>400</v>
      </c>
      <c r="E22" s="1">
        <f t="shared" si="0"/>
        <v>4.3641000000000005</v>
      </c>
      <c r="F22" s="1">
        <f t="shared" si="1"/>
        <v>9.2955330000000007</v>
      </c>
      <c r="G22" s="1">
        <f t="shared" si="2"/>
        <v>19.79948529</v>
      </c>
      <c r="H22" s="1">
        <f t="shared" si="3"/>
        <v>33.560401029419999</v>
      </c>
      <c r="I22" s="1">
        <f t="shared" si="5"/>
        <v>53.359886319419999</v>
      </c>
      <c r="J22" s="5">
        <f t="shared" si="4"/>
        <v>-1.0001136805800144</v>
      </c>
      <c r="K22" s="4">
        <f t="shared" si="6"/>
        <v>0.97035561871143328</v>
      </c>
    </row>
    <row r="23" spans="1:12" x14ac:dyDescent="0.45">
      <c r="A23" s="2">
        <v>3</v>
      </c>
      <c r="B23" s="4">
        <v>0.96609999999999996</v>
      </c>
      <c r="C23" s="1">
        <f t="shared" si="8"/>
        <v>101.70000000000013</v>
      </c>
      <c r="D23">
        <v>400</v>
      </c>
      <c r="E23" s="1">
        <f t="shared" si="0"/>
        <v>7.2457499999999992</v>
      </c>
      <c r="F23" s="1">
        <f t="shared" si="1"/>
        <v>15.433447499999998</v>
      </c>
      <c r="G23" s="1">
        <f t="shared" si="2"/>
        <v>32.873243174999992</v>
      </c>
      <c r="H23" s="1">
        <f t="shared" si="3"/>
        <v>35.934253513649999</v>
      </c>
      <c r="I23" s="1">
        <f t="shared" si="5"/>
        <v>68.807496688649991</v>
      </c>
      <c r="J23" s="1">
        <f t="shared" si="4"/>
        <v>-32.89250331135014</v>
      </c>
      <c r="K23" s="4">
        <f t="shared" si="6"/>
        <v>0.97706416777044991</v>
      </c>
      <c r="L23" t="s">
        <v>43</v>
      </c>
    </row>
    <row r="24" spans="1:12" x14ac:dyDescent="0.45">
      <c r="A24" s="2">
        <v>0.1</v>
      </c>
      <c r="G24" s="1">
        <f t="shared" si="2"/>
        <v>0</v>
      </c>
      <c r="H24" s="1">
        <f t="shared" si="3"/>
        <v>30.2</v>
      </c>
      <c r="I24" s="1">
        <f t="shared" si="5"/>
        <v>30.2</v>
      </c>
      <c r="J24" s="1">
        <f t="shared" si="4"/>
        <v>30.2</v>
      </c>
      <c r="K24" s="4">
        <f t="shared" si="6"/>
        <v>0.69799999999999984</v>
      </c>
    </row>
    <row r="25" spans="1:12" x14ac:dyDescent="0.45">
      <c r="A25" s="2">
        <v>0.2</v>
      </c>
      <c r="G25" s="1">
        <f t="shared" si="2"/>
        <v>0</v>
      </c>
      <c r="H25" s="1">
        <f t="shared" si="3"/>
        <v>30.4</v>
      </c>
      <c r="I25" s="1">
        <f t="shared" si="5"/>
        <v>30.4</v>
      </c>
      <c r="J25" s="1">
        <f t="shared" si="4"/>
        <v>30.4</v>
      </c>
      <c r="K25" s="4">
        <f t="shared" si="6"/>
        <v>0.84799999999999986</v>
      </c>
    </row>
    <row r="26" spans="1:12" x14ac:dyDescent="0.45">
      <c r="A26" s="2">
        <v>0.3</v>
      </c>
      <c r="G26" s="1">
        <f t="shared" si="2"/>
        <v>0</v>
      </c>
      <c r="H26" s="1">
        <f t="shared" si="3"/>
        <v>30.6</v>
      </c>
      <c r="I26" s="1">
        <f t="shared" si="5"/>
        <v>30.6</v>
      </c>
      <c r="J26" s="1">
        <f t="shared" si="4"/>
        <v>30.6</v>
      </c>
      <c r="K26" s="4">
        <f t="shared" si="6"/>
        <v>0.89800000000000002</v>
      </c>
    </row>
    <row r="27" spans="1:12" x14ac:dyDescent="0.45">
      <c r="A27" s="2">
        <v>0.4</v>
      </c>
      <c r="G27" s="1">
        <f t="shared" si="2"/>
        <v>0</v>
      </c>
      <c r="H27" s="1">
        <f t="shared" si="3"/>
        <v>30.8</v>
      </c>
      <c r="I27" s="1">
        <f t="shared" si="5"/>
        <v>30.8</v>
      </c>
      <c r="J27" s="1">
        <f t="shared" si="4"/>
        <v>30.8</v>
      </c>
      <c r="K27" s="4">
        <f t="shared" si="6"/>
        <v>0.92299999999999993</v>
      </c>
    </row>
    <row r="28" spans="1:12" x14ac:dyDescent="0.45">
      <c r="A28" s="2">
        <v>0.5</v>
      </c>
      <c r="G28" s="1">
        <f t="shared" si="2"/>
        <v>0</v>
      </c>
      <c r="H28" s="1">
        <f t="shared" si="3"/>
        <v>31</v>
      </c>
      <c r="I28" s="1">
        <f t="shared" si="5"/>
        <v>31</v>
      </c>
      <c r="J28" s="1">
        <f t="shared" si="4"/>
        <v>31</v>
      </c>
      <c r="K28" s="4">
        <f t="shared" si="6"/>
        <v>0.93799999999999994</v>
      </c>
    </row>
    <row r="29" spans="1:12" x14ac:dyDescent="0.45">
      <c r="A29" s="2">
        <v>0.6</v>
      </c>
      <c r="G29" s="1">
        <f t="shared" si="2"/>
        <v>0</v>
      </c>
      <c r="H29" s="1">
        <f t="shared" si="3"/>
        <v>31.2</v>
      </c>
      <c r="I29" s="1">
        <f t="shared" si="5"/>
        <v>31.2</v>
      </c>
      <c r="J29" s="1">
        <f t="shared" si="4"/>
        <v>31.2</v>
      </c>
      <c r="K29" s="4">
        <f t="shared" si="6"/>
        <v>0.94799999999999995</v>
      </c>
    </row>
    <row r="30" spans="1:12" x14ac:dyDescent="0.45">
      <c r="A30" s="2">
        <v>0.7</v>
      </c>
      <c r="G30" s="1">
        <f t="shared" si="2"/>
        <v>0</v>
      </c>
      <c r="H30" s="1">
        <f t="shared" si="3"/>
        <v>31.4</v>
      </c>
      <c r="I30" s="1">
        <f t="shared" si="5"/>
        <v>31.4</v>
      </c>
      <c r="J30" s="1">
        <f t="shared" si="4"/>
        <v>31.4</v>
      </c>
      <c r="K30" s="4">
        <f t="shared" si="6"/>
        <v>0.95514285714285718</v>
      </c>
    </row>
    <row r="31" spans="1:12" x14ac:dyDescent="0.45">
      <c r="A31" s="2">
        <v>0.8</v>
      </c>
      <c r="G31" s="1">
        <f t="shared" si="2"/>
        <v>0</v>
      </c>
      <c r="H31" s="1">
        <f t="shared" si="3"/>
        <v>31.6</v>
      </c>
      <c r="I31" s="1">
        <f t="shared" si="5"/>
        <v>31.6</v>
      </c>
      <c r="J31" s="1">
        <f t="shared" si="4"/>
        <v>31.6</v>
      </c>
      <c r="K31" s="4">
        <f t="shared" si="6"/>
        <v>0.96049999999999991</v>
      </c>
    </row>
    <row r="32" spans="1:12" x14ac:dyDescent="0.45">
      <c r="A32" s="2">
        <v>0.9</v>
      </c>
      <c r="G32" s="1">
        <f t="shared" si="2"/>
        <v>0</v>
      </c>
      <c r="H32" s="1">
        <f t="shared" si="3"/>
        <v>31.8</v>
      </c>
      <c r="I32" s="1">
        <f t="shared" si="5"/>
        <v>31.8</v>
      </c>
      <c r="J32" s="1">
        <f t="shared" si="4"/>
        <v>31.8</v>
      </c>
      <c r="K32" s="4">
        <f t="shared" si="6"/>
        <v>0.96466666666666678</v>
      </c>
    </row>
    <row r="33" spans="1:11" x14ac:dyDescent="0.45">
      <c r="A33" s="2">
        <v>1</v>
      </c>
      <c r="G33" s="1">
        <f t="shared" si="2"/>
        <v>0</v>
      </c>
      <c r="H33" s="1">
        <f t="shared" si="3"/>
        <v>32</v>
      </c>
      <c r="I33" s="1">
        <f t="shared" si="5"/>
        <v>32</v>
      </c>
      <c r="J33" s="1">
        <f t="shared" si="4"/>
        <v>32</v>
      </c>
      <c r="K33" s="4">
        <f t="shared" si="6"/>
        <v>0.96799999999999997</v>
      </c>
    </row>
    <row r="34" spans="1:11" x14ac:dyDescent="0.45">
      <c r="A34" s="2">
        <v>1.1000000000000001</v>
      </c>
      <c r="G34" s="1">
        <f t="shared" si="2"/>
        <v>0</v>
      </c>
      <c r="H34" s="1">
        <f t="shared" si="3"/>
        <v>32.200000000000003</v>
      </c>
      <c r="I34" s="1">
        <f t="shared" si="5"/>
        <v>32.200000000000003</v>
      </c>
      <c r="J34" s="1">
        <f t="shared" si="4"/>
        <v>32.200000000000003</v>
      </c>
      <c r="K34" s="4">
        <f t="shared" si="6"/>
        <v>0.97072727272727266</v>
      </c>
    </row>
    <row r="35" spans="1:11" x14ac:dyDescent="0.45">
      <c r="A35" s="2">
        <v>1.2</v>
      </c>
      <c r="G35" s="1">
        <f t="shared" si="2"/>
        <v>0</v>
      </c>
      <c r="H35" s="1">
        <f t="shared" si="3"/>
        <v>32.4</v>
      </c>
      <c r="I35" s="1">
        <f t="shared" si="5"/>
        <v>32.4</v>
      </c>
      <c r="J35" s="1">
        <f t="shared" si="4"/>
        <v>32.4</v>
      </c>
      <c r="K35" s="4">
        <f t="shared" si="6"/>
        <v>0.97299999999999998</v>
      </c>
    </row>
    <row r="36" spans="1:11" x14ac:dyDescent="0.45">
      <c r="A36" s="2">
        <v>1.3</v>
      </c>
      <c r="G36" s="1">
        <f t="shared" si="2"/>
        <v>0</v>
      </c>
      <c r="H36" s="1">
        <f t="shared" si="3"/>
        <v>32.6</v>
      </c>
      <c r="I36" s="1">
        <f t="shared" si="5"/>
        <v>32.6</v>
      </c>
      <c r="J36" s="1">
        <f t="shared" si="4"/>
        <v>32.6</v>
      </c>
      <c r="K36" s="4">
        <f t="shared" si="6"/>
        <v>0.97492307692307689</v>
      </c>
    </row>
    <row r="37" spans="1:11" x14ac:dyDescent="0.45">
      <c r="A37" s="2">
        <v>1.4</v>
      </c>
      <c r="G37" s="1">
        <f t="shared" si="2"/>
        <v>0</v>
      </c>
      <c r="H37" s="1">
        <f t="shared" si="3"/>
        <v>32.799999999999997</v>
      </c>
      <c r="I37" s="1">
        <f t="shared" si="5"/>
        <v>32.799999999999997</v>
      </c>
      <c r="J37" s="1">
        <f t="shared" si="4"/>
        <v>32.799999999999997</v>
      </c>
      <c r="K37" s="4">
        <f t="shared" si="6"/>
        <v>0.97657142857142865</v>
      </c>
    </row>
    <row r="38" spans="1:11" x14ac:dyDescent="0.45">
      <c r="A38" s="2">
        <v>1.5</v>
      </c>
      <c r="G38" s="1">
        <f t="shared" si="2"/>
        <v>0</v>
      </c>
      <c r="H38" s="1">
        <f t="shared" si="3"/>
        <v>33</v>
      </c>
      <c r="I38" s="1">
        <f t="shared" si="5"/>
        <v>33</v>
      </c>
      <c r="J38" s="1">
        <f t="shared" si="4"/>
        <v>33</v>
      </c>
      <c r="K38" s="4">
        <f t="shared" si="6"/>
        <v>0.97799999999999998</v>
      </c>
    </row>
    <row r="39" spans="1:11" x14ac:dyDescent="0.45">
      <c r="A39" s="2">
        <v>1.6</v>
      </c>
      <c r="G39" s="1">
        <f t="shared" si="2"/>
        <v>0</v>
      </c>
      <c r="H39" s="1">
        <f t="shared" si="3"/>
        <v>33.200000000000003</v>
      </c>
      <c r="I39" s="1">
        <f t="shared" si="5"/>
        <v>33.200000000000003</v>
      </c>
      <c r="J39" s="1">
        <f t="shared" si="4"/>
        <v>33.200000000000003</v>
      </c>
      <c r="K39" s="4">
        <f t="shared" si="6"/>
        <v>0.97924999999999984</v>
      </c>
    </row>
    <row r="40" spans="1:11" x14ac:dyDescent="0.45">
      <c r="A40" s="2">
        <v>1.7</v>
      </c>
      <c r="G40" s="1">
        <f t="shared" si="2"/>
        <v>0</v>
      </c>
      <c r="H40" s="1">
        <f t="shared" si="3"/>
        <v>33.4</v>
      </c>
      <c r="I40" s="1">
        <f t="shared" si="5"/>
        <v>33.4</v>
      </c>
      <c r="J40" s="1">
        <f t="shared" si="4"/>
        <v>33.4</v>
      </c>
      <c r="K40" s="4">
        <f t="shared" si="6"/>
        <v>0.98035294117647065</v>
      </c>
    </row>
    <row r="41" spans="1:11" x14ac:dyDescent="0.45">
      <c r="A41" s="2">
        <v>1.8</v>
      </c>
      <c r="G41" s="1">
        <f t="shared" si="2"/>
        <v>0</v>
      </c>
      <c r="H41" s="1">
        <f t="shared" si="3"/>
        <v>33.6</v>
      </c>
      <c r="I41" s="1">
        <f t="shared" si="5"/>
        <v>33.6</v>
      </c>
      <c r="J41" s="1">
        <f t="shared" si="4"/>
        <v>33.6</v>
      </c>
      <c r="K41" s="4">
        <f t="shared" si="6"/>
        <v>0.98133333333333339</v>
      </c>
    </row>
    <row r="42" spans="1:11" x14ac:dyDescent="0.45">
      <c r="A42" s="2">
        <v>1.9</v>
      </c>
      <c r="G42" s="1">
        <f t="shared" si="2"/>
        <v>0</v>
      </c>
      <c r="H42" s="1">
        <f t="shared" si="3"/>
        <v>33.799999999999997</v>
      </c>
      <c r="I42" s="1">
        <f t="shared" si="5"/>
        <v>33.799999999999997</v>
      </c>
      <c r="J42" s="1">
        <f t="shared" si="4"/>
        <v>33.799999999999997</v>
      </c>
      <c r="K42" s="4">
        <f t="shared" si="6"/>
        <v>0.98221052631578964</v>
      </c>
    </row>
    <row r="43" spans="1:11" x14ac:dyDescent="0.45">
      <c r="A43" s="2">
        <v>2</v>
      </c>
      <c r="G43" s="1">
        <f t="shared" si="2"/>
        <v>0</v>
      </c>
      <c r="H43" s="1">
        <f t="shared" si="3"/>
        <v>34</v>
      </c>
      <c r="I43" s="1">
        <f t="shared" si="5"/>
        <v>34</v>
      </c>
      <c r="J43" s="1">
        <f t="shared" si="4"/>
        <v>34</v>
      </c>
      <c r="K43" s="4">
        <f t="shared" si="6"/>
        <v>0.98299999999999998</v>
      </c>
    </row>
    <row r="44" spans="1:11" x14ac:dyDescent="0.45">
      <c r="A44" s="2">
        <v>2.1</v>
      </c>
      <c r="G44" s="1">
        <f t="shared" si="2"/>
        <v>0</v>
      </c>
      <c r="H44" s="1">
        <f t="shared" si="3"/>
        <v>34.200000000000003</v>
      </c>
      <c r="I44" s="1">
        <f t="shared" si="5"/>
        <v>34.200000000000003</v>
      </c>
      <c r="J44" s="1">
        <f t="shared" si="4"/>
        <v>34.200000000000003</v>
      </c>
      <c r="K44" s="4">
        <f t="shared" si="6"/>
        <v>0.98371428571428576</v>
      </c>
    </row>
    <row r="45" spans="1:11" x14ac:dyDescent="0.45">
      <c r="A45" s="2">
        <v>2.2000000000000002</v>
      </c>
      <c r="G45" s="1">
        <f t="shared" si="2"/>
        <v>0</v>
      </c>
      <c r="H45" s="1">
        <f t="shared" si="3"/>
        <v>34.4</v>
      </c>
      <c r="I45" s="1">
        <f t="shared" si="5"/>
        <v>34.4</v>
      </c>
      <c r="J45" s="1">
        <f t="shared" si="4"/>
        <v>34.4</v>
      </c>
      <c r="K45" s="4">
        <f t="shared" si="6"/>
        <v>0.98436363636363622</v>
      </c>
    </row>
    <row r="46" spans="1:11" x14ac:dyDescent="0.45">
      <c r="A46" s="2">
        <v>2.2999999999999998</v>
      </c>
      <c r="G46" s="1">
        <f t="shared" si="2"/>
        <v>0</v>
      </c>
      <c r="H46" s="1">
        <f t="shared" si="3"/>
        <v>34.6</v>
      </c>
      <c r="I46" s="1">
        <f t="shared" si="5"/>
        <v>34.6</v>
      </c>
      <c r="J46" s="1">
        <f t="shared" si="4"/>
        <v>34.6</v>
      </c>
      <c r="K46" s="4">
        <f t="shared" si="6"/>
        <v>0.98495652173913051</v>
      </c>
    </row>
    <row r="47" spans="1:11" x14ac:dyDescent="0.45">
      <c r="A47" s="2">
        <v>2.4</v>
      </c>
      <c r="G47" s="1">
        <f t="shared" si="2"/>
        <v>0</v>
      </c>
      <c r="H47" s="1">
        <f t="shared" si="3"/>
        <v>34.799999999999997</v>
      </c>
      <c r="I47" s="1">
        <f t="shared" si="5"/>
        <v>34.799999999999997</v>
      </c>
      <c r="J47" s="1">
        <f t="shared" si="4"/>
        <v>34.799999999999997</v>
      </c>
      <c r="K47" s="4">
        <f t="shared" si="6"/>
        <v>0.98550000000000004</v>
      </c>
    </row>
    <row r="48" spans="1:11" x14ac:dyDescent="0.45">
      <c r="A48" s="2">
        <v>2.5</v>
      </c>
      <c r="G48" s="1">
        <f t="shared" si="2"/>
        <v>0</v>
      </c>
      <c r="H48" s="1">
        <f t="shared" si="3"/>
        <v>35</v>
      </c>
      <c r="I48" s="1">
        <f t="shared" si="5"/>
        <v>35</v>
      </c>
      <c r="J48" s="1">
        <f t="shared" si="4"/>
        <v>35</v>
      </c>
      <c r="K48" s="4">
        <f t="shared" si="6"/>
        <v>0.98599999999999999</v>
      </c>
    </row>
    <row r="49" spans="1:11" x14ac:dyDescent="0.45">
      <c r="A49" s="2">
        <v>2.6</v>
      </c>
      <c r="G49" s="1">
        <f t="shared" si="2"/>
        <v>0</v>
      </c>
      <c r="H49" s="1">
        <f t="shared" si="3"/>
        <v>35.200000000000003</v>
      </c>
      <c r="I49" s="1">
        <f t="shared" si="5"/>
        <v>35.200000000000003</v>
      </c>
      <c r="J49" s="1">
        <f t="shared" si="4"/>
        <v>35.200000000000003</v>
      </c>
      <c r="K49" s="4">
        <f t="shared" si="6"/>
        <v>0.9864615384615385</v>
      </c>
    </row>
    <row r="50" spans="1:11" x14ac:dyDescent="0.45">
      <c r="A50" s="2">
        <v>2.7</v>
      </c>
      <c r="G50" s="1">
        <f t="shared" si="2"/>
        <v>0</v>
      </c>
      <c r="H50" s="1">
        <f t="shared" si="3"/>
        <v>35.4</v>
      </c>
      <c r="I50" s="1">
        <f t="shared" si="5"/>
        <v>35.4</v>
      </c>
      <c r="J50" s="1">
        <f t="shared" si="4"/>
        <v>35.4</v>
      </c>
      <c r="K50" s="4">
        <f t="shared" si="6"/>
        <v>0.98688888888888882</v>
      </c>
    </row>
    <row r="51" spans="1:11" x14ac:dyDescent="0.45">
      <c r="A51" s="2">
        <v>2.8</v>
      </c>
      <c r="G51" s="1">
        <f t="shared" si="2"/>
        <v>0</v>
      </c>
      <c r="H51" s="1">
        <f t="shared" si="3"/>
        <v>35.6</v>
      </c>
      <c r="I51" s="1">
        <f t="shared" si="5"/>
        <v>35.6</v>
      </c>
      <c r="J51" s="1">
        <f t="shared" si="4"/>
        <v>35.6</v>
      </c>
      <c r="K51" s="4">
        <f t="shared" si="6"/>
        <v>0.98728571428571432</v>
      </c>
    </row>
    <row r="52" spans="1:11" x14ac:dyDescent="0.45">
      <c r="A52" s="2">
        <v>2.9</v>
      </c>
      <c r="G52" s="1">
        <f t="shared" si="2"/>
        <v>0</v>
      </c>
      <c r="H52" s="1">
        <f t="shared" si="3"/>
        <v>35.799999999999997</v>
      </c>
      <c r="I52" s="1">
        <f t="shared" si="5"/>
        <v>35.799999999999997</v>
      </c>
      <c r="J52" s="1">
        <f t="shared" si="4"/>
        <v>35.799999999999997</v>
      </c>
      <c r="K52" s="4">
        <f t="shared" si="6"/>
        <v>0.98765517241379297</v>
      </c>
    </row>
    <row r="53" spans="1:11" x14ac:dyDescent="0.45">
      <c r="A53" s="2">
        <v>3</v>
      </c>
      <c r="G53" s="1">
        <f t="shared" si="2"/>
        <v>0</v>
      </c>
      <c r="H53" s="1">
        <f t="shared" si="3"/>
        <v>36</v>
      </c>
      <c r="I53" s="1">
        <f t="shared" si="5"/>
        <v>36</v>
      </c>
      <c r="J53" s="1">
        <f t="shared" si="4"/>
        <v>36</v>
      </c>
      <c r="K53" s="4">
        <f t="shared" si="6"/>
        <v>0.98799999999999999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0662A-8AE2-4136-828B-8F46CB8AB7F0}">
  <dimension ref="A1:J23"/>
  <sheetViews>
    <sheetView workbookViewId="0"/>
  </sheetViews>
  <sheetFormatPr defaultRowHeight="14.25" x14ac:dyDescent="0.45"/>
  <cols>
    <col min="1" max="1" width="9.06640625" style="2"/>
    <col min="2" max="2" width="9.06640625" style="3"/>
    <col min="3" max="3" width="9.06640625" style="1"/>
    <col min="6" max="6" width="11.73046875" bestFit="1" customWidth="1"/>
    <col min="8" max="8" width="13.73046875" style="1" customWidth="1"/>
  </cols>
  <sheetData>
    <row r="1" spans="1:10" x14ac:dyDescent="0.45">
      <c r="D1" t="s">
        <v>2</v>
      </c>
      <c r="E1">
        <v>30</v>
      </c>
      <c r="F1" t="s">
        <v>3</v>
      </c>
    </row>
    <row r="2" spans="1:10" x14ac:dyDescent="0.45">
      <c r="D2" t="s">
        <v>4</v>
      </c>
      <c r="E2">
        <v>4</v>
      </c>
      <c r="F2" t="s">
        <v>11</v>
      </c>
    </row>
    <row r="3" spans="1:10" x14ac:dyDescent="0.45">
      <c r="D3" t="s">
        <v>10</v>
      </c>
      <c r="E3">
        <v>0.1</v>
      </c>
      <c r="F3" t="s">
        <v>12</v>
      </c>
    </row>
    <row r="4" spans="1:10" x14ac:dyDescent="0.45">
      <c r="A4" s="2" t="s">
        <v>8</v>
      </c>
      <c r="B4" s="3" t="s">
        <v>0</v>
      </c>
      <c r="C4" s="1" t="s">
        <v>1</v>
      </c>
      <c r="D4" t="s">
        <v>5</v>
      </c>
      <c r="E4" t="s">
        <v>6</v>
      </c>
      <c r="F4" s="1" t="s">
        <v>7</v>
      </c>
      <c r="G4" t="s">
        <v>13</v>
      </c>
      <c r="H4" s="1" t="s">
        <v>14</v>
      </c>
      <c r="J4" t="s">
        <v>9</v>
      </c>
    </row>
    <row r="5" spans="1:10" x14ac:dyDescent="0.45">
      <c r="A5" s="2">
        <v>1.4999999999999999E-2</v>
      </c>
      <c r="B5" s="3">
        <v>0</v>
      </c>
      <c r="C5" s="1">
        <f>(1-B5)*A5*1000</f>
        <v>15</v>
      </c>
      <c r="D5" s="1">
        <f t="shared" ref="D5:D11" si="0">C5-a</f>
        <v>-15</v>
      </c>
      <c r="E5">
        <v>200</v>
      </c>
      <c r="F5" s="1">
        <f>1000*A5*B5/E5</f>
        <v>0</v>
      </c>
      <c r="G5">
        <f>D5-$E$2*F5</f>
        <v>-15</v>
      </c>
      <c r="H5" s="1">
        <f>G5-$E$3*F5*F5</f>
        <v>-15</v>
      </c>
    </row>
    <row r="6" spans="1:10" x14ac:dyDescent="0.45">
      <c r="A6" s="2">
        <v>0.09</v>
      </c>
      <c r="B6" s="3">
        <v>0.82769999999999999</v>
      </c>
      <c r="C6" s="1">
        <f>(1-B6)*A6*1000</f>
        <v>15.507</v>
      </c>
      <c r="D6" s="1">
        <f t="shared" si="0"/>
        <v>-14.493</v>
      </c>
      <c r="E6">
        <v>200</v>
      </c>
      <c r="F6" s="1">
        <f>1000*A6*B6/E6</f>
        <v>0.37246499999999999</v>
      </c>
      <c r="G6">
        <f t="shared" ref="G6:G19" si="1">D6-$E$2*F6</f>
        <v>-15.982860000000001</v>
      </c>
      <c r="H6" s="1">
        <f t="shared" ref="H6:H19" si="2">G6-$E$3*F6*F6</f>
        <v>-15.9967330176225</v>
      </c>
      <c r="J6" s="1">
        <f>H6-C6</f>
        <v>-31.503733017622501</v>
      </c>
    </row>
    <row r="7" spans="1:10" x14ac:dyDescent="0.45">
      <c r="A7" s="2">
        <v>0.3</v>
      </c>
      <c r="B7" s="3">
        <v>0.88680000000000003</v>
      </c>
      <c r="C7" s="1">
        <f>(1-B7)*A7*1000</f>
        <v>33.959999999999994</v>
      </c>
      <c r="D7" s="1">
        <f t="shared" si="0"/>
        <v>3.9599999999999937</v>
      </c>
      <c r="E7">
        <v>200</v>
      </c>
      <c r="F7" s="1">
        <f t="shared" ref="F7:F11" si="3">1000*A7*B7/E7</f>
        <v>1.3302</v>
      </c>
      <c r="G7">
        <f t="shared" si="1"/>
        <v>-1.3608000000000064</v>
      </c>
      <c r="H7" s="1">
        <f t="shared" si="2"/>
        <v>-1.5377432040000065</v>
      </c>
      <c r="J7" s="1">
        <f>G7-D7</f>
        <v>-5.3208000000000002</v>
      </c>
    </row>
    <row r="8" spans="1:10" x14ac:dyDescent="0.45">
      <c r="A8" s="2">
        <v>0.6</v>
      </c>
      <c r="B8" s="3">
        <v>0.93049999999999999</v>
      </c>
      <c r="C8" s="1">
        <f t="shared" ref="C8:C11" si="4">(1-B8)*A8*1000</f>
        <v>41.7</v>
      </c>
      <c r="D8" s="1">
        <f t="shared" si="0"/>
        <v>11.700000000000003</v>
      </c>
      <c r="E8">
        <v>200</v>
      </c>
      <c r="F8" s="1">
        <f t="shared" si="3"/>
        <v>2.7914999999999996</v>
      </c>
      <c r="G8">
        <f t="shared" si="1"/>
        <v>0.53400000000000425</v>
      </c>
      <c r="H8" s="1">
        <f t="shared" si="2"/>
        <v>-0.24524722499999552</v>
      </c>
      <c r="J8" s="1">
        <f>G8-D8</f>
        <v>-11.165999999999999</v>
      </c>
    </row>
    <row r="9" spans="1:10" x14ac:dyDescent="0.45">
      <c r="A9" s="2">
        <v>0.9</v>
      </c>
      <c r="B9" s="3">
        <v>0.95109999999999995</v>
      </c>
      <c r="C9" s="1">
        <f t="shared" si="4"/>
        <v>44.010000000000048</v>
      </c>
      <c r="D9" s="1">
        <f t="shared" si="0"/>
        <v>14.010000000000048</v>
      </c>
      <c r="E9">
        <v>200</v>
      </c>
      <c r="F9" s="1">
        <f t="shared" si="3"/>
        <v>4.2799499999999995</v>
      </c>
      <c r="G9">
        <f t="shared" si="1"/>
        <v>-3.1097999999999502</v>
      </c>
      <c r="H9" s="1">
        <f t="shared" si="2"/>
        <v>-4.9415972002499498</v>
      </c>
      <c r="J9" s="1">
        <f>G9-D9</f>
        <v>-17.119799999999998</v>
      </c>
    </row>
    <row r="10" spans="1:10" x14ac:dyDescent="0.45">
      <c r="A10" s="2">
        <v>1.8</v>
      </c>
      <c r="B10" s="3">
        <v>0.95920000000000005</v>
      </c>
      <c r="C10" s="1">
        <f t="shared" si="4"/>
        <v>73.439999999999912</v>
      </c>
      <c r="D10" s="1">
        <f t="shared" si="0"/>
        <v>43.439999999999912</v>
      </c>
      <c r="E10">
        <v>200</v>
      </c>
      <c r="F10" s="1">
        <f t="shared" si="3"/>
        <v>8.6328000000000014</v>
      </c>
      <c r="G10">
        <f t="shared" si="1"/>
        <v>8.908799999999907</v>
      </c>
      <c r="H10" s="1">
        <f t="shared" si="2"/>
        <v>1.4562764159999046</v>
      </c>
      <c r="J10" s="1">
        <f>G10-D10</f>
        <v>-34.531200000000005</v>
      </c>
    </row>
    <row r="11" spans="1:10" x14ac:dyDescent="0.45">
      <c r="A11" s="2">
        <v>3</v>
      </c>
      <c r="B11" s="3">
        <v>0.95550000000000002</v>
      </c>
      <c r="C11" s="1">
        <f t="shared" si="4"/>
        <v>133.49999999999994</v>
      </c>
      <c r="D11" s="1">
        <f t="shared" si="0"/>
        <v>103.49999999999994</v>
      </c>
      <c r="E11">
        <v>200</v>
      </c>
      <c r="F11" s="1">
        <f t="shared" si="3"/>
        <v>14.3325</v>
      </c>
      <c r="G11">
        <f t="shared" si="1"/>
        <v>46.169999999999945</v>
      </c>
      <c r="H11" s="1">
        <f t="shared" si="2"/>
        <v>25.627944374999945</v>
      </c>
      <c r="J11" s="1"/>
    </row>
    <row r="12" spans="1:10" x14ac:dyDescent="0.45">
      <c r="D12" s="1"/>
      <c r="F12" s="1"/>
      <c r="J12" s="1"/>
    </row>
    <row r="13" spans="1:10" x14ac:dyDescent="0.45">
      <c r="A13" s="2">
        <v>1.4999999999999999E-2</v>
      </c>
      <c r="B13" s="3">
        <v>0</v>
      </c>
      <c r="C13" s="1">
        <f>(1-B13)*A13*1000</f>
        <v>15</v>
      </c>
      <c r="D13" s="1">
        <f t="shared" ref="D13:D19" si="5">C13-a</f>
        <v>-15</v>
      </c>
      <c r="E13">
        <v>400</v>
      </c>
      <c r="F13" s="1">
        <f>1000*A13*B13/E13</f>
        <v>0</v>
      </c>
      <c r="G13">
        <f t="shared" si="1"/>
        <v>-15</v>
      </c>
      <c r="H13" s="1">
        <f t="shared" si="2"/>
        <v>-15</v>
      </c>
      <c r="J13" s="1"/>
    </row>
    <row r="14" spans="1:10" x14ac:dyDescent="0.45">
      <c r="A14" s="2">
        <v>0.09</v>
      </c>
      <c r="B14" s="3">
        <v>0.84219999999999995</v>
      </c>
      <c r="C14" s="1">
        <f>(1-B14)*A14*1000</f>
        <v>14.202000000000005</v>
      </c>
      <c r="D14" s="1">
        <f t="shared" si="5"/>
        <v>-15.797999999999995</v>
      </c>
      <c r="E14">
        <v>400</v>
      </c>
      <c r="F14" s="1">
        <f>1000*A14*B14/E14</f>
        <v>0.189495</v>
      </c>
      <c r="G14">
        <f t="shared" si="1"/>
        <v>-16.555979999999995</v>
      </c>
      <c r="H14" s="1">
        <f t="shared" si="2"/>
        <v>-16.559570835502495</v>
      </c>
      <c r="J14" s="1">
        <f>G14-D14</f>
        <v>-0.75797999999999988</v>
      </c>
    </row>
    <row r="15" spans="1:10" x14ac:dyDescent="0.45">
      <c r="A15" s="2">
        <v>0.3</v>
      </c>
      <c r="B15" s="3">
        <v>0.89959999999999996</v>
      </c>
      <c r="C15" s="1">
        <f>(1-B15)*A15*1000</f>
        <v>30.120000000000012</v>
      </c>
      <c r="D15" s="1">
        <f t="shared" si="5"/>
        <v>0.12000000000001165</v>
      </c>
      <c r="E15">
        <v>400</v>
      </c>
      <c r="F15" s="1">
        <f t="shared" ref="F15:F19" si="6">1000*A15*B15/E15</f>
        <v>0.67469999999999997</v>
      </c>
      <c r="G15">
        <f t="shared" si="1"/>
        <v>-2.5787999999999882</v>
      </c>
      <c r="H15" s="1">
        <f t="shared" si="2"/>
        <v>-2.6243220089999881</v>
      </c>
      <c r="J15" s="1">
        <f>G15-D15</f>
        <v>-2.6987999999999999</v>
      </c>
    </row>
    <row r="16" spans="1:10" x14ac:dyDescent="0.45">
      <c r="A16" s="2">
        <v>0.6</v>
      </c>
      <c r="B16" s="3">
        <v>0.94199999999999995</v>
      </c>
      <c r="C16" s="1">
        <f t="shared" ref="C16:C19" si="7">(1-B16)*A16*1000</f>
        <v>34.800000000000033</v>
      </c>
      <c r="D16" s="1">
        <f t="shared" si="5"/>
        <v>4.8000000000000327</v>
      </c>
      <c r="E16">
        <v>400</v>
      </c>
      <c r="F16" s="1">
        <f t="shared" si="6"/>
        <v>1.4129999999999998</v>
      </c>
      <c r="G16">
        <f t="shared" si="1"/>
        <v>-0.85199999999996656</v>
      </c>
      <c r="H16" s="1">
        <f t="shared" si="2"/>
        <v>-1.0516568999999665</v>
      </c>
      <c r="J16" s="1">
        <f>G16-D16</f>
        <v>-5.6519999999999992</v>
      </c>
    </row>
    <row r="17" spans="1:10" x14ac:dyDescent="0.45">
      <c r="A17" s="2">
        <v>0.9</v>
      </c>
      <c r="B17" s="3">
        <v>0.96199999999999997</v>
      </c>
      <c r="C17" s="1">
        <f t="shared" si="7"/>
        <v>34.200000000000031</v>
      </c>
      <c r="D17" s="1">
        <f t="shared" si="5"/>
        <v>4.2000000000000313</v>
      </c>
      <c r="E17">
        <v>400</v>
      </c>
      <c r="F17" s="1">
        <f t="shared" si="6"/>
        <v>2.1644999999999999</v>
      </c>
      <c r="G17">
        <f t="shared" si="1"/>
        <v>-4.4579999999999682</v>
      </c>
      <c r="H17" s="1">
        <f t="shared" si="2"/>
        <v>-4.9265060249999681</v>
      </c>
      <c r="J17" s="1">
        <f>G17-D17</f>
        <v>-8.6579999999999995</v>
      </c>
    </row>
    <row r="18" spans="1:10" x14ac:dyDescent="0.45">
      <c r="A18" s="2">
        <v>1.8</v>
      </c>
      <c r="B18" s="3">
        <v>0.9698</v>
      </c>
      <c r="C18" s="1">
        <f t="shared" si="7"/>
        <v>54.360000000000014</v>
      </c>
      <c r="D18" s="1">
        <f t="shared" si="5"/>
        <v>24.360000000000014</v>
      </c>
      <c r="E18">
        <v>400</v>
      </c>
      <c r="F18" s="1">
        <f t="shared" si="6"/>
        <v>4.3641000000000005</v>
      </c>
      <c r="G18">
        <f t="shared" si="1"/>
        <v>6.9036000000000115</v>
      </c>
      <c r="H18" s="1">
        <f t="shared" si="2"/>
        <v>4.9990631190000112</v>
      </c>
      <c r="J18" s="1">
        <f>G18-D18</f>
        <v>-17.456400000000002</v>
      </c>
    </row>
    <row r="19" spans="1:10" x14ac:dyDescent="0.45">
      <c r="A19" s="2">
        <v>3</v>
      </c>
      <c r="B19" s="3">
        <v>0.96609999999999996</v>
      </c>
      <c r="C19" s="1">
        <f t="shared" si="7"/>
        <v>101.70000000000013</v>
      </c>
      <c r="D19" s="1">
        <f t="shared" si="5"/>
        <v>71.700000000000131</v>
      </c>
      <c r="E19">
        <v>400</v>
      </c>
      <c r="F19" s="1">
        <f t="shared" si="6"/>
        <v>7.2457499999999992</v>
      </c>
      <c r="G19">
        <f t="shared" si="1"/>
        <v>42.717000000000134</v>
      </c>
      <c r="H19" s="1">
        <f t="shared" si="2"/>
        <v>37.466910693750137</v>
      </c>
      <c r="J19" s="1"/>
    </row>
    <row r="20" spans="1:10" x14ac:dyDescent="0.45">
      <c r="A20" s="2" t="s">
        <v>18</v>
      </c>
      <c r="G20" s="1">
        <f>AVERAGE(G5:G19)</f>
        <v>2.1667971428571522</v>
      </c>
      <c r="H20" s="1">
        <f>AVERAGE(H5:H19)</f>
        <v>-0.595227272330348</v>
      </c>
    </row>
    <row r="21" spans="1:10" x14ac:dyDescent="0.45">
      <c r="A21" s="2" t="s">
        <v>15</v>
      </c>
      <c r="G21" s="1">
        <f>MAX(G$5:G$19)</f>
        <v>46.169999999999945</v>
      </c>
      <c r="H21" s="1">
        <f>MAX(H$5:H$19)</f>
        <v>37.466910693750137</v>
      </c>
    </row>
    <row r="22" spans="1:10" x14ac:dyDescent="0.45">
      <c r="A22" s="2" t="s">
        <v>16</v>
      </c>
      <c r="G22" s="1">
        <f>MIN(G$5:G$19)</f>
        <v>-16.555979999999995</v>
      </c>
      <c r="H22" s="1">
        <f>MIN(H$5:H$19)</f>
        <v>-16.559570835502495</v>
      </c>
    </row>
    <row r="23" spans="1:10" x14ac:dyDescent="0.45">
      <c r="A23" s="2" t="s">
        <v>17</v>
      </c>
      <c r="G23" s="1">
        <f>G21-G22</f>
        <v>62.725979999999936</v>
      </c>
      <c r="H23" s="1">
        <f>H21-H22</f>
        <v>54.026481529252635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19</vt:i4>
      </vt:variant>
    </vt:vector>
  </HeadingPairs>
  <TitlesOfParts>
    <vt:vector size="26" baseType="lpstr">
      <vt:lpstr>Chevelet (3)</vt:lpstr>
      <vt:lpstr>Chevelet (2)</vt:lpstr>
      <vt:lpstr>Chevelet</vt:lpstr>
      <vt:lpstr>Goodwe specs</vt:lpstr>
      <vt:lpstr>resistive (2)</vt:lpstr>
      <vt:lpstr>resistive</vt:lpstr>
      <vt:lpstr>quadratic</vt:lpstr>
      <vt:lpstr>quadratic!a</vt:lpstr>
      <vt:lpstr>resistive!a</vt:lpstr>
      <vt:lpstr>'resistive (2)'!a</vt:lpstr>
      <vt:lpstr>resistive!b</vt:lpstr>
      <vt:lpstr>'resistive (2)'!b</vt:lpstr>
      <vt:lpstr>resistive!c_</vt:lpstr>
      <vt:lpstr>'resistive (2)'!c_</vt:lpstr>
      <vt:lpstr>Chevelet!loading</vt:lpstr>
      <vt:lpstr>'Chevelet (2)'!loading</vt:lpstr>
      <vt:lpstr>'Chevelet (3)'!loading</vt:lpstr>
      <vt:lpstr>Chevelet!RP</vt:lpstr>
      <vt:lpstr>'Chevelet (2)'!RP</vt:lpstr>
      <vt:lpstr>'Chevelet (3)'!RP</vt:lpstr>
      <vt:lpstr>Chevelet!RS</vt:lpstr>
      <vt:lpstr>'Chevelet (2)'!RS</vt:lpstr>
      <vt:lpstr>'Chevelet (3)'!RS</vt:lpstr>
      <vt:lpstr>Chevelet!VAC</vt:lpstr>
      <vt:lpstr>'Chevelet (2)'!VAC</vt:lpstr>
      <vt:lpstr>'Chevelet (3)'!VAC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Thomborson</dc:creator>
  <cp:lastModifiedBy>Clark Thomborson</cp:lastModifiedBy>
  <dcterms:created xsi:type="dcterms:W3CDTF">2023-10-12T02:43:02Z</dcterms:created>
  <dcterms:modified xsi:type="dcterms:W3CDTF">2023-10-13T21:38:25Z</dcterms:modified>
</cp:coreProperties>
</file>